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5.xml" ContentType="application/vnd.openxmlformats-officedocument.drawingml.chart+xml"/>
  <Override PartName="/xl/charts/style1.xml" ContentType="application/vnd.ms-office.chartstyle+xml"/>
  <Override PartName="/xl/charts/colors1.xml" ContentType="application/vnd.ms-office.chartcolorstyle+xml"/>
  <Override PartName="/xl/charts/chart16.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harts/chart17.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D:\540266\Desktop\0.LPG\3.Mar_21\"/>
    </mc:Choice>
  </mc:AlternateContent>
  <bookViews>
    <workbookView xWindow="0" yWindow="180" windowWidth="15135" windowHeight="6315" tabRatio="873" firstSheet="35" activeTab="44"/>
  </bookViews>
  <sheets>
    <sheet name="11 Jan 16" sheetId="9" state="hidden" r:id="rId1"/>
    <sheet name="25 Jan 16" sheetId="10" state="hidden" r:id="rId2"/>
    <sheet name="15 Feb 16" sheetId="13" state="hidden" r:id="rId3"/>
    <sheet name="29 Feb 16" sheetId="14" state="hidden" r:id="rId4"/>
    <sheet name="15 Mar 16" sheetId="12" state="hidden" r:id="rId5"/>
    <sheet name="29 Mar 16" sheetId="15" state="hidden" r:id="rId6"/>
    <sheet name="25 Apr 16" sheetId="17" state="hidden" r:id="rId7"/>
    <sheet name="17 May 16" sheetId="16" state="hidden" r:id="rId8"/>
    <sheet name="30 May 16" sheetId="18" state="hidden" r:id="rId9"/>
    <sheet name="14 Jun 16" sheetId="21" state="hidden" r:id="rId10"/>
    <sheet name="27 Jun 16" sheetId="22" state="hidden" r:id="rId11"/>
    <sheet name="12 Jul 16" sheetId="23" state="hidden" r:id="rId12"/>
    <sheet name="25 Jul 16" sheetId="24" state="hidden" r:id="rId13"/>
    <sheet name="29 Aug 16" sheetId="25" state="hidden" r:id="rId14"/>
    <sheet name="12 Sep 16" sheetId="26" state="hidden" r:id="rId15"/>
    <sheet name="Dec.19" sheetId="54" r:id="rId16"/>
    <sheet name="Jan.20" sheetId="55" r:id="rId17"/>
    <sheet name="Feb.20" sheetId="56" r:id="rId18"/>
    <sheet name="Mar.20" sheetId="57" r:id="rId19"/>
    <sheet name="Mar.20_13032020" sheetId="58" r:id="rId20"/>
    <sheet name="Apr.20_03042020" sheetId="59" r:id="rId21"/>
    <sheet name="Apr.20_21042020" sheetId="60" r:id="rId22"/>
    <sheet name="May.20_5052020" sheetId="61" r:id="rId23"/>
    <sheet name="May.20_20052020" sheetId="62" r:id="rId24"/>
    <sheet name="May.20_27052020" sheetId="63" r:id="rId25"/>
    <sheet name="Jun.20_11062020" sheetId="64" r:id="rId26"/>
    <sheet name="Jun.20_23062020" sheetId="65" r:id="rId27"/>
    <sheet name="Jul.20_16072020" sheetId="66" r:id="rId28"/>
    <sheet name="Jul.20_24072020" sheetId="67" r:id="rId29"/>
    <sheet name="Aug.20_14082020" sheetId="68" r:id="rId30"/>
    <sheet name="Aug.20_25082020" sheetId="69" r:id="rId31"/>
    <sheet name="Sep.20_15092020" sheetId="70" r:id="rId32"/>
    <sheet name="Sep.20_28092020" sheetId="71" r:id="rId33"/>
    <sheet name="Oct.20_12102020" sheetId="72" r:id="rId34"/>
    <sheet name="Oct.20_26102020" sheetId="73" r:id="rId35"/>
    <sheet name="Nov.20_09112020" sheetId="74" r:id="rId36"/>
    <sheet name="Nov.20_30112020" sheetId="75" r:id="rId37"/>
    <sheet name="Dec.20_16122020" sheetId="76" r:id="rId38"/>
    <sheet name="Dec.20_25122020" sheetId="78" r:id="rId39"/>
    <sheet name="error_2020" sheetId="81" state="hidden" r:id="rId40"/>
    <sheet name="Jan.21_15012021" sheetId="79" r:id="rId41"/>
    <sheet name="Jan.21_27012021" sheetId="84" r:id="rId42"/>
    <sheet name="Feb.21_11022021" sheetId="80" r:id="rId43"/>
    <sheet name="Feb.21_24022021" sheetId="85" r:id="rId44"/>
    <sheet name="Feb.21_16032021" sheetId="86" r:id="rId45"/>
    <sheet name="error_2021" sheetId="82" r:id="rId46"/>
  </sheets>
  <externalReferences>
    <externalReference r:id="rId47"/>
    <externalReference r:id="rId48"/>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J22" i="86" l="1"/>
  <c r="CJ21" i="86" s="1"/>
  <c r="CK22" i="86"/>
  <c r="CK21" i="86" s="1"/>
  <c r="CJ23" i="86"/>
  <c r="CK23" i="86"/>
  <c r="CJ24" i="86"/>
  <c r="CK24" i="86"/>
  <c r="CJ25" i="86"/>
  <c r="CK25" i="86"/>
  <c r="CJ26" i="86"/>
  <c r="CK26" i="86"/>
  <c r="CJ27" i="86"/>
  <c r="CK27" i="86"/>
  <c r="CK6" i="86"/>
  <c r="CK7" i="86"/>
  <c r="CK12" i="86"/>
  <c r="CK13" i="86"/>
  <c r="CK15" i="86"/>
  <c r="CJ37" i="86"/>
  <c r="CI37" i="86"/>
  <c r="CH37" i="86"/>
  <c r="CG37" i="86"/>
  <c r="CF37" i="86"/>
  <c r="CE37" i="86"/>
  <c r="CD37" i="86"/>
  <c r="CC37" i="86"/>
  <c r="CB37" i="86"/>
  <c r="CA37" i="86"/>
  <c r="BZ37" i="86"/>
  <c r="BY37" i="86"/>
  <c r="BX37" i="86"/>
  <c r="BW37" i="86"/>
  <c r="BV37" i="86"/>
  <c r="BU37" i="86"/>
  <c r="BT37" i="86"/>
  <c r="BS37" i="86"/>
  <c r="BR37" i="86"/>
  <c r="BQ37" i="86"/>
  <c r="BP37" i="86"/>
  <c r="BO37" i="86"/>
  <c r="BN37" i="86"/>
  <c r="BM37" i="86"/>
  <c r="BL37" i="86"/>
  <c r="BK37" i="86"/>
  <c r="BJ37" i="86"/>
  <c r="BI37" i="86"/>
  <c r="BH37" i="86"/>
  <c r="BG37" i="86"/>
  <c r="BF37" i="86"/>
  <c r="BE37" i="86"/>
  <c r="BD37" i="86"/>
  <c r="BC37" i="86"/>
  <c r="BB37" i="86"/>
  <c r="BA37" i="86"/>
  <c r="AZ37" i="86"/>
  <c r="AY37" i="86"/>
  <c r="AX37" i="86"/>
  <c r="CJ29" i="86"/>
  <c r="CI29" i="86"/>
  <c r="CH29" i="86"/>
  <c r="CG29" i="86"/>
  <c r="CF29" i="86"/>
  <c r="CE29" i="86"/>
  <c r="CD29" i="86"/>
  <c r="CC29" i="86"/>
  <c r="CB29" i="86"/>
  <c r="CA29" i="86"/>
  <c r="BZ29" i="86"/>
  <c r="BY29" i="86"/>
  <c r="BX29" i="86"/>
  <c r="BW29" i="86"/>
  <c r="BV29" i="86"/>
  <c r="BU29" i="86"/>
  <c r="BT29" i="86"/>
  <c r="BS29" i="86"/>
  <c r="BR29" i="86"/>
  <c r="BQ29" i="86"/>
  <c r="BP29" i="86"/>
  <c r="BO29" i="86"/>
  <c r="BN29" i="86"/>
  <c r="BM29" i="86"/>
  <c r="BL29" i="86"/>
  <c r="BK29" i="86"/>
  <c r="BJ29" i="86"/>
  <c r="BI29" i="86"/>
  <c r="BH29" i="86"/>
  <c r="BG29" i="86"/>
  <c r="BF29" i="86"/>
  <c r="BE29" i="86"/>
  <c r="BD29" i="86"/>
  <c r="BC29" i="86"/>
  <c r="BB29" i="86"/>
  <c r="BA29" i="86"/>
  <c r="AY29" i="86"/>
  <c r="AX29" i="86"/>
  <c r="CI27" i="86"/>
  <c r="CH27" i="86"/>
  <c r="CG27" i="86"/>
  <c r="CF27" i="86"/>
  <c r="CE27" i="86"/>
  <c r="CD27" i="86"/>
  <c r="CC27" i="86"/>
  <c r="CB27" i="86"/>
  <c r="CA27" i="86"/>
  <c r="BZ27" i="86"/>
  <c r="BY27" i="86"/>
  <c r="BX27" i="86"/>
  <c r="BW27" i="86"/>
  <c r="CI26" i="86"/>
  <c r="CH26" i="86"/>
  <c r="CG26" i="86"/>
  <c r="CF26" i="86"/>
  <c r="CE26" i="86"/>
  <c r="CD26" i="86"/>
  <c r="CC26" i="86"/>
  <c r="CB26" i="86"/>
  <c r="CA26" i="86"/>
  <c r="BZ26" i="86"/>
  <c r="BY26" i="86"/>
  <c r="BX26" i="86"/>
  <c r="BW26" i="86"/>
  <c r="BU26" i="86"/>
  <c r="BT26" i="86"/>
  <c r="BS26" i="86"/>
  <c r="BR26" i="86"/>
  <c r="BP26" i="86"/>
  <c r="BN26" i="86"/>
  <c r="BL26" i="86"/>
  <c r="BK26" i="86"/>
  <c r="BJ26" i="86"/>
  <c r="BI26" i="86"/>
  <c r="CI25" i="86"/>
  <c r="CH25" i="86"/>
  <c r="CG25" i="86"/>
  <c r="CF25" i="86"/>
  <c r="CE25" i="86"/>
  <c r="CD25" i="86"/>
  <c r="CC25" i="86"/>
  <c r="CB25" i="86"/>
  <c r="CA25" i="86"/>
  <c r="BZ25" i="86"/>
  <c r="BY25" i="86"/>
  <c r="BX25" i="86"/>
  <c r="BW25" i="86"/>
  <c r="BV25" i="86"/>
  <c r="BR25" i="86"/>
  <c r="BQ25" i="86"/>
  <c r="BP25" i="86"/>
  <c r="BO25" i="86"/>
  <c r="BN25" i="86"/>
  <c r="BM25" i="86"/>
  <c r="BL25" i="86"/>
  <c r="BK25" i="86"/>
  <c r="BJ25" i="86"/>
  <c r="BI25" i="86"/>
  <c r="BG25" i="86"/>
  <c r="BF25" i="86"/>
  <c r="BE25" i="86"/>
  <c r="BD25" i="86"/>
  <c r="BC25" i="86"/>
  <c r="BB25" i="86"/>
  <c r="BA25" i="86"/>
  <c r="AZ25" i="86"/>
  <c r="AY25" i="86"/>
  <c r="AX25" i="86"/>
  <c r="CI24" i="86"/>
  <c r="CH24" i="86"/>
  <c r="CG24" i="86"/>
  <c r="CF24" i="86"/>
  <c r="CE24" i="86"/>
  <c r="CD24" i="86"/>
  <c r="CC24" i="86"/>
  <c r="CB24" i="86"/>
  <c r="CA24" i="86"/>
  <c r="BZ24" i="86"/>
  <c r="BY24" i="86"/>
  <c r="BX24" i="86"/>
  <c r="BW24" i="86"/>
  <c r="BV24" i="86"/>
  <c r="BU24" i="86"/>
  <c r="BT24" i="86"/>
  <c r="BS24" i="86"/>
  <c r="BR24" i="86"/>
  <c r="BQ24" i="86"/>
  <c r="BP24" i="86"/>
  <c r="BO24" i="86"/>
  <c r="BN24" i="86"/>
  <c r="BM24" i="86"/>
  <c r="BL24" i="86"/>
  <c r="BK24" i="86"/>
  <c r="BJ24" i="86"/>
  <c r="BI24" i="86"/>
  <c r="BH24" i="86"/>
  <c r="BG24" i="86"/>
  <c r="BF24" i="86"/>
  <c r="BE24" i="86"/>
  <c r="BD24" i="86"/>
  <c r="BC24" i="86"/>
  <c r="BB24" i="86"/>
  <c r="BA24" i="86"/>
  <c r="AZ24" i="86"/>
  <c r="AY24" i="86"/>
  <c r="AX24" i="86"/>
  <c r="CI23" i="86"/>
  <c r="CH23" i="86"/>
  <c r="CG23" i="86"/>
  <c r="CF23" i="86"/>
  <c r="CE23" i="86"/>
  <c r="CD23" i="86"/>
  <c r="CC23" i="86"/>
  <c r="CB23" i="86"/>
  <c r="CA23" i="86"/>
  <c r="BZ23" i="86"/>
  <c r="BY23" i="86"/>
  <c r="BX23" i="86"/>
  <c r="BW23" i="86"/>
  <c r="BV23" i="86"/>
  <c r="BU23" i="86"/>
  <c r="BT23" i="86"/>
  <c r="BS23" i="86"/>
  <c r="BR23" i="86"/>
  <c r="BQ23" i="86"/>
  <c r="BP23" i="86"/>
  <c r="BO23" i="86"/>
  <c r="BN23" i="86"/>
  <c r="BM23" i="86"/>
  <c r="BL23" i="86"/>
  <c r="BK23" i="86"/>
  <c r="BJ23" i="86"/>
  <c r="BI23" i="86"/>
  <c r="BH23" i="86"/>
  <c r="BG23" i="86"/>
  <c r="BF23" i="86"/>
  <c r="BE23" i="86"/>
  <c r="BD23" i="86"/>
  <c r="BC23" i="86"/>
  <c r="BB23" i="86"/>
  <c r="BA23" i="86"/>
  <c r="AZ23" i="86"/>
  <c r="AY23" i="86"/>
  <c r="AX23" i="86"/>
  <c r="CI22" i="86"/>
  <c r="CH22" i="86"/>
  <c r="CG22" i="86"/>
  <c r="CF22" i="86"/>
  <c r="CF21" i="86" s="1"/>
  <c r="CE22" i="86"/>
  <c r="CD22" i="86"/>
  <c r="CC22" i="86"/>
  <c r="CB22" i="86"/>
  <c r="CA22" i="86"/>
  <c r="BZ22" i="86"/>
  <c r="BY22" i="86"/>
  <c r="BX22" i="86"/>
  <c r="BX21" i="86" s="1"/>
  <c r="BW22" i="86"/>
  <c r="BV22" i="86"/>
  <c r="BU22" i="86"/>
  <c r="BT22" i="86"/>
  <c r="BS22" i="86"/>
  <c r="BR22" i="86"/>
  <c r="BQ22" i="86"/>
  <c r="BP22" i="86"/>
  <c r="BO22" i="86"/>
  <c r="BN22" i="86"/>
  <c r="BM22" i="86"/>
  <c r="BL22" i="86"/>
  <c r="BL21" i="86" s="1"/>
  <c r="BK22" i="86"/>
  <c r="BJ22" i="86"/>
  <c r="BI22" i="86"/>
  <c r="BH22" i="86"/>
  <c r="BH21" i="86" s="1"/>
  <c r="BG22" i="86"/>
  <c r="BF22" i="86"/>
  <c r="BE22" i="86"/>
  <c r="BD22" i="86"/>
  <c r="BC22" i="86"/>
  <c r="BB22" i="86"/>
  <c r="BA22" i="86"/>
  <c r="AZ22" i="86"/>
  <c r="AZ21" i="86" s="1"/>
  <c r="AY22" i="86"/>
  <c r="AX22" i="86"/>
  <c r="BT21" i="86"/>
  <c r="BE21" i="86"/>
  <c r="AW21" i="86"/>
  <c r="AV21" i="86"/>
  <c r="AU14" i="86"/>
  <c r="AT14" i="86"/>
  <c r="AS14" i="86"/>
  <c r="AR14" i="86"/>
  <c r="AQ14" i="86"/>
  <c r="AP14" i="86"/>
  <c r="AO14" i="86"/>
  <c r="AN14" i="86"/>
  <c r="AM14" i="86"/>
  <c r="AL14" i="86"/>
  <c r="AK14" i="86"/>
  <c r="AJ14" i="86"/>
  <c r="AD14" i="86"/>
  <c r="AC14" i="86"/>
  <c r="AB14" i="86"/>
  <c r="AA14" i="86"/>
  <c r="Z14" i="86"/>
  <c r="Y14" i="86"/>
  <c r="X14" i="86"/>
  <c r="W14" i="86"/>
  <c r="V14" i="86"/>
  <c r="U14" i="86"/>
  <c r="T14" i="86"/>
  <c r="S14" i="86"/>
  <c r="M14" i="86"/>
  <c r="L14" i="86"/>
  <c r="K14" i="86"/>
  <c r="J14" i="86"/>
  <c r="I14" i="86"/>
  <c r="H14" i="86"/>
  <c r="G14" i="86"/>
  <c r="F14" i="86"/>
  <c r="E14" i="86"/>
  <c r="O14" i="86" s="1"/>
  <c r="D14" i="86"/>
  <c r="C14" i="86"/>
  <c r="B14" i="86"/>
  <c r="CJ13" i="86"/>
  <c r="BD13" i="86"/>
  <c r="AD13" i="86"/>
  <c r="AC13" i="86"/>
  <c r="AB13" i="86"/>
  <c r="AA13" i="86"/>
  <c r="Z13" i="86"/>
  <c r="Y13" i="86"/>
  <c r="AG13" i="86" s="1"/>
  <c r="X13" i="86"/>
  <c r="W13" i="86"/>
  <c r="V13" i="86"/>
  <c r="U13" i="86"/>
  <c r="T13" i="86"/>
  <c r="S13" i="86"/>
  <c r="M13" i="86"/>
  <c r="L13" i="86"/>
  <c r="K13" i="86"/>
  <c r="J13" i="86"/>
  <c r="I13" i="86"/>
  <c r="H13" i="86"/>
  <c r="P13" i="86" s="1"/>
  <c r="G13" i="86"/>
  <c r="F13" i="86"/>
  <c r="E13" i="86"/>
  <c r="D13" i="86"/>
  <c r="C13" i="86"/>
  <c r="B13" i="86"/>
  <c r="CJ12" i="86"/>
  <c r="CI12" i="86"/>
  <c r="CH12" i="86"/>
  <c r="CG12" i="86"/>
  <c r="CF12" i="86"/>
  <c r="CE12" i="86"/>
  <c r="CD12" i="86"/>
  <c r="CC12" i="86"/>
  <c r="CB12" i="86"/>
  <c r="CA12" i="86"/>
  <c r="BZ12" i="86"/>
  <c r="CJ7" i="86"/>
  <c r="CJ15" i="86" s="1"/>
  <c r="CI7" i="86"/>
  <c r="CI13" i="86" s="1"/>
  <c r="CH7" i="86"/>
  <c r="CH13" i="86" s="1"/>
  <c r="CG7" i="86"/>
  <c r="CG15" i="86" s="1"/>
  <c r="CF7" i="86"/>
  <c r="CF15" i="86" s="1"/>
  <c r="CE7" i="86"/>
  <c r="CE13" i="86" s="1"/>
  <c r="CD7" i="86"/>
  <c r="CD13" i="86" s="1"/>
  <c r="CC7" i="86"/>
  <c r="CC15" i="86" s="1"/>
  <c r="CB7" i="86"/>
  <c r="CB15" i="86" s="1"/>
  <c r="CA7" i="86"/>
  <c r="CA13" i="86" s="1"/>
  <c r="BZ7" i="86"/>
  <c r="BZ13" i="86" s="1"/>
  <c r="BY7" i="86"/>
  <c r="BY13" i="86" s="1"/>
  <c r="BX7" i="86"/>
  <c r="BX15" i="86" s="1"/>
  <c r="BW7" i="86"/>
  <c r="BW13" i="86" s="1"/>
  <c r="BV7" i="86"/>
  <c r="BV13" i="86" s="1"/>
  <c r="BU7" i="86"/>
  <c r="BU15" i="86" s="1"/>
  <c r="BT7" i="86"/>
  <c r="BT15" i="86" s="1"/>
  <c r="BS7" i="86"/>
  <c r="BS13" i="86" s="1"/>
  <c r="BR7" i="86"/>
  <c r="BR13" i="86" s="1"/>
  <c r="BQ7" i="86"/>
  <c r="BQ13" i="86" s="1"/>
  <c r="BP7" i="86"/>
  <c r="BP13" i="86" s="1"/>
  <c r="BO7" i="86"/>
  <c r="BO13" i="86" s="1"/>
  <c r="BN7" i="86"/>
  <c r="BN13" i="86" s="1"/>
  <c r="BM7" i="86"/>
  <c r="BM13" i="86" s="1"/>
  <c r="BL7" i="86"/>
  <c r="BL13" i="86" s="1"/>
  <c r="BK7" i="86"/>
  <c r="BK13" i="86" s="1"/>
  <c r="BJ7" i="86"/>
  <c r="BJ13" i="86" s="1"/>
  <c r="BI7" i="86"/>
  <c r="BI13" i="86" s="1"/>
  <c r="BH7" i="86"/>
  <c r="BH13" i="86" s="1"/>
  <c r="BG7" i="86"/>
  <c r="BG13" i="86" s="1"/>
  <c r="BF7" i="86"/>
  <c r="BF13" i="86" s="1"/>
  <c r="BE7" i="86"/>
  <c r="BE13" i="86" s="1"/>
  <c r="BD7" i="86"/>
  <c r="BC7" i="86"/>
  <c r="BC13" i="86" s="1"/>
  <c r="BB7" i="86"/>
  <c r="BB13" i="86" s="1"/>
  <c r="BA7" i="86"/>
  <c r="BA13" i="86" s="1"/>
  <c r="AZ7" i="86"/>
  <c r="AZ13" i="86" s="1"/>
  <c r="AY7" i="86"/>
  <c r="AY13" i="86" s="1"/>
  <c r="AX7" i="86"/>
  <c r="AX13" i="86" s="1"/>
  <c r="AW7" i="86"/>
  <c r="AW13" i="86" s="1"/>
  <c r="AV7" i="86"/>
  <c r="AV10" i="86" s="1"/>
  <c r="AU7" i="86"/>
  <c r="AU13" i="86" s="1"/>
  <c r="AT7" i="86"/>
  <c r="AT13" i="86" s="1"/>
  <c r="AS7" i="86"/>
  <c r="AS13" i="86" s="1"/>
  <c r="AR7" i="86"/>
  <c r="AR13" i="86" s="1"/>
  <c r="AQ7" i="86"/>
  <c r="AQ13" i="86" s="1"/>
  <c r="AP7" i="86"/>
  <c r="AP13" i="86" s="1"/>
  <c r="AO7" i="86"/>
  <c r="AO13" i="86" s="1"/>
  <c r="AN7" i="86"/>
  <c r="AN13" i="86" s="1"/>
  <c r="AM7" i="86"/>
  <c r="AM13" i="86" s="1"/>
  <c r="AL7" i="86"/>
  <c r="AL13" i="86" s="1"/>
  <c r="AK7" i="86"/>
  <c r="AK13" i="86" s="1"/>
  <c r="AJ7" i="86"/>
  <c r="AJ13" i="86" s="1"/>
  <c r="AI7" i="86"/>
  <c r="AH7" i="86"/>
  <c r="AG7" i="86"/>
  <c r="AF7" i="86"/>
  <c r="AE7" i="86"/>
  <c r="R7" i="86"/>
  <c r="Q7" i="86"/>
  <c r="P7" i="86"/>
  <c r="O7" i="86"/>
  <c r="N7" i="86"/>
  <c r="CJ6" i="86"/>
  <c r="CI6" i="86"/>
  <c r="CH6" i="86"/>
  <c r="CG6" i="86"/>
  <c r="CF6" i="86"/>
  <c r="CE6" i="86"/>
  <c r="CE10" i="86" s="1"/>
  <c r="CD6" i="86"/>
  <c r="CC6" i="86"/>
  <c r="CB6" i="86"/>
  <c r="CA6" i="86"/>
  <c r="BZ6" i="86"/>
  <c r="BY6" i="86"/>
  <c r="BX6" i="86"/>
  <c r="BW6" i="86"/>
  <c r="BW10" i="86" s="1"/>
  <c r="BV6" i="86"/>
  <c r="BU6" i="86"/>
  <c r="BT6" i="86"/>
  <c r="BS6" i="86"/>
  <c r="BR6" i="86"/>
  <c r="BQ6" i="86"/>
  <c r="BP6" i="86"/>
  <c r="BO6" i="86"/>
  <c r="BO10" i="86" s="1"/>
  <c r="BN6" i="86"/>
  <c r="BM6" i="86"/>
  <c r="BL6" i="86"/>
  <c r="BK6" i="86"/>
  <c r="BK10" i="86" s="1"/>
  <c r="BJ6" i="86"/>
  <c r="BI6" i="86"/>
  <c r="BH6" i="86"/>
  <c r="BG6" i="86"/>
  <c r="BF6" i="86"/>
  <c r="BE6" i="86"/>
  <c r="BD6" i="86"/>
  <c r="BC6" i="86"/>
  <c r="BC10" i="86" s="1"/>
  <c r="BB6" i="86"/>
  <c r="BA6" i="86"/>
  <c r="AZ6" i="86"/>
  <c r="AY6" i="86"/>
  <c r="AX6" i="86"/>
  <c r="AW6" i="86"/>
  <c r="AI5" i="86"/>
  <c r="AH5" i="86"/>
  <c r="AG5" i="86"/>
  <c r="AF5" i="86"/>
  <c r="AE5" i="86"/>
  <c r="R5" i="86"/>
  <c r="Q5" i="86"/>
  <c r="P5" i="86"/>
  <c r="O5" i="86"/>
  <c r="N5" i="86"/>
  <c r="AI4" i="86"/>
  <c r="AH4" i="86"/>
  <c r="AG4" i="86"/>
  <c r="AF4" i="86"/>
  <c r="AE4" i="86"/>
  <c r="R4" i="86"/>
  <c r="Q4" i="86"/>
  <c r="P4" i="86"/>
  <c r="O4" i="86"/>
  <c r="N4" i="86"/>
  <c r="BE45" i="86" l="1"/>
  <c r="CK45" i="86"/>
  <c r="CJ45" i="86"/>
  <c r="BV15" i="86"/>
  <c r="BA21" i="86"/>
  <c r="BA45" i="86" s="1"/>
  <c r="BU21" i="86"/>
  <c r="BU45" i="86" s="1"/>
  <c r="BT13" i="86"/>
  <c r="Q14" i="86"/>
  <c r="CD15" i="86"/>
  <c r="AX21" i="86"/>
  <c r="BB21" i="86"/>
  <c r="BB45" i="86" s="1"/>
  <c r="BF21" i="86"/>
  <c r="BF45" i="86" s="1"/>
  <c r="BJ21" i="86"/>
  <c r="BN21" i="86"/>
  <c r="BN45" i="86" s="1"/>
  <c r="BR21" i="86"/>
  <c r="BR45" i="86" s="1"/>
  <c r="BV21" i="86"/>
  <c r="BV45" i="86" s="1"/>
  <c r="BZ21" i="86"/>
  <c r="CD21" i="86"/>
  <c r="CD45" i="86" s="1"/>
  <c r="CH21" i="86"/>
  <c r="CH45" i="86" s="1"/>
  <c r="BD21" i="86"/>
  <c r="BD45" i="86" s="1"/>
  <c r="BP21" i="86"/>
  <c r="CB21" i="86"/>
  <c r="AZ45" i="86"/>
  <c r="BH45" i="86"/>
  <c r="BT45" i="86"/>
  <c r="CF45" i="86"/>
  <c r="AF13" i="86"/>
  <c r="AH13" i="86"/>
  <c r="AV13" i="86"/>
  <c r="CB13" i="86"/>
  <c r="P14" i="86"/>
  <c r="AG14" i="86"/>
  <c r="BL45" i="86"/>
  <c r="BX45" i="86"/>
  <c r="CG13" i="86"/>
  <c r="BA10" i="86"/>
  <c r="BI10" i="86"/>
  <c r="BQ10" i="86"/>
  <c r="BY10" i="86"/>
  <c r="CG10" i="86"/>
  <c r="AH14" i="86"/>
  <c r="BY15" i="86"/>
  <c r="BI21" i="86"/>
  <c r="BI45" i="86" s="1"/>
  <c r="BQ21" i="86"/>
  <c r="BQ45" i="86" s="1"/>
  <c r="BY21" i="86"/>
  <c r="BY45" i="86" s="1"/>
  <c r="CG21" i="86"/>
  <c r="CG45" i="86" s="1"/>
  <c r="BB10" i="86"/>
  <c r="BR10" i="86"/>
  <c r="BZ10" i="86"/>
  <c r="CH10" i="86"/>
  <c r="O13" i="86"/>
  <c r="BU13" i="86"/>
  <c r="CC13" i="86"/>
  <c r="N14" i="86"/>
  <c r="AF14" i="86"/>
  <c r="BZ15" i="86"/>
  <c r="CH15" i="86"/>
  <c r="AY21" i="86"/>
  <c r="AY45" i="86" s="1"/>
  <c r="BC21" i="86"/>
  <c r="BC45" i="86" s="1"/>
  <c r="BG21" i="86"/>
  <c r="BG45" i="86" s="1"/>
  <c r="BK21" i="86"/>
  <c r="BO21" i="86"/>
  <c r="BS21" i="86"/>
  <c r="BS45" i="86" s="1"/>
  <c r="BW21" i="86"/>
  <c r="BW45" i="86" s="1"/>
  <c r="CA21" i="86"/>
  <c r="CE21" i="86"/>
  <c r="CE45" i="86" s="1"/>
  <c r="CI21" i="86"/>
  <c r="CI45" i="86" s="1"/>
  <c r="CK10" i="86"/>
  <c r="AW10" i="86"/>
  <c r="BE10" i="86"/>
  <c r="BM10" i="86"/>
  <c r="BU10" i="86"/>
  <c r="CC10" i="86"/>
  <c r="Q13" i="86"/>
  <c r="BM21" i="86"/>
  <c r="BM45" i="86" s="1"/>
  <c r="CC21" i="86"/>
  <c r="CC45" i="86" s="1"/>
  <c r="CA45" i="86"/>
  <c r="R13" i="86"/>
  <c r="AI13" i="86"/>
  <c r="BX13" i="86"/>
  <c r="CF13" i="86"/>
  <c r="AI14" i="86"/>
  <c r="BP45" i="86"/>
  <c r="CB45" i="86"/>
  <c r="AX45" i="86"/>
  <c r="BJ45" i="86"/>
  <c r="AX10" i="86"/>
  <c r="BF10" i="86"/>
  <c r="BN10" i="86"/>
  <c r="BV10" i="86"/>
  <c r="CD10" i="86"/>
  <c r="AY10" i="86"/>
  <c r="BG10" i="86"/>
  <c r="BS10" i="86"/>
  <c r="CA10" i="86"/>
  <c r="CI10" i="86"/>
  <c r="R14" i="86"/>
  <c r="BZ45" i="86"/>
  <c r="AZ10" i="86"/>
  <c r="BD10" i="86"/>
  <c r="BH10" i="86"/>
  <c r="BL10" i="86"/>
  <c r="BP10" i="86"/>
  <c r="BT10" i="86"/>
  <c r="BX10" i="86"/>
  <c r="CB10" i="86"/>
  <c r="CF10" i="86"/>
  <c r="CJ10" i="86"/>
  <c r="N13" i="86"/>
  <c r="AE14" i="86"/>
  <c r="BW15" i="86"/>
  <c r="CA15" i="86"/>
  <c r="CE15" i="86"/>
  <c r="CI15" i="86"/>
  <c r="BK45" i="86"/>
  <c r="BO45" i="86"/>
  <c r="BJ10" i="86"/>
  <c r="AE13" i="86"/>
  <c r="AW29" i="82"/>
  <c r="AM28" i="82"/>
  <c r="AM26" i="82"/>
  <c r="AM22" i="82"/>
  <c r="AW15" i="82"/>
  <c r="AM14" i="82"/>
  <c r="AL14" i="82"/>
  <c r="AM13" i="82"/>
  <c r="AN13" i="82"/>
  <c r="AO13" i="82"/>
  <c r="AP13" i="82"/>
  <c r="AQ13" i="82"/>
  <c r="AR13" i="82"/>
  <c r="AS13" i="82"/>
  <c r="AT13" i="82"/>
  <c r="AU13" i="82"/>
  <c r="AV13" i="82"/>
  <c r="AM12" i="82"/>
  <c r="CJ37" i="85" l="1"/>
  <c r="CI37" i="85"/>
  <c r="CH37" i="85"/>
  <c r="CG37" i="85"/>
  <c r="CF37" i="85"/>
  <c r="CE37" i="85"/>
  <c r="CD37" i="85"/>
  <c r="CC37" i="85"/>
  <c r="CB37" i="85"/>
  <c r="CA37" i="85"/>
  <c r="BZ37" i="85"/>
  <c r="BY37" i="85"/>
  <c r="BX37" i="85"/>
  <c r="BW37" i="85"/>
  <c r="BV37" i="85"/>
  <c r="BU37" i="85"/>
  <c r="BT37" i="85"/>
  <c r="BS37" i="85"/>
  <c r="BR37" i="85"/>
  <c r="BQ37" i="85"/>
  <c r="BP37" i="85"/>
  <c r="BO37" i="85"/>
  <c r="BN37" i="85"/>
  <c r="BM37" i="85"/>
  <c r="BL37" i="85"/>
  <c r="BK37" i="85"/>
  <c r="BJ37" i="85"/>
  <c r="BI37" i="85"/>
  <c r="BH37" i="85"/>
  <c r="BG37" i="85"/>
  <c r="BF37" i="85"/>
  <c r="BE37" i="85"/>
  <c r="BD37" i="85"/>
  <c r="BC37" i="85"/>
  <c r="BB37" i="85"/>
  <c r="BA37" i="85"/>
  <c r="AZ37" i="85"/>
  <c r="AY37" i="85"/>
  <c r="AX37" i="85"/>
  <c r="CJ29" i="85"/>
  <c r="CI29" i="85"/>
  <c r="CH29" i="85"/>
  <c r="CG29" i="85"/>
  <c r="CF29" i="85"/>
  <c r="CE29" i="85"/>
  <c r="CD29" i="85"/>
  <c r="CC29" i="85"/>
  <c r="CB29" i="85"/>
  <c r="CA29" i="85"/>
  <c r="BZ29" i="85"/>
  <c r="BY29" i="85"/>
  <c r="BX29" i="85"/>
  <c r="BW29" i="85"/>
  <c r="BV29" i="85"/>
  <c r="BU29" i="85"/>
  <c r="BT29" i="85"/>
  <c r="BS29" i="85"/>
  <c r="BR29" i="85"/>
  <c r="BQ29" i="85"/>
  <c r="BP29" i="85"/>
  <c r="BO29" i="85"/>
  <c r="BN29" i="85"/>
  <c r="BM29" i="85"/>
  <c r="BL29" i="85"/>
  <c r="BK29" i="85"/>
  <c r="BJ29" i="85"/>
  <c r="BI29" i="85"/>
  <c r="BH29" i="85"/>
  <c r="BG29" i="85"/>
  <c r="BF29" i="85"/>
  <c r="BE29" i="85"/>
  <c r="BD29" i="85"/>
  <c r="BC29" i="85"/>
  <c r="BB29" i="85"/>
  <c r="BA29" i="85"/>
  <c r="AY29" i="85"/>
  <c r="AX29" i="85"/>
  <c r="CI27" i="85"/>
  <c r="CH27" i="85"/>
  <c r="CG27" i="85"/>
  <c r="CF27" i="85"/>
  <c r="CE27" i="85"/>
  <c r="CD27" i="85"/>
  <c r="CC27" i="85"/>
  <c r="CB27" i="85"/>
  <c r="CA27" i="85"/>
  <c r="BZ27" i="85"/>
  <c r="BY27" i="85"/>
  <c r="BX27" i="85"/>
  <c r="BW27" i="85"/>
  <c r="CI26" i="85"/>
  <c r="CH26" i="85"/>
  <c r="CG26" i="85"/>
  <c r="CF26" i="85"/>
  <c r="CE26" i="85"/>
  <c r="CD26" i="85"/>
  <c r="CC26" i="85"/>
  <c r="CB26" i="85"/>
  <c r="CA26" i="85"/>
  <c r="BZ26" i="85"/>
  <c r="BY26" i="85"/>
  <c r="BY21" i="85" s="1"/>
  <c r="BX26" i="85"/>
  <c r="BW26" i="85"/>
  <c r="BU26" i="85"/>
  <c r="BT26" i="85"/>
  <c r="BS26" i="85"/>
  <c r="BR26" i="85"/>
  <c r="BP26" i="85"/>
  <c r="BN26" i="85"/>
  <c r="BL26" i="85"/>
  <c r="BK26" i="85"/>
  <c r="BJ26" i="85"/>
  <c r="BI26" i="85"/>
  <c r="CI25" i="85"/>
  <c r="CH25" i="85"/>
  <c r="CG25" i="85"/>
  <c r="CF25" i="85"/>
  <c r="CE25" i="85"/>
  <c r="CD25" i="85"/>
  <c r="CC25" i="85"/>
  <c r="CB25" i="85"/>
  <c r="CA25" i="85"/>
  <c r="BZ25" i="85"/>
  <c r="BY25" i="85"/>
  <c r="BX25" i="85"/>
  <c r="BW25" i="85"/>
  <c r="BV25" i="85"/>
  <c r="BR25" i="85"/>
  <c r="BQ25" i="85"/>
  <c r="BP25" i="85"/>
  <c r="BO25" i="85"/>
  <c r="BN25" i="85"/>
  <c r="BM25" i="85"/>
  <c r="BM21" i="85" s="1"/>
  <c r="BL25" i="85"/>
  <c r="BK25" i="85"/>
  <c r="BJ25" i="85"/>
  <c r="BI25" i="85"/>
  <c r="BG25" i="85"/>
  <c r="BF25" i="85"/>
  <c r="BE25" i="85"/>
  <c r="BD25" i="85"/>
  <c r="BC25" i="85"/>
  <c r="BB25" i="85"/>
  <c r="BA25" i="85"/>
  <c r="AZ25" i="85"/>
  <c r="AY25" i="85"/>
  <c r="AX25" i="85"/>
  <c r="CI24" i="85"/>
  <c r="CH24" i="85"/>
  <c r="CG24" i="85"/>
  <c r="CF24" i="85"/>
  <c r="CE24" i="85"/>
  <c r="CD24" i="85"/>
  <c r="CC24" i="85"/>
  <c r="CB24" i="85"/>
  <c r="CA24" i="85"/>
  <c r="BZ24" i="85"/>
  <c r="BY24" i="85"/>
  <c r="BX24" i="85"/>
  <c r="BW24" i="85"/>
  <c r="BV24" i="85"/>
  <c r="BU24" i="85"/>
  <c r="BT24" i="85"/>
  <c r="BS24" i="85"/>
  <c r="BR24" i="85"/>
  <c r="BQ24" i="85"/>
  <c r="BP24" i="85"/>
  <c r="BO24" i="85"/>
  <c r="BN24" i="85"/>
  <c r="BM24" i="85"/>
  <c r="BL24" i="85"/>
  <c r="BK24" i="85"/>
  <c r="BJ24" i="85"/>
  <c r="BI24" i="85"/>
  <c r="BH24" i="85"/>
  <c r="BG24" i="85"/>
  <c r="BF24" i="85"/>
  <c r="BE24" i="85"/>
  <c r="BD24" i="85"/>
  <c r="BC24" i="85"/>
  <c r="BB24" i="85"/>
  <c r="BA24" i="85"/>
  <c r="AZ24" i="85"/>
  <c r="AY24" i="85"/>
  <c r="AX24" i="85"/>
  <c r="CI23" i="85"/>
  <c r="CH23" i="85"/>
  <c r="CG23" i="85"/>
  <c r="CG21" i="85" s="1"/>
  <c r="CF23" i="85"/>
  <c r="CE23" i="85"/>
  <c r="CD23" i="85"/>
  <c r="CC23" i="85"/>
  <c r="CC21" i="85" s="1"/>
  <c r="CB23" i="85"/>
  <c r="CA23" i="85"/>
  <c r="BZ23" i="85"/>
  <c r="BY23" i="85"/>
  <c r="BX23" i="85"/>
  <c r="BW23" i="85"/>
  <c r="BV23" i="85"/>
  <c r="BU23" i="85"/>
  <c r="BU21" i="85" s="1"/>
  <c r="BT23" i="85"/>
  <c r="BS23" i="85"/>
  <c r="BR23" i="85"/>
  <c r="BQ23" i="85"/>
  <c r="BQ21" i="85" s="1"/>
  <c r="BP23" i="85"/>
  <c r="BO23" i="85"/>
  <c r="BN23" i="85"/>
  <c r="BM23" i="85"/>
  <c r="BL23" i="85"/>
  <c r="BK23" i="85"/>
  <c r="BJ23" i="85"/>
  <c r="BI23" i="85"/>
  <c r="BH23" i="85"/>
  <c r="BG23" i="85"/>
  <c r="BF23" i="85"/>
  <c r="BE23" i="85"/>
  <c r="BE21" i="85" s="1"/>
  <c r="BD23" i="85"/>
  <c r="BC23" i="85"/>
  <c r="BB23" i="85"/>
  <c r="BA23" i="85"/>
  <c r="AZ23" i="85"/>
  <c r="AY23" i="85"/>
  <c r="AX23" i="85"/>
  <c r="CI22" i="85"/>
  <c r="CH22" i="85"/>
  <c r="CG22" i="85"/>
  <c r="CF22" i="85"/>
  <c r="CE22" i="85"/>
  <c r="CE21" i="85" s="1"/>
  <c r="CD22" i="85"/>
  <c r="CC22" i="85"/>
  <c r="CB22" i="85"/>
  <c r="CA22" i="85"/>
  <c r="CA21" i="85" s="1"/>
  <c r="BZ22" i="85"/>
  <c r="BY22" i="85"/>
  <c r="BX22" i="85"/>
  <c r="BW22" i="85"/>
  <c r="BW21" i="85" s="1"/>
  <c r="BV22" i="85"/>
  <c r="BU22" i="85"/>
  <c r="BT22" i="85"/>
  <c r="BS22" i="85"/>
  <c r="BS21" i="85" s="1"/>
  <c r="BR22" i="85"/>
  <c r="BQ22" i="85"/>
  <c r="BP22" i="85"/>
  <c r="BO22" i="85"/>
  <c r="BO21" i="85" s="1"/>
  <c r="BN22" i="85"/>
  <c r="BM22" i="85"/>
  <c r="BL22" i="85"/>
  <c r="BK22" i="85"/>
  <c r="BK21" i="85" s="1"/>
  <c r="BJ22" i="85"/>
  <c r="BI22" i="85"/>
  <c r="BH22" i="85"/>
  <c r="BG22" i="85"/>
  <c r="BG21" i="85" s="1"/>
  <c r="BF22" i="85"/>
  <c r="BF21" i="85" s="1"/>
  <c r="BE22" i="85"/>
  <c r="BD22" i="85"/>
  <c r="BC22" i="85"/>
  <c r="BC21" i="85" s="1"/>
  <c r="BB22" i="85"/>
  <c r="BB21" i="85" s="1"/>
  <c r="BA22" i="85"/>
  <c r="AZ22" i="85"/>
  <c r="AY22" i="85"/>
  <c r="AY21" i="85" s="1"/>
  <c r="AX22" i="85"/>
  <c r="AX21" i="85" s="1"/>
  <c r="BV21" i="85"/>
  <c r="BI21" i="85"/>
  <c r="BA21" i="85"/>
  <c r="AW21" i="85"/>
  <c r="AV21" i="85"/>
  <c r="BV15" i="85"/>
  <c r="AU14" i="85"/>
  <c r="AT14" i="85"/>
  <c r="AS14" i="85"/>
  <c r="AR14" i="85"/>
  <c r="AQ14" i="85"/>
  <c r="AP14" i="85"/>
  <c r="AO14" i="85"/>
  <c r="AN14" i="85"/>
  <c r="AM14" i="85"/>
  <c r="AL14" i="85"/>
  <c r="AK14" i="85"/>
  <c r="AJ14" i="85"/>
  <c r="AD14" i="85"/>
  <c r="AH14" i="85" s="1"/>
  <c r="AC14" i="85"/>
  <c r="AB14" i="85"/>
  <c r="AA14" i="85"/>
  <c r="Z14" i="85"/>
  <c r="Y14" i="85"/>
  <c r="X14" i="85"/>
  <c r="W14" i="85"/>
  <c r="V14" i="85"/>
  <c r="AF14" i="85" s="1"/>
  <c r="U14" i="85"/>
  <c r="T14" i="85"/>
  <c r="S14" i="85"/>
  <c r="M14" i="85"/>
  <c r="L14" i="85"/>
  <c r="K14" i="85"/>
  <c r="J14" i="85"/>
  <c r="I14" i="85"/>
  <c r="H14" i="85"/>
  <c r="G14" i="85"/>
  <c r="F14" i="85"/>
  <c r="E14" i="85"/>
  <c r="D14" i="85"/>
  <c r="C14" i="85"/>
  <c r="B14" i="85"/>
  <c r="N14" i="85" s="1"/>
  <c r="CG13" i="85"/>
  <c r="BQ13" i="85"/>
  <c r="BA13" i="85"/>
  <c r="AK13" i="85"/>
  <c r="AD13" i="85"/>
  <c r="AC13" i="85"/>
  <c r="AB13" i="85"/>
  <c r="AA13" i="85"/>
  <c r="Z13" i="85"/>
  <c r="Y13" i="85"/>
  <c r="X13" i="85"/>
  <c r="W13" i="85"/>
  <c r="V13" i="85"/>
  <c r="U13" i="85"/>
  <c r="T13" i="85"/>
  <c r="S13" i="85"/>
  <c r="AI13" i="85" s="1"/>
  <c r="M13" i="85"/>
  <c r="L13" i="85"/>
  <c r="K13" i="85"/>
  <c r="J13" i="85"/>
  <c r="I13" i="85"/>
  <c r="H13" i="85"/>
  <c r="G13" i="85"/>
  <c r="F13" i="85"/>
  <c r="E13" i="85"/>
  <c r="D13" i="85"/>
  <c r="C13" i="85"/>
  <c r="B13" i="85"/>
  <c r="R13" i="85" s="1"/>
  <c r="CJ12" i="85"/>
  <c r="CI12" i="85"/>
  <c r="CH12" i="85"/>
  <c r="CG12" i="85"/>
  <c r="CF12" i="85"/>
  <c r="CE12" i="85"/>
  <c r="CD12" i="85"/>
  <c r="CC12" i="85"/>
  <c r="CB12" i="85"/>
  <c r="CA12" i="85"/>
  <c r="BZ12" i="85"/>
  <c r="CJ7" i="85"/>
  <c r="CJ15" i="85" s="1"/>
  <c r="CI7" i="85"/>
  <c r="CI13" i="85" s="1"/>
  <c r="CH7" i="85"/>
  <c r="CH13" i="85" s="1"/>
  <c r="CG7" i="85"/>
  <c r="CG15" i="85" s="1"/>
  <c r="CF7" i="85"/>
  <c r="CF15" i="85" s="1"/>
  <c r="CE7" i="85"/>
  <c r="CE13" i="85" s="1"/>
  <c r="CD7" i="85"/>
  <c r="CD13" i="85" s="1"/>
  <c r="CC7" i="85"/>
  <c r="CC15" i="85" s="1"/>
  <c r="CB7" i="85"/>
  <c r="CB15" i="85" s="1"/>
  <c r="CA7" i="85"/>
  <c r="CA13" i="85" s="1"/>
  <c r="BZ7" i="85"/>
  <c r="BZ13" i="85" s="1"/>
  <c r="BY7" i="85"/>
  <c r="BY15" i="85" s="1"/>
  <c r="BX7" i="85"/>
  <c r="BX15" i="85" s="1"/>
  <c r="BW7" i="85"/>
  <c r="BW13" i="85" s="1"/>
  <c r="BV7" i="85"/>
  <c r="BV13" i="85" s="1"/>
  <c r="BU7" i="85"/>
  <c r="BU15" i="85" s="1"/>
  <c r="BT7" i="85"/>
  <c r="BT15" i="85" s="1"/>
  <c r="BS7" i="85"/>
  <c r="BS13" i="85" s="1"/>
  <c r="BR7" i="85"/>
  <c r="BR13" i="85" s="1"/>
  <c r="BQ7" i="85"/>
  <c r="BP7" i="85"/>
  <c r="BP13" i="85" s="1"/>
  <c r="BO7" i="85"/>
  <c r="BO13" i="85" s="1"/>
  <c r="BN7" i="85"/>
  <c r="BN13" i="85" s="1"/>
  <c r="BM7" i="85"/>
  <c r="BM13" i="85" s="1"/>
  <c r="BL7" i="85"/>
  <c r="BL13" i="85" s="1"/>
  <c r="BK7" i="85"/>
  <c r="BK13" i="85" s="1"/>
  <c r="BJ7" i="85"/>
  <c r="BJ13" i="85" s="1"/>
  <c r="BI7" i="85"/>
  <c r="BI13" i="85" s="1"/>
  <c r="BH7" i="85"/>
  <c r="BH13" i="85" s="1"/>
  <c r="BG7" i="85"/>
  <c r="BG13" i="85" s="1"/>
  <c r="BF7" i="85"/>
  <c r="BF13" i="85" s="1"/>
  <c r="BE7" i="85"/>
  <c r="BE13" i="85" s="1"/>
  <c r="BD7" i="85"/>
  <c r="BD13" i="85" s="1"/>
  <c r="BC7" i="85"/>
  <c r="BC13" i="85" s="1"/>
  <c r="BB7" i="85"/>
  <c r="BB13" i="85" s="1"/>
  <c r="BA7" i="85"/>
  <c r="AZ7" i="85"/>
  <c r="AZ13" i="85" s="1"/>
  <c r="AY7" i="85"/>
  <c r="AY13" i="85" s="1"/>
  <c r="AX7" i="85"/>
  <c r="AX13" i="85" s="1"/>
  <c r="AW7" i="85"/>
  <c r="AW13" i="85" s="1"/>
  <c r="AV7" i="85"/>
  <c r="AV10" i="85" s="1"/>
  <c r="AU7" i="85"/>
  <c r="AU13" i="85" s="1"/>
  <c r="AT7" i="85"/>
  <c r="AT13" i="85" s="1"/>
  <c r="AS7" i="85"/>
  <c r="AS13" i="85" s="1"/>
  <c r="AR7" i="85"/>
  <c r="AR13" i="85" s="1"/>
  <c r="AQ7" i="85"/>
  <c r="AQ13" i="85" s="1"/>
  <c r="AP7" i="85"/>
  <c r="AP13" i="85" s="1"/>
  <c r="AO7" i="85"/>
  <c r="AO13" i="85" s="1"/>
  <c r="AN7" i="85"/>
  <c r="AN13" i="85" s="1"/>
  <c r="AM7" i="85"/>
  <c r="AM13" i="85" s="1"/>
  <c r="AL7" i="85"/>
  <c r="AL13" i="85" s="1"/>
  <c r="AK7" i="85"/>
  <c r="AJ7" i="85"/>
  <c r="AJ13" i="85" s="1"/>
  <c r="AI7" i="85"/>
  <c r="AH7" i="85"/>
  <c r="AG7" i="85"/>
  <c r="AF7" i="85"/>
  <c r="AE7" i="85"/>
  <c r="R7" i="85"/>
  <c r="Q7" i="85"/>
  <c r="P7" i="85"/>
  <c r="O7" i="85"/>
  <c r="N7" i="85"/>
  <c r="CJ6" i="85"/>
  <c r="CJ45" i="85" s="1"/>
  <c r="CI6" i="85"/>
  <c r="CH6" i="85"/>
  <c r="CG6" i="85"/>
  <c r="CF6" i="85"/>
  <c r="CE6" i="85"/>
  <c r="CE10" i="85" s="1"/>
  <c r="CD6" i="85"/>
  <c r="CC6" i="85"/>
  <c r="CB6" i="85"/>
  <c r="CA6" i="85"/>
  <c r="CA45" i="85" s="1"/>
  <c r="BZ6" i="85"/>
  <c r="BY6" i="85"/>
  <c r="BX6" i="85"/>
  <c r="BW6" i="85"/>
  <c r="BW45" i="85" s="1"/>
  <c r="BV6" i="85"/>
  <c r="BU6" i="85"/>
  <c r="BT6" i="85"/>
  <c r="BS6" i="85"/>
  <c r="BS10" i="85" s="1"/>
  <c r="BR6" i="85"/>
  <c r="BQ6" i="85"/>
  <c r="BP6" i="85"/>
  <c r="BO6" i="85"/>
  <c r="BO45" i="85" s="1"/>
  <c r="BN6" i="85"/>
  <c r="BM6" i="85"/>
  <c r="BL6" i="85"/>
  <c r="BK6" i="85"/>
  <c r="BK45" i="85" s="1"/>
  <c r="BJ6" i="85"/>
  <c r="BI6" i="85"/>
  <c r="BH6" i="85"/>
  <c r="BG6" i="85"/>
  <c r="BG10" i="85" s="1"/>
  <c r="BF6" i="85"/>
  <c r="BE6" i="85"/>
  <c r="BD6" i="85"/>
  <c r="BC6" i="85"/>
  <c r="BC45" i="85" s="1"/>
  <c r="BB6" i="85"/>
  <c r="BA6" i="85"/>
  <c r="AZ6" i="85"/>
  <c r="AY6" i="85"/>
  <c r="AY10" i="85" s="1"/>
  <c r="AX6" i="85"/>
  <c r="AW6" i="85"/>
  <c r="AI5" i="85"/>
  <c r="AH5" i="85"/>
  <c r="AG5" i="85"/>
  <c r="AF5" i="85"/>
  <c r="AE5" i="85"/>
  <c r="R5" i="85"/>
  <c r="Q5" i="85"/>
  <c r="P5" i="85"/>
  <c r="O5" i="85"/>
  <c r="N5" i="85"/>
  <c r="AI4" i="85"/>
  <c r="AH4" i="85"/>
  <c r="AG4" i="85"/>
  <c r="AF4" i="85"/>
  <c r="AE4" i="85"/>
  <c r="R4" i="85"/>
  <c r="Q4" i="85"/>
  <c r="P4" i="85"/>
  <c r="O4" i="85"/>
  <c r="N4" i="85"/>
  <c r="CH15" i="85" l="1"/>
  <c r="CI21" i="85"/>
  <c r="CI45" i="85" s="1"/>
  <c r="BU13" i="85"/>
  <c r="O14" i="85"/>
  <c r="BJ21" i="85"/>
  <c r="BR21" i="85"/>
  <c r="BZ21" i="85"/>
  <c r="CH21" i="85"/>
  <c r="CH45" i="85" s="1"/>
  <c r="AW10" i="85"/>
  <c r="BA10" i="85"/>
  <c r="BE10" i="85"/>
  <c r="BI10" i="85"/>
  <c r="BM10" i="85"/>
  <c r="BQ10" i="85"/>
  <c r="BU10" i="85"/>
  <c r="BY10" i="85"/>
  <c r="CC10" i="85"/>
  <c r="CG10" i="85"/>
  <c r="P13" i="85"/>
  <c r="AG13" i="85"/>
  <c r="AH13" i="85"/>
  <c r="BY13" i="85"/>
  <c r="Q14" i="85"/>
  <c r="BZ15" i="85"/>
  <c r="AZ21" i="85"/>
  <c r="BD21" i="85"/>
  <c r="BD45" i="85" s="1"/>
  <c r="BH21" i="85"/>
  <c r="BL21" i="85"/>
  <c r="BP21" i="85"/>
  <c r="BT21" i="85"/>
  <c r="BT45" i="85" s="1"/>
  <c r="BX21" i="85"/>
  <c r="CB21" i="85"/>
  <c r="CF21" i="85"/>
  <c r="AI14" i="85"/>
  <c r="BN21" i="85"/>
  <c r="CD21" i="85"/>
  <c r="AX45" i="85"/>
  <c r="BB45" i="85"/>
  <c r="BF45" i="85"/>
  <c r="BJ45" i="85"/>
  <c r="BN45" i="85"/>
  <c r="BR45" i="85"/>
  <c r="BV45" i="85"/>
  <c r="BZ45" i="85"/>
  <c r="CD45" i="85"/>
  <c r="O13" i="85"/>
  <c r="Q13" i="85"/>
  <c r="AF13" i="85"/>
  <c r="CC13" i="85"/>
  <c r="P14" i="85"/>
  <c r="AG14" i="85"/>
  <c r="CD15" i="85"/>
  <c r="AZ45" i="85"/>
  <c r="BH45" i="85"/>
  <c r="BL45" i="85"/>
  <c r="BP45" i="85"/>
  <c r="BX45" i="85"/>
  <c r="CB45" i="85"/>
  <c r="CF45" i="85"/>
  <c r="BC10" i="85"/>
  <c r="BO10" i="85"/>
  <c r="BW10" i="85"/>
  <c r="CI10" i="85"/>
  <c r="R14" i="85"/>
  <c r="AX10" i="85"/>
  <c r="BB10" i="85"/>
  <c r="BF10" i="85"/>
  <c r="BJ10" i="85"/>
  <c r="BN10" i="85"/>
  <c r="BR10" i="85"/>
  <c r="BV10" i="85"/>
  <c r="BZ10" i="85"/>
  <c r="CD10" i="85"/>
  <c r="CH10" i="85"/>
  <c r="AV13" i="85"/>
  <c r="BT13" i="85"/>
  <c r="BX13" i="85"/>
  <c r="CB13" i="85"/>
  <c r="CF13" i="85"/>
  <c r="CJ13" i="85"/>
  <c r="BA45" i="85"/>
  <c r="BE45" i="85"/>
  <c r="BI45" i="85"/>
  <c r="BM45" i="85"/>
  <c r="BQ45" i="85"/>
  <c r="BU45" i="85"/>
  <c r="BY45" i="85"/>
  <c r="CC45" i="85"/>
  <c r="CG45" i="85"/>
  <c r="BK10" i="85"/>
  <c r="CA10" i="85"/>
  <c r="AZ10" i="85"/>
  <c r="BD10" i="85"/>
  <c r="BH10" i="85"/>
  <c r="BL10" i="85"/>
  <c r="BP10" i="85"/>
  <c r="BT10" i="85"/>
  <c r="BX10" i="85"/>
  <c r="CB10" i="85"/>
  <c r="CF10" i="85"/>
  <c r="CJ10" i="85"/>
  <c r="N13" i="85"/>
  <c r="AE14" i="85"/>
  <c r="BW15" i="85"/>
  <c r="CA15" i="85"/>
  <c r="CE15" i="85"/>
  <c r="CI15" i="85"/>
  <c r="AY45" i="85"/>
  <c r="BG45" i="85"/>
  <c r="BS45" i="85"/>
  <c r="CE45" i="85"/>
  <c r="AE13" i="85"/>
  <c r="AL28" i="82"/>
  <c r="AK28" i="82"/>
  <c r="AL27" i="82"/>
  <c r="AM27" i="82"/>
  <c r="AN27" i="82"/>
  <c r="AO27" i="82"/>
  <c r="AP27" i="82"/>
  <c r="AQ27" i="82"/>
  <c r="AR27" i="82"/>
  <c r="AS27" i="82"/>
  <c r="AT27" i="82"/>
  <c r="AU27" i="82"/>
  <c r="AV27" i="82"/>
  <c r="AL26" i="82"/>
  <c r="AK14" i="82"/>
  <c r="AL13" i="82"/>
  <c r="AL12" i="82"/>
  <c r="CF45" i="84" l="1"/>
  <c r="CB45" i="84"/>
  <c r="BX45" i="84"/>
  <c r="BT45" i="84"/>
  <c r="BL45" i="84"/>
  <c r="BH45" i="84"/>
  <c r="BD45" i="84"/>
  <c r="AZ45" i="84"/>
  <c r="CI37" i="84"/>
  <c r="CH37" i="84"/>
  <c r="CG37" i="84"/>
  <c r="CF37" i="84"/>
  <c r="CE37" i="84"/>
  <c r="CD37" i="84"/>
  <c r="CC37" i="84"/>
  <c r="CB37" i="84"/>
  <c r="CA37" i="84"/>
  <c r="BZ37" i="84"/>
  <c r="BY37" i="84"/>
  <c r="BX37" i="84"/>
  <c r="BW37" i="84"/>
  <c r="BV37" i="84"/>
  <c r="BU37" i="84"/>
  <c r="BT37" i="84"/>
  <c r="BS37" i="84"/>
  <c r="BR37" i="84"/>
  <c r="BQ37" i="84"/>
  <c r="BP37" i="84"/>
  <c r="BO37" i="84"/>
  <c r="BN37" i="84"/>
  <c r="BM37" i="84"/>
  <c r="BL37" i="84"/>
  <c r="BK37" i="84"/>
  <c r="BJ37" i="84"/>
  <c r="BI37" i="84"/>
  <c r="BH37" i="84"/>
  <c r="BG37" i="84"/>
  <c r="BF37" i="84"/>
  <c r="BE37" i="84"/>
  <c r="BD37" i="84"/>
  <c r="BC37" i="84"/>
  <c r="BB37" i="84"/>
  <c r="BA37" i="84"/>
  <c r="AZ37" i="84"/>
  <c r="AY37" i="84"/>
  <c r="AX37" i="84"/>
  <c r="CI29" i="84"/>
  <c r="CH29" i="84"/>
  <c r="CG29" i="84"/>
  <c r="CF29" i="84"/>
  <c r="CE29" i="84"/>
  <c r="CD29" i="84"/>
  <c r="CC29" i="84"/>
  <c r="CB29" i="84"/>
  <c r="CA29" i="84"/>
  <c r="BZ29" i="84"/>
  <c r="BY29" i="84"/>
  <c r="BX29" i="84"/>
  <c r="BW29" i="84"/>
  <c r="BV29" i="84"/>
  <c r="BU29" i="84"/>
  <c r="BT29" i="84"/>
  <c r="BS29" i="84"/>
  <c r="BR29" i="84"/>
  <c r="BQ29" i="84"/>
  <c r="BP29" i="84"/>
  <c r="BO29" i="84"/>
  <c r="BN29" i="84"/>
  <c r="BM29" i="84"/>
  <c r="BL29" i="84"/>
  <c r="BK29" i="84"/>
  <c r="BJ29" i="84"/>
  <c r="BI29" i="84"/>
  <c r="BH29" i="84"/>
  <c r="BG29" i="84"/>
  <c r="BF29" i="84"/>
  <c r="BE29" i="84"/>
  <c r="BD29" i="84"/>
  <c r="BC29" i="84"/>
  <c r="BB29" i="84"/>
  <c r="BA29" i="84"/>
  <c r="AY29" i="84"/>
  <c r="AX29" i="84"/>
  <c r="CI27" i="84"/>
  <c r="CH27" i="84"/>
  <c r="CG27" i="84"/>
  <c r="CF27" i="84"/>
  <c r="CE27" i="84"/>
  <c r="CD27" i="84"/>
  <c r="CC27" i="84"/>
  <c r="CB27" i="84"/>
  <c r="CA27" i="84"/>
  <c r="BZ27" i="84"/>
  <c r="BY27" i="84"/>
  <c r="BX27" i="84"/>
  <c r="BW27" i="84"/>
  <c r="CI26" i="84"/>
  <c r="CH26" i="84"/>
  <c r="CH21" i="84" s="1"/>
  <c r="CG26" i="84"/>
  <c r="CF26" i="84"/>
  <c r="CE26" i="84"/>
  <c r="CD26" i="84"/>
  <c r="CD21" i="84" s="1"/>
  <c r="CC26" i="84"/>
  <c r="CB26" i="84"/>
  <c r="CA26" i="84"/>
  <c r="BZ26" i="84"/>
  <c r="BZ21" i="84" s="1"/>
  <c r="BY26" i="84"/>
  <c r="BX26" i="84"/>
  <c r="BW26" i="84"/>
  <c r="BU26" i="84"/>
  <c r="BT26" i="84"/>
  <c r="BS26" i="84"/>
  <c r="BR26" i="84"/>
  <c r="BP26" i="84"/>
  <c r="BP21" i="84" s="1"/>
  <c r="BP45" i="84" s="1"/>
  <c r="BN26" i="84"/>
  <c r="BL26" i="84"/>
  <c r="BK26" i="84"/>
  <c r="BJ26" i="84"/>
  <c r="BI26" i="84"/>
  <c r="CI25" i="84"/>
  <c r="CH25" i="84"/>
  <c r="CG25" i="84"/>
  <c r="CF25" i="84"/>
  <c r="CE25" i="84"/>
  <c r="CD25" i="84"/>
  <c r="CC25" i="84"/>
  <c r="CB25" i="84"/>
  <c r="CA25" i="84"/>
  <c r="BZ25" i="84"/>
  <c r="BY25" i="84"/>
  <c r="BX25" i="84"/>
  <c r="BW25" i="84"/>
  <c r="BV25" i="84"/>
  <c r="BR25" i="84"/>
  <c r="BR21" i="84" s="1"/>
  <c r="BQ25" i="84"/>
  <c r="BP25" i="84"/>
  <c r="BO25" i="84"/>
  <c r="BN25" i="84"/>
  <c r="BN21" i="84" s="1"/>
  <c r="BM25" i="84"/>
  <c r="BL25" i="84"/>
  <c r="BK25" i="84"/>
  <c r="BJ25" i="84"/>
  <c r="BJ21" i="84" s="1"/>
  <c r="BI25" i="84"/>
  <c r="BG25" i="84"/>
  <c r="BF25" i="84"/>
  <c r="BE25" i="84"/>
  <c r="BD25" i="84"/>
  <c r="BC25" i="84"/>
  <c r="BB25" i="84"/>
  <c r="BA25" i="84"/>
  <c r="AZ25" i="84"/>
  <c r="AY25" i="84"/>
  <c r="AX25" i="84"/>
  <c r="CI24" i="84"/>
  <c r="CH24" i="84"/>
  <c r="CG24" i="84"/>
  <c r="CF24" i="84"/>
  <c r="CE24" i="84"/>
  <c r="CD24" i="84"/>
  <c r="CC24" i="84"/>
  <c r="CB24" i="84"/>
  <c r="CA24" i="84"/>
  <c r="BZ24" i="84"/>
  <c r="BY24" i="84"/>
  <c r="BX24" i="84"/>
  <c r="BW24" i="84"/>
  <c r="BV24" i="84"/>
  <c r="BU24" i="84"/>
  <c r="BT24" i="84"/>
  <c r="BS24" i="84"/>
  <c r="BR24" i="84"/>
  <c r="BQ24" i="84"/>
  <c r="BP24" i="84"/>
  <c r="BO24" i="84"/>
  <c r="BN24" i="84"/>
  <c r="BM24" i="84"/>
  <c r="BL24" i="84"/>
  <c r="BK24" i="84"/>
  <c r="BJ24" i="84"/>
  <c r="BI24" i="84"/>
  <c r="BH24" i="84"/>
  <c r="BG24" i="84"/>
  <c r="BF24" i="84"/>
  <c r="BE24" i="84"/>
  <c r="BD24" i="84"/>
  <c r="BC24" i="84"/>
  <c r="BB24" i="84"/>
  <c r="BA24" i="84"/>
  <c r="AZ24" i="84"/>
  <c r="AY24" i="84"/>
  <c r="AX24" i="84"/>
  <c r="CI23" i="84"/>
  <c r="CH23" i="84"/>
  <c r="CG23" i="84"/>
  <c r="CF23" i="84"/>
  <c r="CE23" i="84"/>
  <c r="CD23" i="84"/>
  <c r="CC23" i="84"/>
  <c r="CB23" i="84"/>
  <c r="CA23" i="84"/>
  <c r="BZ23" i="84"/>
  <c r="BY23" i="84"/>
  <c r="BX23" i="84"/>
  <c r="BW23" i="84"/>
  <c r="BV23" i="84"/>
  <c r="BU23" i="84"/>
  <c r="BT23" i="84"/>
  <c r="BS23" i="84"/>
  <c r="BR23" i="84"/>
  <c r="BQ23" i="84"/>
  <c r="BP23" i="84"/>
  <c r="BO23" i="84"/>
  <c r="BN23" i="84"/>
  <c r="BM23" i="84"/>
  <c r="BL23" i="84"/>
  <c r="BK23" i="84"/>
  <c r="BJ23" i="84"/>
  <c r="BI23" i="84"/>
  <c r="BH23" i="84"/>
  <c r="BG23" i="84"/>
  <c r="BF23" i="84"/>
  <c r="BE23" i="84"/>
  <c r="BD23" i="84"/>
  <c r="BC23" i="84"/>
  <c r="BB23" i="84"/>
  <c r="BA23" i="84"/>
  <c r="AZ23" i="84"/>
  <c r="AY23" i="84"/>
  <c r="AX23" i="84"/>
  <c r="CI22" i="84"/>
  <c r="CI21" i="84" s="1"/>
  <c r="CH22" i="84"/>
  <c r="CG22" i="84"/>
  <c r="CF22" i="84"/>
  <c r="CE22" i="84"/>
  <c r="CE21" i="84" s="1"/>
  <c r="CD22" i="84"/>
  <c r="CC22" i="84"/>
  <c r="CB22" i="84"/>
  <c r="CA22" i="84"/>
  <c r="CA21" i="84" s="1"/>
  <c r="BZ22" i="84"/>
  <c r="BY22" i="84"/>
  <c r="BX22" i="84"/>
  <c r="BW22" i="84"/>
  <c r="BW21" i="84" s="1"/>
  <c r="BV22" i="84"/>
  <c r="BU22" i="84"/>
  <c r="BT22" i="84"/>
  <c r="BS22" i="84"/>
  <c r="BS21" i="84" s="1"/>
  <c r="BR22" i="84"/>
  <c r="BQ22" i="84"/>
  <c r="BP22" i="84"/>
  <c r="BO22" i="84"/>
  <c r="BO21" i="84" s="1"/>
  <c r="BN22" i="84"/>
  <c r="BM22" i="84"/>
  <c r="BL22" i="84"/>
  <c r="BK22" i="84"/>
  <c r="BK21" i="84" s="1"/>
  <c r="BJ22" i="84"/>
  <c r="BI22" i="84"/>
  <c r="BH22" i="84"/>
  <c r="BG22" i="84"/>
  <c r="BG21" i="84" s="1"/>
  <c r="BF22" i="84"/>
  <c r="BE22" i="84"/>
  <c r="BD22" i="84"/>
  <c r="BC22" i="84"/>
  <c r="BC21" i="84" s="1"/>
  <c r="BB22" i="84"/>
  <c r="BA22" i="84"/>
  <c r="AZ22" i="84"/>
  <c r="AY22" i="84"/>
  <c r="AY21" i="84" s="1"/>
  <c r="AX22" i="84"/>
  <c r="CG21" i="84"/>
  <c r="CF21" i="84"/>
  <c r="CC21" i="84"/>
  <c r="CB21" i="84"/>
  <c r="BY21" i="84"/>
  <c r="BX21" i="84"/>
  <c r="BV21" i="84"/>
  <c r="BU21" i="84"/>
  <c r="BT21" i="84"/>
  <c r="BQ21" i="84"/>
  <c r="BM21" i="84"/>
  <c r="BL21" i="84"/>
  <c r="BI21" i="84"/>
  <c r="BH21" i="84"/>
  <c r="BF21" i="84"/>
  <c r="BE21" i="84"/>
  <c r="BD21" i="84"/>
  <c r="BB21" i="84"/>
  <c r="BA21" i="84"/>
  <c r="AZ21" i="84"/>
  <c r="AX21" i="84"/>
  <c r="AW21" i="84"/>
  <c r="AV21" i="84"/>
  <c r="CG15" i="84"/>
  <c r="CC15" i="84"/>
  <c r="BY15" i="84"/>
  <c r="BU15" i="84"/>
  <c r="AU14" i="84"/>
  <c r="AT14" i="84"/>
  <c r="AS14" i="84"/>
  <c r="AR14" i="84"/>
  <c r="AQ14" i="84"/>
  <c r="AP14" i="84"/>
  <c r="AO14" i="84"/>
  <c r="AN14" i="84"/>
  <c r="AM14" i="84"/>
  <c r="AL14" i="84"/>
  <c r="AK14" i="84"/>
  <c r="AJ14" i="84"/>
  <c r="AD14" i="84"/>
  <c r="AC14" i="84"/>
  <c r="AB14" i="84"/>
  <c r="AH14" i="84" s="1"/>
  <c r="AA14" i="84"/>
  <c r="Z14" i="84"/>
  <c r="Y14" i="84"/>
  <c r="AG14" i="84" s="1"/>
  <c r="X14" i="84"/>
  <c r="AF14" i="84" s="1"/>
  <c r="W14" i="84"/>
  <c r="V14" i="84"/>
  <c r="U14" i="84"/>
  <c r="T14" i="84"/>
  <c r="S14" i="84"/>
  <c r="AI14" i="84" s="1"/>
  <c r="Q14" i="84"/>
  <c r="M14" i="84"/>
  <c r="L14" i="84"/>
  <c r="K14" i="84"/>
  <c r="J14" i="84"/>
  <c r="I14" i="84"/>
  <c r="H14" i="84"/>
  <c r="P14" i="84" s="1"/>
  <c r="G14" i="84"/>
  <c r="F14" i="84"/>
  <c r="E14" i="84"/>
  <c r="O14" i="84" s="1"/>
  <c r="D14" i="84"/>
  <c r="C14" i="84"/>
  <c r="B14" i="84"/>
  <c r="R14" i="84" s="1"/>
  <c r="AD13" i="84"/>
  <c r="AH13" i="84" s="1"/>
  <c r="AC13" i="84"/>
  <c r="AB13" i="84"/>
  <c r="AA13" i="84"/>
  <c r="Z13" i="84"/>
  <c r="Y13" i="84"/>
  <c r="AG13" i="84" s="1"/>
  <c r="X13" i="84"/>
  <c r="W13" i="84"/>
  <c r="V13" i="84"/>
  <c r="AF13" i="84" s="1"/>
  <c r="U13" i="84"/>
  <c r="T13" i="84"/>
  <c r="S13" i="84"/>
  <c r="AI13" i="84" s="1"/>
  <c r="M13" i="84"/>
  <c r="L13" i="84"/>
  <c r="K13" i="84"/>
  <c r="Q13" i="84" s="1"/>
  <c r="J13" i="84"/>
  <c r="I13" i="84"/>
  <c r="H13" i="84"/>
  <c r="P13" i="84" s="1"/>
  <c r="G13" i="84"/>
  <c r="O13" i="84" s="1"/>
  <c r="F13" i="84"/>
  <c r="E13" i="84"/>
  <c r="D13" i="84"/>
  <c r="C13" i="84"/>
  <c r="B13" i="84"/>
  <c r="R13" i="84" s="1"/>
  <c r="CI12" i="84"/>
  <c r="CH12" i="84"/>
  <c r="CG12" i="84"/>
  <c r="CF12" i="84"/>
  <c r="CE12" i="84"/>
  <c r="CD12" i="84"/>
  <c r="CC12" i="84"/>
  <c r="CB12" i="84"/>
  <c r="CA12" i="84"/>
  <c r="BZ12" i="84"/>
  <c r="CI7" i="84"/>
  <c r="CI10" i="84" s="1"/>
  <c r="CH7" i="84"/>
  <c r="CH13" i="84" s="1"/>
  <c r="CG7" i="84"/>
  <c r="CG13" i="84" s="1"/>
  <c r="CF7" i="84"/>
  <c r="CF15" i="84" s="1"/>
  <c r="CE7" i="84"/>
  <c r="CE15" i="84" s="1"/>
  <c r="CD7" i="84"/>
  <c r="CD13" i="84" s="1"/>
  <c r="CC7" i="84"/>
  <c r="CC13" i="84" s="1"/>
  <c r="CB7" i="84"/>
  <c r="CB15" i="84" s="1"/>
  <c r="CA7" i="84"/>
  <c r="CA15" i="84" s="1"/>
  <c r="BZ7" i="84"/>
  <c r="BZ13" i="84" s="1"/>
  <c r="BY7" i="84"/>
  <c r="BY13" i="84" s="1"/>
  <c r="BX7" i="84"/>
  <c r="BX15" i="84" s="1"/>
  <c r="BW7" i="84"/>
  <c r="BW13" i="84" s="1"/>
  <c r="BV7" i="84"/>
  <c r="BV13" i="84" s="1"/>
  <c r="BU7" i="84"/>
  <c r="BU13" i="84" s="1"/>
  <c r="BT7" i="84"/>
  <c r="BT15" i="84" s="1"/>
  <c r="BS7" i="84"/>
  <c r="BS10" i="84" s="1"/>
  <c r="BR7" i="84"/>
  <c r="BR13" i="84" s="1"/>
  <c r="BQ7" i="84"/>
  <c r="BQ13" i="84" s="1"/>
  <c r="BP7" i="84"/>
  <c r="BP13" i="84" s="1"/>
  <c r="BO7" i="84"/>
  <c r="BO13" i="84" s="1"/>
  <c r="BN7" i="84"/>
  <c r="BN13" i="84" s="1"/>
  <c r="BM7" i="84"/>
  <c r="BM13" i="84" s="1"/>
  <c r="BL7" i="84"/>
  <c r="BL13" i="84" s="1"/>
  <c r="BK7" i="84"/>
  <c r="BK10" i="84" s="1"/>
  <c r="BJ7" i="84"/>
  <c r="BJ13" i="84" s="1"/>
  <c r="BI7" i="84"/>
  <c r="BI13" i="84" s="1"/>
  <c r="BH7" i="84"/>
  <c r="BH13" i="84" s="1"/>
  <c r="BG7" i="84"/>
  <c r="BG13" i="84" s="1"/>
  <c r="BF7" i="84"/>
  <c r="BF13" i="84" s="1"/>
  <c r="BE7" i="84"/>
  <c r="BE13" i="84" s="1"/>
  <c r="BD7" i="84"/>
  <c r="BD13" i="84" s="1"/>
  <c r="BC7" i="84"/>
  <c r="BC13" i="84" s="1"/>
  <c r="BB7" i="84"/>
  <c r="BB13" i="84" s="1"/>
  <c r="BA7" i="84"/>
  <c r="BA13" i="84" s="1"/>
  <c r="AZ7" i="84"/>
  <c r="AZ13" i="84" s="1"/>
  <c r="AY7" i="84"/>
  <c r="AY10" i="84" s="1"/>
  <c r="AX7" i="84"/>
  <c r="AX13" i="84" s="1"/>
  <c r="AW7" i="84"/>
  <c r="AW13" i="84" s="1"/>
  <c r="AV7" i="84"/>
  <c r="AV13" i="84" s="1"/>
  <c r="AU7" i="84"/>
  <c r="AU13" i="84" s="1"/>
  <c r="AT7" i="84"/>
  <c r="AT13" i="84" s="1"/>
  <c r="AS7" i="84"/>
  <c r="AS13" i="84" s="1"/>
  <c r="AR7" i="84"/>
  <c r="AR13" i="84" s="1"/>
  <c r="AQ7" i="84"/>
  <c r="AQ13" i="84" s="1"/>
  <c r="AP7" i="84"/>
  <c r="AP13" i="84" s="1"/>
  <c r="AO7" i="84"/>
  <c r="AO13" i="84" s="1"/>
  <c r="AN7" i="84"/>
  <c r="AN13" i="84" s="1"/>
  <c r="AM7" i="84"/>
  <c r="AM13" i="84" s="1"/>
  <c r="AL7" i="84"/>
  <c r="AL13" i="84" s="1"/>
  <c r="AK7" i="84"/>
  <c r="AK13" i="84" s="1"/>
  <c r="AJ7" i="84"/>
  <c r="AJ13" i="84" s="1"/>
  <c r="AI7" i="84"/>
  <c r="AH7" i="84"/>
  <c r="AG7" i="84"/>
  <c r="AF7" i="84"/>
  <c r="AE7" i="84"/>
  <c r="R7" i="84"/>
  <c r="Q7" i="84"/>
  <c r="P7" i="84"/>
  <c r="O7" i="84"/>
  <c r="N7" i="84"/>
  <c r="CI6" i="84"/>
  <c r="CI45" i="84" s="1"/>
  <c r="CH6" i="84"/>
  <c r="CH10" i="84" s="1"/>
  <c r="CG6" i="84"/>
  <c r="CG10" i="84" s="1"/>
  <c r="CF6" i="84"/>
  <c r="CF10" i="84" s="1"/>
  <c r="CE6" i="84"/>
  <c r="CE45" i="84" s="1"/>
  <c r="CD6" i="84"/>
  <c r="CD10" i="84" s="1"/>
  <c r="CC6" i="84"/>
  <c r="CC10" i="84" s="1"/>
  <c r="CB6" i="84"/>
  <c r="CB10" i="84" s="1"/>
  <c r="CA6" i="84"/>
  <c r="CA45" i="84" s="1"/>
  <c r="BZ6" i="84"/>
  <c r="BZ10" i="84" s="1"/>
  <c r="BY6" i="84"/>
  <c r="BY10" i="84" s="1"/>
  <c r="BX6" i="84"/>
  <c r="BX10" i="84" s="1"/>
  <c r="BW6" i="84"/>
  <c r="BW45" i="84" s="1"/>
  <c r="BV6" i="84"/>
  <c r="BV10" i="84" s="1"/>
  <c r="BU6" i="84"/>
  <c r="BU10" i="84" s="1"/>
  <c r="BT6" i="84"/>
  <c r="BT10" i="84" s="1"/>
  <c r="BS6" i="84"/>
  <c r="BS45" i="84" s="1"/>
  <c r="BR6" i="84"/>
  <c r="BR10" i="84" s="1"/>
  <c r="BQ6" i="84"/>
  <c r="BQ10" i="84" s="1"/>
  <c r="BP6" i="84"/>
  <c r="BP10" i="84" s="1"/>
  <c r="BO6" i="84"/>
  <c r="BO45" i="84" s="1"/>
  <c r="BN6" i="84"/>
  <c r="BN10" i="84" s="1"/>
  <c r="BM6" i="84"/>
  <c r="BM10" i="84" s="1"/>
  <c r="BL6" i="84"/>
  <c r="BL10" i="84" s="1"/>
  <c r="BK6" i="84"/>
  <c r="BK45" i="84" s="1"/>
  <c r="BJ6" i="84"/>
  <c r="BJ10" i="84" s="1"/>
  <c r="BI6" i="84"/>
  <c r="BI10" i="84" s="1"/>
  <c r="BH6" i="84"/>
  <c r="BH10" i="84" s="1"/>
  <c r="BG6" i="84"/>
  <c r="BG45" i="84" s="1"/>
  <c r="BF6" i="84"/>
  <c r="BF10" i="84" s="1"/>
  <c r="BE6" i="84"/>
  <c r="BE10" i="84" s="1"/>
  <c r="BD6" i="84"/>
  <c r="BD10" i="84" s="1"/>
  <c r="BC6" i="84"/>
  <c r="BC45" i="84" s="1"/>
  <c r="BB6" i="84"/>
  <c r="BB10" i="84" s="1"/>
  <c r="BA6" i="84"/>
  <c r="BA10" i="84" s="1"/>
  <c r="AZ6" i="84"/>
  <c r="AZ10" i="84" s="1"/>
  <c r="AY6" i="84"/>
  <c r="AY45" i="84" s="1"/>
  <c r="AX6" i="84"/>
  <c r="AX10" i="84" s="1"/>
  <c r="AW6" i="84"/>
  <c r="AW10" i="84" s="1"/>
  <c r="AI5" i="84"/>
  <c r="AH5" i="84"/>
  <c r="AG5" i="84"/>
  <c r="AF5" i="84"/>
  <c r="AE5" i="84"/>
  <c r="R5" i="84"/>
  <c r="Q5" i="84"/>
  <c r="P5" i="84"/>
  <c r="O5" i="84"/>
  <c r="N5" i="84"/>
  <c r="AI4" i="84"/>
  <c r="AH4" i="84"/>
  <c r="AG4" i="84"/>
  <c r="AF4" i="84"/>
  <c r="AE4" i="84"/>
  <c r="R4" i="84"/>
  <c r="Q4" i="84"/>
  <c r="P4" i="84"/>
  <c r="O4" i="84"/>
  <c r="N4" i="84"/>
  <c r="BC10" i="84" l="1"/>
  <c r="BO10" i="84"/>
  <c r="CA10" i="84"/>
  <c r="AY13" i="84"/>
  <c r="BK13" i="84"/>
  <c r="BS13" i="84"/>
  <c r="CE13" i="84"/>
  <c r="AV10" i="84"/>
  <c r="BT13" i="84"/>
  <c r="BX13" i="84"/>
  <c r="CB13" i="84"/>
  <c r="CF13" i="84"/>
  <c r="N14" i="84"/>
  <c r="BV15" i="84"/>
  <c r="BZ15" i="84"/>
  <c r="CD15" i="84"/>
  <c r="CH15" i="84"/>
  <c r="BA45" i="84"/>
  <c r="BE45" i="84"/>
  <c r="BI45" i="84"/>
  <c r="BM45" i="84"/>
  <c r="BQ45" i="84"/>
  <c r="BU45" i="84"/>
  <c r="BY45" i="84"/>
  <c r="CC45" i="84"/>
  <c r="CG45" i="84"/>
  <c r="BG10" i="84"/>
  <c r="CE10" i="84"/>
  <c r="AE13" i="84"/>
  <c r="CA13" i="84"/>
  <c r="CI13" i="84"/>
  <c r="AE14" i="84"/>
  <c r="BW15" i="84"/>
  <c r="CI15" i="84"/>
  <c r="AX45" i="84"/>
  <c r="BB45" i="84"/>
  <c r="BF45" i="84"/>
  <c r="BJ45" i="84"/>
  <c r="BN45" i="84"/>
  <c r="BR45" i="84"/>
  <c r="BV45" i="84"/>
  <c r="BZ45" i="84"/>
  <c r="CD45" i="84"/>
  <c r="CH45" i="84"/>
  <c r="BW10" i="84"/>
  <c r="N13" i="84"/>
  <c r="CJ37" i="80" l="1"/>
  <c r="CJ29" i="80"/>
  <c r="CJ6" i="80"/>
  <c r="CJ45" i="80" s="1"/>
  <c r="CJ7" i="80"/>
  <c r="CJ13" i="80" s="1"/>
  <c r="CJ12" i="80"/>
  <c r="CJ10" i="80" l="1"/>
  <c r="CJ15" i="80"/>
  <c r="AK26" i="82"/>
  <c r="AK27" i="82" s="1"/>
  <c r="AK12" i="82"/>
  <c r="AK13" i="82" s="1"/>
  <c r="N68" i="82"/>
  <c r="N69" i="82" s="1"/>
  <c r="N64" i="82"/>
  <c r="N65" i="82" s="1"/>
  <c r="N59" i="82"/>
  <c r="N60" i="82" s="1"/>
  <c r="N55" i="82"/>
  <c r="N56" i="82" s="1"/>
  <c r="X27" i="82"/>
  <c r="W27" i="82"/>
  <c r="V27" i="82"/>
  <c r="U27" i="82"/>
  <c r="T27" i="82"/>
  <c r="S27" i="82"/>
  <c r="R27" i="82"/>
  <c r="Q27" i="82"/>
  <c r="P27" i="82"/>
  <c r="O27" i="82"/>
  <c r="N27" i="82"/>
  <c r="M27" i="82"/>
  <c r="L27" i="82"/>
  <c r="K27" i="82"/>
  <c r="J27" i="82"/>
  <c r="I27" i="82"/>
  <c r="H27" i="82"/>
  <c r="G27" i="82"/>
  <c r="F27" i="82"/>
  <c r="E27" i="82"/>
  <c r="D27" i="82"/>
  <c r="AH26" i="82"/>
  <c r="AH27" i="82" s="1"/>
  <c r="AG26" i="82"/>
  <c r="AG27" i="82" s="1"/>
  <c r="AF26" i="82"/>
  <c r="AF27" i="82" s="1"/>
  <c r="AE26" i="82"/>
  <c r="AE27" i="82" s="1"/>
  <c r="AD26" i="82"/>
  <c r="AD27" i="82" s="1"/>
  <c r="AJ25" i="82"/>
  <c r="AJ26" i="82" s="1"/>
  <c r="AJ27" i="82" s="1"/>
  <c r="AI25" i="82"/>
  <c r="AC25" i="82"/>
  <c r="AB25" i="82"/>
  <c r="AA25" i="82"/>
  <c r="Z25" i="82"/>
  <c r="Y25" i="82"/>
  <c r="AI22" i="82"/>
  <c r="AC22" i="82"/>
  <c r="AB22" i="82"/>
  <c r="AA22" i="82"/>
  <c r="Z22" i="82"/>
  <c r="Z26" i="82" s="1"/>
  <c r="Z27" i="82" s="1"/>
  <c r="Y22" i="82"/>
  <c r="X13" i="82"/>
  <c r="W13" i="82"/>
  <c r="V13" i="82"/>
  <c r="U13" i="82"/>
  <c r="T13" i="82"/>
  <c r="S13" i="82"/>
  <c r="R13" i="82"/>
  <c r="Q13" i="82"/>
  <c r="P13" i="82"/>
  <c r="O13" i="82"/>
  <c r="N13" i="82"/>
  <c r="M13" i="82"/>
  <c r="L13" i="82"/>
  <c r="K13" i="82"/>
  <c r="J13" i="82"/>
  <c r="I13" i="82"/>
  <c r="H13" i="82"/>
  <c r="G13" i="82"/>
  <c r="F13" i="82"/>
  <c r="E13" i="82"/>
  <c r="AH12" i="82"/>
  <c r="AH13" i="82" s="1"/>
  <c r="AG12" i="82"/>
  <c r="AG13" i="82" s="1"/>
  <c r="AF12" i="82"/>
  <c r="AF13" i="82" s="1"/>
  <c r="AE12" i="82"/>
  <c r="AE13" i="82" s="1"/>
  <c r="AD12" i="82"/>
  <c r="AD13" i="82" s="1"/>
  <c r="AC12" i="82"/>
  <c r="AC13" i="82" s="1"/>
  <c r="AJ11" i="82"/>
  <c r="AJ12" i="82" s="1"/>
  <c r="AJ13" i="82" s="1"/>
  <c r="AI11" i="82"/>
  <c r="AB11" i="82"/>
  <c r="AA11" i="82"/>
  <c r="Z11" i="82"/>
  <c r="Y11" i="82"/>
  <c r="AB10" i="82"/>
  <c r="AA10" i="82"/>
  <c r="Z10" i="82"/>
  <c r="Y10" i="82"/>
  <c r="AB9" i="82"/>
  <c r="AA9" i="82"/>
  <c r="Z9" i="82"/>
  <c r="Y9" i="82"/>
  <c r="AI8" i="82"/>
  <c r="AI12" i="82" s="1"/>
  <c r="AI13" i="82" s="1"/>
  <c r="AB8" i="82"/>
  <c r="AA8" i="82"/>
  <c r="Z8" i="82"/>
  <c r="Z12" i="82" s="1"/>
  <c r="Z13" i="82" s="1"/>
  <c r="Y8" i="82"/>
  <c r="AB7" i="82"/>
  <c r="AA7" i="82"/>
  <c r="Z7" i="82"/>
  <c r="Y7" i="82"/>
  <c r="AB6" i="82"/>
  <c r="AA6" i="82"/>
  <c r="Z6" i="82"/>
  <c r="Y6" i="82"/>
  <c r="N68" i="81"/>
  <c r="N69" i="81" s="1"/>
  <c r="N64" i="81"/>
  <c r="N65" i="81" s="1"/>
  <c r="N59" i="81"/>
  <c r="N60" i="81" s="1"/>
  <c r="N55" i="81"/>
  <c r="N56" i="81" s="1"/>
  <c r="AK29" i="81"/>
  <c r="N28" i="81"/>
  <c r="F28" i="81"/>
  <c r="AE27" i="81"/>
  <c r="X27" i="81"/>
  <c r="W27" i="81"/>
  <c r="V27" i="81"/>
  <c r="U27" i="81"/>
  <c r="T27" i="81"/>
  <c r="S27" i="81"/>
  <c r="R27" i="81"/>
  <c r="Q27" i="81"/>
  <c r="P27" i="81"/>
  <c r="O27" i="81"/>
  <c r="R28" i="81" s="1"/>
  <c r="N27" i="81"/>
  <c r="M27" i="81"/>
  <c r="U28" i="81" s="1"/>
  <c r="L27" i="81"/>
  <c r="K27" i="81"/>
  <c r="J27" i="81"/>
  <c r="I27" i="81"/>
  <c r="H27" i="81"/>
  <c r="G27" i="81"/>
  <c r="J28" i="81" s="1"/>
  <c r="F27" i="81"/>
  <c r="E27" i="81"/>
  <c r="D27" i="81"/>
  <c r="I28" i="81" s="1"/>
  <c r="AH26" i="81"/>
  <c r="AH27" i="81" s="1"/>
  <c r="AG26" i="81"/>
  <c r="AG27" i="81" s="1"/>
  <c r="AF26" i="81"/>
  <c r="AF27" i="81" s="1"/>
  <c r="AE26" i="81"/>
  <c r="AD26" i="81"/>
  <c r="AD27" i="81" s="1"/>
  <c r="AB26" i="81"/>
  <c r="AB27" i="81" s="1"/>
  <c r="AJ25" i="81"/>
  <c r="AJ26" i="81" s="1"/>
  <c r="AJ27" i="81" s="1"/>
  <c r="AI25" i="81"/>
  <c r="AC25" i="81"/>
  <c r="AB25" i="81"/>
  <c r="AA25" i="81"/>
  <c r="Z25" i="81"/>
  <c r="Y25" i="81"/>
  <c r="AI22" i="81"/>
  <c r="AI26" i="81" s="1"/>
  <c r="AI27" i="81" s="1"/>
  <c r="AC22" i="81"/>
  <c r="AC26" i="81" s="1"/>
  <c r="AC27" i="81" s="1"/>
  <c r="AB22" i="81"/>
  <c r="AA22" i="81"/>
  <c r="AA26" i="81" s="1"/>
  <c r="AA27" i="81" s="1"/>
  <c r="Z22" i="81"/>
  <c r="Z26" i="81" s="1"/>
  <c r="Z27" i="81" s="1"/>
  <c r="Y22" i="81"/>
  <c r="Y26" i="81" s="1"/>
  <c r="Y27" i="81" s="1"/>
  <c r="AK15" i="81"/>
  <c r="X13" i="81"/>
  <c r="W13" i="81"/>
  <c r="V13" i="81"/>
  <c r="U13" i="81"/>
  <c r="T13" i="81"/>
  <c r="S13" i="81"/>
  <c r="R13" i="81"/>
  <c r="Q13" i="81"/>
  <c r="P13" i="81"/>
  <c r="O13" i="81"/>
  <c r="N13" i="81"/>
  <c r="N14" i="81" s="1"/>
  <c r="M13" i="81"/>
  <c r="U14" i="81" s="1"/>
  <c r="L13" i="81"/>
  <c r="K13" i="81"/>
  <c r="J13" i="81"/>
  <c r="I13" i="81"/>
  <c r="H13" i="81"/>
  <c r="G13" i="81"/>
  <c r="F13" i="81"/>
  <c r="J14" i="81" s="1"/>
  <c r="E13" i="81"/>
  <c r="I14" i="81" s="1"/>
  <c r="AH12" i="81"/>
  <c r="AH13" i="81" s="1"/>
  <c r="AG12" i="81"/>
  <c r="AG13" i="81" s="1"/>
  <c r="AF12" i="81"/>
  <c r="AF13" i="81" s="1"/>
  <c r="AE12" i="81"/>
  <c r="AE13" i="81" s="1"/>
  <c r="AD12" i="81"/>
  <c r="AD13" i="81" s="1"/>
  <c r="AC12" i="81"/>
  <c r="AC13" i="81" s="1"/>
  <c r="AJ11" i="81"/>
  <c r="AJ12" i="81" s="1"/>
  <c r="AJ13" i="81" s="1"/>
  <c r="AI11" i="81"/>
  <c r="AB11" i="81"/>
  <c r="AA11" i="81"/>
  <c r="Z11" i="81"/>
  <c r="Y11" i="81"/>
  <c r="BC10" i="81"/>
  <c r="AB10" i="81"/>
  <c r="AA10" i="81"/>
  <c r="Z10" i="81"/>
  <c r="Y10" i="81"/>
  <c r="AB9" i="81"/>
  <c r="AA9" i="81"/>
  <c r="Z9" i="81"/>
  <c r="Y9" i="81"/>
  <c r="AI8" i="81"/>
  <c r="AI12" i="81" s="1"/>
  <c r="AI13" i="81" s="1"/>
  <c r="AB8" i="81"/>
  <c r="AB12" i="81" s="1"/>
  <c r="AB13" i="81" s="1"/>
  <c r="AA8" i="81"/>
  <c r="Z8" i="81"/>
  <c r="Y8" i="81"/>
  <c r="AB7" i="81"/>
  <c r="AA7" i="81"/>
  <c r="Z7" i="81"/>
  <c r="Y7" i="81"/>
  <c r="AB6" i="81"/>
  <c r="AA6" i="81"/>
  <c r="Z6" i="81"/>
  <c r="Y6" i="81"/>
  <c r="Z12" i="81" l="1"/>
  <c r="Z13" i="81" s="1"/>
  <c r="Y12" i="81"/>
  <c r="Y13" i="81" s="1"/>
  <c r="AA12" i="81"/>
  <c r="AA13" i="81" s="1"/>
  <c r="AB14" i="81" s="1"/>
  <c r="AA12" i="82"/>
  <c r="AA13" i="82" s="1"/>
  <c r="K28" i="82"/>
  <c r="H14" i="82"/>
  <c r="T14" i="82"/>
  <c r="AB26" i="82"/>
  <c r="AB27" i="82" s="1"/>
  <c r="AF28" i="82" s="1"/>
  <c r="AI26" i="82"/>
  <c r="AI27" i="82" s="1"/>
  <c r="K14" i="82"/>
  <c r="W14" i="82"/>
  <c r="E28" i="82"/>
  <c r="X28" i="82"/>
  <c r="AA26" i="82"/>
  <c r="AA27" i="82" s="1"/>
  <c r="Y26" i="82"/>
  <c r="Y27" i="82" s="1"/>
  <c r="AC26" i="82"/>
  <c r="AC27" i="82" s="1"/>
  <c r="AI28" i="82" s="1"/>
  <c r="D28" i="82"/>
  <c r="AB12" i="82"/>
  <c r="AB13" i="82" s="1"/>
  <c r="Y12" i="82"/>
  <c r="Y13" i="82" s="1"/>
  <c r="Z14" i="82" s="1"/>
  <c r="AJ28" i="82"/>
  <c r="AA28" i="82"/>
  <c r="Y28" i="82"/>
  <c r="Z28" i="82"/>
  <c r="L14" i="82"/>
  <c r="X14" i="82"/>
  <c r="H28" i="82"/>
  <c r="I14" i="82"/>
  <c r="M14" i="82"/>
  <c r="U14" i="82"/>
  <c r="I28" i="82"/>
  <c r="M28" i="82"/>
  <c r="U28" i="82"/>
  <c r="F14" i="82"/>
  <c r="J14" i="82"/>
  <c r="N14" i="82"/>
  <c r="R14" i="82"/>
  <c r="V14" i="82"/>
  <c r="F28" i="82"/>
  <c r="J28" i="82"/>
  <c r="N28" i="82"/>
  <c r="R28" i="82"/>
  <c r="V28" i="82"/>
  <c r="P14" i="82"/>
  <c r="L28" i="82"/>
  <c r="E14" i="82"/>
  <c r="Q14" i="82"/>
  <c r="Q28" i="82"/>
  <c r="G14" i="82"/>
  <c r="O14" i="82"/>
  <c r="S14" i="82"/>
  <c r="G28" i="82"/>
  <c r="O28" i="82"/>
  <c r="S28" i="82"/>
  <c r="W28" i="82"/>
  <c r="P28" i="82"/>
  <c r="T28" i="82"/>
  <c r="AG28" i="81"/>
  <c r="AC28" i="81"/>
  <c r="Y28" i="81"/>
  <c r="AH28" i="81"/>
  <c r="Z28" i="81"/>
  <c r="AJ28" i="81"/>
  <c r="AF28" i="81"/>
  <c r="AB28" i="81"/>
  <c r="AD28" i="81"/>
  <c r="AI28" i="81"/>
  <c r="AE28" i="81"/>
  <c r="AA28" i="81"/>
  <c r="AG14" i="81"/>
  <c r="AC14" i="81"/>
  <c r="Y14" i="81"/>
  <c r="Z14" i="81"/>
  <c r="AJ14" i="81"/>
  <c r="AF14" i="81"/>
  <c r="AI14" i="81"/>
  <c r="AE14" i="81"/>
  <c r="F14" i="81"/>
  <c r="V14" i="81"/>
  <c r="V28" i="81"/>
  <c r="G14" i="81"/>
  <c r="K14" i="81"/>
  <c r="O14" i="81"/>
  <c r="S14" i="81"/>
  <c r="W14" i="81"/>
  <c r="G28" i="81"/>
  <c r="K28" i="81"/>
  <c r="O28" i="81"/>
  <c r="S28" i="81"/>
  <c r="W28" i="81"/>
  <c r="R14" i="81"/>
  <c r="H14" i="81"/>
  <c r="L14" i="81"/>
  <c r="P14" i="81"/>
  <c r="T14" i="81"/>
  <c r="X14" i="81"/>
  <c r="D28" i="81"/>
  <c r="H28" i="81"/>
  <c r="L28" i="81"/>
  <c r="P28" i="81"/>
  <c r="T28" i="81"/>
  <c r="X28" i="81"/>
  <c r="E14" i="81"/>
  <c r="M14" i="81"/>
  <c r="Q14" i="81"/>
  <c r="E28" i="81"/>
  <c r="M28" i="81"/>
  <c r="Q28" i="81"/>
  <c r="AE14" i="82" l="1"/>
  <c r="AF14" i="82"/>
  <c r="AI14" i="82"/>
  <c r="AB14" i="82"/>
  <c r="AC14" i="82"/>
  <c r="Y14" i="82"/>
  <c r="AH14" i="81"/>
  <c r="AD14" i="81"/>
  <c r="AD14" i="82"/>
  <c r="AG14" i="82"/>
  <c r="AA14" i="81"/>
  <c r="AJ14" i="82"/>
  <c r="AH14" i="82"/>
  <c r="AA14" i="82"/>
  <c r="AD28" i="82"/>
  <c r="AE28" i="82"/>
  <c r="AC28" i="82"/>
  <c r="AH28" i="82"/>
  <c r="AB28" i="82"/>
  <c r="AG28" i="82"/>
  <c r="CI37" i="80"/>
  <c r="CH37" i="80"/>
  <c r="CG37" i="80"/>
  <c r="CF37" i="80"/>
  <c r="CE37" i="80"/>
  <c r="CD37" i="80"/>
  <c r="CC37" i="80"/>
  <c r="CB37" i="80"/>
  <c r="CA37" i="80"/>
  <c r="BZ37" i="80"/>
  <c r="BY37" i="80"/>
  <c r="BX37" i="80"/>
  <c r="BW37" i="80"/>
  <c r="BV37" i="80"/>
  <c r="BU37" i="80"/>
  <c r="BT37" i="80"/>
  <c r="BS37" i="80"/>
  <c r="BR37" i="80"/>
  <c r="BQ37" i="80"/>
  <c r="BP37" i="80"/>
  <c r="BO37" i="80"/>
  <c r="BN37" i="80"/>
  <c r="BM37" i="80"/>
  <c r="BL37" i="80"/>
  <c r="BK37" i="80"/>
  <c r="BJ37" i="80"/>
  <c r="BI37" i="80"/>
  <c r="BH37" i="80"/>
  <c r="BG37" i="80"/>
  <c r="BF37" i="80"/>
  <c r="BE37" i="80"/>
  <c r="BD37" i="80"/>
  <c r="BC37" i="80"/>
  <c r="BB37" i="80"/>
  <c r="BA37" i="80"/>
  <c r="AZ37" i="80"/>
  <c r="AY37" i="80"/>
  <c r="AX37" i="80"/>
  <c r="CI29" i="80"/>
  <c r="CH29" i="80"/>
  <c r="CG29" i="80"/>
  <c r="CF29" i="80"/>
  <c r="CE29" i="80"/>
  <c r="CD29" i="80"/>
  <c r="CC29" i="80"/>
  <c r="CB29" i="80"/>
  <c r="CA29" i="80"/>
  <c r="BZ29" i="80"/>
  <c r="BY29" i="80"/>
  <c r="BX29" i="80"/>
  <c r="BW29" i="80"/>
  <c r="BV29" i="80"/>
  <c r="BU29" i="80"/>
  <c r="BT29" i="80"/>
  <c r="BS29" i="80"/>
  <c r="BR29" i="80"/>
  <c r="BQ29" i="80"/>
  <c r="BP29" i="80"/>
  <c r="BO29" i="80"/>
  <c r="BN29" i="80"/>
  <c r="BM29" i="80"/>
  <c r="BL29" i="80"/>
  <c r="BK29" i="80"/>
  <c r="BJ29" i="80"/>
  <c r="BI29" i="80"/>
  <c r="BH29" i="80"/>
  <c r="BG29" i="80"/>
  <c r="BF29" i="80"/>
  <c r="BE29" i="80"/>
  <c r="BD29" i="80"/>
  <c r="BC29" i="80"/>
  <c r="BB29" i="80"/>
  <c r="BA29" i="80"/>
  <c r="AY29" i="80"/>
  <c r="AX29" i="80"/>
  <c r="CI27" i="80"/>
  <c r="CH27" i="80"/>
  <c r="CG27" i="80"/>
  <c r="CF27" i="80"/>
  <c r="CE27" i="80"/>
  <c r="CD27" i="80"/>
  <c r="CC27" i="80"/>
  <c r="CB27" i="80"/>
  <c r="CA27" i="80"/>
  <c r="BZ27" i="80"/>
  <c r="BY27" i="80"/>
  <c r="BX27" i="80"/>
  <c r="BW27" i="80"/>
  <c r="CI26" i="80"/>
  <c r="CH26" i="80"/>
  <c r="CG26" i="80"/>
  <c r="CF26" i="80"/>
  <c r="CE26" i="80"/>
  <c r="CD26" i="80"/>
  <c r="CC26" i="80"/>
  <c r="CB26" i="80"/>
  <c r="CA26" i="80"/>
  <c r="BZ26" i="80"/>
  <c r="BY26" i="80"/>
  <c r="BX26" i="80"/>
  <c r="BW26" i="80"/>
  <c r="BU26" i="80"/>
  <c r="BT26" i="80"/>
  <c r="BS26" i="80"/>
  <c r="BR26" i="80"/>
  <c r="BP26" i="80"/>
  <c r="BP21" i="80" s="1"/>
  <c r="BP45" i="80" s="1"/>
  <c r="BN26" i="80"/>
  <c r="BL26" i="80"/>
  <c r="BK26" i="80"/>
  <c r="BJ26" i="80"/>
  <c r="BI26" i="80"/>
  <c r="CI25" i="80"/>
  <c r="CH25" i="80"/>
  <c r="CG25" i="80"/>
  <c r="CF25" i="80"/>
  <c r="CE25" i="80"/>
  <c r="CD25" i="80"/>
  <c r="CC25" i="80"/>
  <c r="CB25" i="80"/>
  <c r="CA25" i="80"/>
  <c r="BZ25" i="80"/>
  <c r="BY25" i="80"/>
  <c r="BX25" i="80"/>
  <c r="BW25" i="80"/>
  <c r="BV25" i="80"/>
  <c r="BR25" i="80"/>
  <c r="BQ25" i="80"/>
  <c r="BP25" i="80"/>
  <c r="BO25" i="80"/>
  <c r="BN25" i="80"/>
  <c r="BM25" i="80"/>
  <c r="BL25" i="80"/>
  <c r="BK25" i="80"/>
  <c r="BJ25" i="80"/>
  <c r="BI25" i="80"/>
  <c r="BG25" i="80"/>
  <c r="BF25" i="80"/>
  <c r="BE25" i="80"/>
  <c r="BD25" i="80"/>
  <c r="BC25" i="80"/>
  <c r="BB25" i="80"/>
  <c r="BA25" i="80"/>
  <c r="AZ25" i="80"/>
  <c r="AY25" i="80"/>
  <c r="AX25" i="80"/>
  <c r="CI24" i="80"/>
  <c r="CH24" i="80"/>
  <c r="CG24" i="80"/>
  <c r="CF24" i="80"/>
  <c r="CE24" i="80"/>
  <c r="CD24" i="80"/>
  <c r="CC24" i="80"/>
  <c r="CB24" i="80"/>
  <c r="CA24" i="80"/>
  <c r="BZ24" i="80"/>
  <c r="BY24" i="80"/>
  <c r="BX24" i="80"/>
  <c r="BW24" i="80"/>
  <c r="BV24" i="80"/>
  <c r="BU24" i="80"/>
  <c r="BT24" i="80"/>
  <c r="BS24" i="80"/>
  <c r="BR24" i="80"/>
  <c r="BQ24" i="80"/>
  <c r="BP24" i="80"/>
  <c r="BO24" i="80"/>
  <c r="BN24" i="80"/>
  <c r="BM24" i="80"/>
  <c r="BL24" i="80"/>
  <c r="BK24" i="80"/>
  <c r="BJ24" i="80"/>
  <c r="BI24" i="80"/>
  <c r="BH24" i="80"/>
  <c r="BG24" i="80"/>
  <c r="BF24" i="80"/>
  <c r="BE24" i="80"/>
  <c r="BD24" i="80"/>
  <c r="BC24" i="80"/>
  <c r="BB24" i="80"/>
  <c r="BA24" i="80"/>
  <c r="AZ24" i="80"/>
  <c r="AY24" i="80"/>
  <c r="AX24" i="80"/>
  <c r="CI23" i="80"/>
  <c r="CH23" i="80"/>
  <c r="CG23" i="80"/>
  <c r="CF23" i="80"/>
  <c r="CE23" i="80"/>
  <c r="CD23" i="80"/>
  <c r="CC23" i="80"/>
  <c r="CC21" i="80" s="1"/>
  <c r="CB23" i="80"/>
  <c r="CA23" i="80"/>
  <c r="BZ23" i="80"/>
  <c r="BY23" i="80"/>
  <c r="BY21" i="80" s="1"/>
  <c r="BX23" i="80"/>
  <c r="BW23" i="80"/>
  <c r="BV23" i="80"/>
  <c r="BU23" i="80"/>
  <c r="BU21" i="80" s="1"/>
  <c r="BT23" i="80"/>
  <c r="BS23" i="80"/>
  <c r="BR23" i="80"/>
  <c r="BQ23" i="80"/>
  <c r="BQ21" i="80" s="1"/>
  <c r="BP23" i="80"/>
  <c r="BO23" i="80"/>
  <c r="BN23" i="80"/>
  <c r="BM23" i="80"/>
  <c r="BM21" i="80" s="1"/>
  <c r="BL23" i="80"/>
  <c r="BK23" i="80"/>
  <c r="BJ23" i="80"/>
  <c r="BI23" i="80"/>
  <c r="BH23" i="80"/>
  <c r="BG23" i="80"/>
  <c r="BF23" i="80"/>
  <c r="BE23" i="80"/>
  <c r="BE21" i="80" s="1"/>
  <c r="BD23" i="80"/>
  <c r="BC23" i="80"/>
  <c r="BB23" i="80"/>
  <c r="BA23" i="80"/>
  <c r="AZ23" i="80"/>
  <c r="AY23" i="80"/>
  <c r="AX23" i="80"/>
  <c r="CI22" i="80"/>
  <c r="CH22" i="80"/>
  <c r="CG22" i="80"/>
  <c r="CF22" i="80"/>
  <c r="CF21" i="80" s="1"/>
  <c r="CE22" i="80"/>
  <c r="CE21" i="80" s="1"/>
  <c r="CD22" i="80"/>
  <c r="CC22" i="80"/>
  <c r="CB22" i="80"/>
  <c r="CA22" i="80"/>
  <c r="CA21" i="80" s="1"/>
  <c r="BZ22" i="80"/>
  <c r="BY22" i="80"/>
  <c r="BX22" i="80"/>
  <c r="BX21" i="80" s="1"/>
  <c r="BX45" i="80" s="1"/>
  <c r="BW22" i="80"/>
  <c r="BW21" i="80" s="1"/>
  <c r="BV22" i="80"/>
  <c r="BU22" i="80"/>
  <c r="BT22" i="80"/>
  <c r="BS22" i="80"/>
  <c r="BS21" i="80" s="1"/>
  <c r="BR22" i="80"/>
  <c r="BQ22" i="80"/>
  <c r="BP22" i="80"/>
  <c r="BO22" i="80"/>
  <c r="BO21" i="80" s="1"/>
  <c r="BN22" i="80"/>
  <c r="BM22" i="80"/>
  <c r="BL22" i="80"/>
  <c r="BK22" i="80"/>
  <c r="BK21" i="80" s="1"/>
  <c r="BJ22" i="80"/>
  <c r="BI22" i="80"/>
  <c r="BH22" i="80"/>
  <c r="BH21" i="80" s="1"/>
  <c r="BG22" i="80"/>
  <c r="BG21" i="80" s="1"/>
  <c r="BF22" i="80"/>
  <c r="BE22" i="80"/>
  <c r="BD22" i="80"/>
  <c r="BC22" i="80"/>
  <c r="BC21" i="80" s="1"/>
  <c r="BB22" i="80"/>
  <c r="BA22" i="80"/>
  <c r="AZ22" i="80"/>
  <c r="AZ21" i="80" s="1"/>
  <c r="AZ45" i="80" s="1"/>
  <c r="AY22" i="80"/>
  <c r="AY21" i="80" s="1"/>
  <c r="AX22" i="80"/>
  <c r="CB21" i="80"/>
  <c r="CB45" i="80" s="1"/>
  <c r="BT21" i="80"/>
  <c r="BT45" i="80" s="1"/>
  <c r="BL21" i="80"/>
  <c r="BI21" i="80"/>
  <c r="BD21" i="80"/>
  <c r="BA21" i="80"/>
  <c r="AW21" i="80"/>
  <c r="AV21" i="80"/>
  <c r="AU14" i="80"/>
  <c r="AT14" i="80"/>
  <c r="AS14" i="80"/>
  <c r="AR14" i="80"/>
  <c r="AQ14" i="80"/>
  <c r="AP14" i="80"/>
  <c r="AO14" i="80"/>
  <c r="AN14" i="80"/>
  <c r="AM14" i="80"/>
  <c r="AL14" i="80"/>
  <c r="AK14" i="80"/>
  <c r="AJ14" i="80"/>
  <c r="AD14" i="80"/>
  <c r="AC14" i="80"/>
  <c r="AB14" i="80"/>
  <c r="AA14" i="80"/>
  <c r="Z14" i="80"/>
  <c r="Y14" i="80"/>
  <c r="AG14" i="80" s="1"/>
  <c r="X14" i="80"/>
  <c r="W14" i="80"/>
  <c r="V14" i="80"/>
  <c r="U14" i="80"/>
  <c r="T14" i="80"/>
  <c r="S14" i="80"/>
  <c r="M14" i="80"/>
  <c r="Q14" i="80" s="1"/>
  <c r="L14" i="80"/>
  <c r="K14" i="80"/>
  <c r="J14" i="80"/>
  <c r="I14" i="80"/>
  <c r="H14" i="80"/>
  <c r="G14" i="80"/>
  <c r="F14" i="80"/>
  <c r="E14" i="80"/>
  <c r="O14" i="80" s="1"/>
  <c r="D14" i="80"/>
  <c r="C14" i="80"/>
  <c r="B14" i="80"/>
  <c r="AD13" i="80"/>
  <c r="AH13" i="80" s="1"/>
  <c r="AC13" i="80"/>
  <c r="AB13" i="80"/>
  <c r="AA13" i="80"/>
  <c r="Z13" i="80"/>
  <c r="Y13" i="80"/>
  <c r="X13" i="80"/>
  <c r="W13" i="80"/>
  <c r="V13" i="80"/>
  <c r="AF13" i="80" s="1"/>
  <c r="U13" i="80"/>
  <c r="T13" i="80"/>
  <c r="S13" i="80"/>
  <c r="M13" i="80"/>
  <c r="L13" i="80"/>
  <c r="K13" i="80"/>
  <c r="J13" i="80"/>
  <c r="I13" i="80"/>
  <c r="H13" i="80"/>
  <c r="G13" i="80"/>
  <c r="F13" i="80"/>
  <c r="E13" i="80"/>
  <c r="D13" i="80"/>
  <c r="C13" i="80"/>
  <c r="B13" i="80"/>
  <c r="CI12" i="80"/>
  <c r="CH12" i="80"/>
  <c r="CG12" i="80"/>
  <c r="CF12" i="80"/>
  <c r="CE12" i="80"/>
  <c r="CD12" i="80"/>
  <c r="CC12" i="80"/>
  <c r="CB12" i="80"/>
  <c r="CA12" i="80"/>
  <c r="BZ12" i="80"/>
  <c r="CI7" i="80"/>
  <c r="CI15" i="80" s="1"/>
  <c r="CH7" i="80"/>
  <c r="CH13" i="80" s="1"/>
  <c r="CG7" i="80"/>
  <c r="CG13" i="80" s="1"/>
  <c r="CF7" i="80"/>
  <c r="CF15" i="80" s="1"/>
  <c r="CE7" i="80"/>
  <c r="CE15" i="80" s="1"/>
  <c r="CD7" i="80"/>
  <c r="CD13" i="80" s="1"/>
  <c r="CC7" i="80"/>
  <c r="CC13" i="80" s="1"/>
  <c r="CB7" i="80"/>
  <c r="CB15" i="80" s="1"/>
  <c r="CA7" i="80"/>
  <c r="BZ7" i="80"/>
  <c r="BZ13" i="80" s="1"/>
  <c r="BY7" i="80"/>
  <c r="BY13" i="80" s="1"/>
  <c r="BX7" i="80"/>
  <c r="BX15" i="80" s="1"/>
  <c r="BW7" i="80"/>
  <c r="BW13" i="80" s="1"/>
  <c r="BV7" i="80"/>
  <c r="BV13" i="80" s="1"/>
  <c r="BU7" i="80"/>
  <c r="BU13" i="80" s="1"/>
  <c r="BT7" i="80"/>
  <c r="BT15" i="80" s="1"/>
  <c r="BS7" i="80"/>
  <c r="BS13" i="80" s="1"/>
  <c r="BR7" i="80"/>
  <c r="BR13" i="80" s="1"/>
  <c r="BQ7" i="80"/>
  <c r="BQ13" i="80" s="1"/>
  <c r="BP7" i="80"/>
  <c r="BP13" i="80" s="1"/>
  <c r="BO7" i="80"/>
  <c r="BN7" i="80"/>
  <c r="BN13" i="80" s="1"/>
  <c r="BM7" i="80"/>
  <c r="BM13" i="80" s="1"/>
  <c r="BL7" i="80"/>
  <c r="BL13" i="80" s="1"/>
  <c r="BK7" i="80"/>
  <c r="BK13" i="80" s="1"/>
  <c r="BJ7" i="80"/>
  <c r="BJ13" i="80" s="1"/>
  <c r="BI7" i="80"/>
  <c r="BI13" i="80" s="1"/>
  <c r="BH7" i="80"/>
  <c r="BH13" i="80" s="1"/>
  <c r="BG7" i="80"/>
  <c r="BG13" i="80" s="1"/>
  <c r="BF7" i="80"/>
  <c r="BF13" i="80" s="1"/>
  <c r="BE7" i="80"/>
  <c r="BE13" i="80" s="1"/>
  <c r="BD7" i="80"/>
  <c r="BD13" i="80" s="1"/>
  <c r="BC7" i="80"/>
  <c r="BB7" i="80"/>
  <c r="BB13" i="80" s="1"/>
  <c r="BA7" i="80"/>
  <c r="BA13" i="80" s="1"/>
  <c r="AZ7" i="80"/>
  <c r="AZ13" i="80" s="1"/>
  <c r="AY7" i="80"/>
  <c r="AY13" i="80" s="1"/>
  <c r="AX7" i="80"/>
  <c r="AX13" i="80" s="1"/>
  <c r="AW7" i="80"/>
  <c r="AW13" i="80" s="1"/>
  <c r="AV7" i="80"/>
  <c r="AV13" i="80" s="1"/>
  <c r="AU7" i="80"/>
  <c r="AU13" i="80" s="1"/>
  <c r="AT7" i="80"/>
  <c r="AT13" i="80" s="1"/>
  <c r="AS7" i="80"/>
  <c r="AS13" i="80" s="1"/>
  <c r="AR7" i="80"/>
  <c r="AR13" i="80" s="1"/>
  <c r="AQ7" i="80"/>
  <c r="AQ13" i="80" s="1"/>
  <c r="AP7" i="80"/>
  <c r="AP13" i="80" s="1"/>
  <c r="AO7" i="80"/>
  <c r="AO13" i="80" s="1"/>
  <c r="AN7" i="80"/>
  <c r="AN13" i="80" s="1"/>
  <c r="AM7" i="80"/>
  <c r="AM13" i="80" s="1"/>
  <c r="AL7" i="80"/>
  <c r="AL13" i="80" s="1"/>
  <c r="AK7" i="80"/>
  <c r="AK13" i="80" s="1"/>
  <c r="AJ7" i="80"/>
  <c r="AJ13" i="80" s="1"/>
  <c r="AI7" i="80"/>
  <c r="AH7" i="80"/>
  <c r="AG7" i="80"/>
  <c r="AF7" i="80"/>
  <c r="AE7" i="80"/>
  <c r="R7" i="80"/>
  <c r="Q7" i="80"/>
  <c r="P7" i="80"/>
  <c r="O7" i="80"/>
  <c r="N7" i="80"/>
  <c r="CI6" i="80"/>
  <c r="CH6" i="80"/>
  <c r="CG6" i="80"/>
  <c r="CF6" i="80"/>
  <c r="CF10" i="80" s="1"/>
  <c r="CE6" i="80"/>
  <c r="CD6" i="80"/>
  <c r="CC6" i="80"/>
  <c r="CB6" i="80"/>
  <c r="CB10" i="80" s="1"/>
  <c r="CA6" i="80"/>
  <c r="BZ6" i="80"/>
  <c r="BY6" i="80"/>
  <c r="BX6" i="80"/>
  <c r="BX10" i="80" s="1"/>
  <c r="BW6" i="80"/>
  <c r="BV6" i="80"/>
  <c r="BU6" i="80"/>
  <c r="BT6" i="80"/>
  <c r="BT10" i="80" s="1"/>
  <c r="BS6" i="80"/>
  <c r="BR6" i="80"/>
  <c r="BQ6" i="80"/>
  <c r="BP6" i="80"/>
  <c r="BP10" i="80" s="1"/>
  <c r="BO6" i="80"/>
  <c r="BN6" i="80"/>
  <c r="BM6" i="80"/>
  <c r="BL6" i="80"/>
  <c r="BL10" i="80" s="1"/>
  <c r="BK6" i="80"/>
  <c r="BJ6" i="80"/>
  <c r="BI6" i="80"/>
  <c r="BH6" i="80"/>
  <c r="BH10" i="80" s="1"/>
  <c r="BG6" i="80"/>
  <c r="BF6" i="80"/>
  <c r="BE6" i="80"/>
  <c r="BD6" i="80"/>
  <c r="BD10" i="80" s="1"/>
  <c r="BC6" i="80"/>
  <c r="BB6" i="80"/>
  <c r="BA6" i="80"/>
  <c r="AZ6" i="80"/>
  <c r="AZ10" i="80" s="1"/>
  <c r="AY6" i="80"/>
  <c r="AX6" i="80"/>
  <c r="AW6" i="80"/>
  <c r="AI5" i="80"/>
  <c r="AH5" i="80"/>
  <c r="AG5" i="80"/>
  <c r="AF5" i="80"/>
  <c r="AE5" i="80"/>
  <c r="R5" i="80"/>
  <c r="Q5" i="80"/>
  <c r="P5" i="80"/>
  <c r="O5" i="80"/>
  <c r="N5" i="80"/>
  <c r="AI4" i="80"/>
  <c r="AH4" i="80"/>
  <c r="AG4" i="80"/>
  <c r="AF4" i="80"/>
  <c r="AE4" i="80"/>
  <c r="R4" i="80"/>
  <c r="Q4" i="80"/>
  <c r="P4" i="80"/>
  <c r="O4" i="80"/>
  <c r="N4" i="80"/>
  <c r="CI23" i="79"/>
  <c r="CI24" i="79"/>
  <c r="CI25" i="79"/>
  <c r="CI26" i="79"/>
  <c r="CI27" i="79"/>
  <c r="CI22" i="79"/>
  <c r="CI21" i="79" s="1"/>
  <c r="CC15" i="80" l="1"/>
  <c r="R13" i="80"/>
  <c r="AI13" i="80"/>
  <c r="R14" i="80"/>
  <c r="BD45" i="80"/>
  <c r="AW10" i="80"/>
  <c r="BA10" i="80"/>
  <c r="BE10" i="80"/>
  <c r="BI10" i="80"/>
  <c r="BM10" i="80"/>
  <c r="BQ10" i="80"/>
  <c r="BU10" i="80"/>
  <c r="BY10" i="80"/>
  <c r="CC10" i="80"/>
  <c r="CG10" i="80"/>
  <c r="BC10" i="80"/>
  <c r="BO10" i="80"/>
  <c r="CA10" i="80"/>
  <c r="O13" i="80"/>
  <c r="Q13" i="80"/>
  <c r="AI14" i="80"/>
  <c r="BU15" i="80"/>
  <c r="BH45" i="80"/>
  <c r="BL45" i="80"/>
  <c r="AX10" i="80"/>
  <c r="BB10" i="80"/>
  <c r="BF10" i="80"/>
  <c r="BJ10" i="80"/>
  <c r="BN10" i="80"/>
  <c r="BR10" i="80"/>
  <c r="BV10" i="80"/>
  <c r="BZ10" i="80"/>
  <c r="CD10" i="80"/>
  <c r="P13" i="80"/>
  <c r="AG13" i="80"/>
  <c r="P14" i="80"/>
  <c r="AF14" i="80"/>
  <c r="AH14" i="80"/>
  <c r="BY15" i="80"/>
  <c r="AX21" i="80"/>
  <c r="AX45" i="80" s="1"/>
  <c r="BB21" i="80"/>
  <c r="BF21" i="80"/>
  <c r="BJ21" i="80"/>
  <c r="BN21" i="80"/>
  <c r="BN45" i="80" s="1"/>
  <c r="BR21" i="80"/>
  <c r="BV21" i="80"/>
  <c r="BZ21" i="80"/>
  <c r="CD21" i="80"/>
  <c r="CD45" i="80" s="1"/>
  <c r="CH10" i="80"/>
  <c r="CG15" i="80"/>
  <c r="CI21" i="80"/>
  <c r="CI45" i="80" s="1"/>
  <c r="CH21" i="80"/>
  <c r="CH45" i="80" s="1"/>
  <c r="CG21" i="80"/>
  <c r="CG45" i="80" s="1"/>
  <c r="CF45" i="80"/>
  <c r="AY45" i="80"/>
  <c r="BC45" i="80"/>
  <c r="BG45" i="80"/>
  <c r="BK45" i="80"/>
  <c r="BO45" i="80"/>
  <c r="BS45" i="80"/>
  <c r="BW45" i="80"/>
  <c r="CA45" i="80"/>
  <c r="CE45" i="80"/>
  <c r="AY10" i="80"/>
  <c r="BG10" i="80"/>
  <c r="BS10" i="80"/>
  <c r="CE10" i="80"/>
  <c r="AE13" i="80"/>
  <c r="BC13" i="80"/>
  <c r="BO13" i="80"/>
  <c r="CE13" i="80"/>
  <c r="AV10" i="80"/>
  <c r="BT13" i="80"/>
  <c r="BX13" i="80"/>
  <c r="CB13" i="80"/>
  <c r="CF13" i="80"/>
  <c r="N14" i="80"/>
  <c r="BV15" i="80"/>
  <c r="BZ15" i="80"/>
  <c r="CD15" i="80"/>
  <c r="CH15" i="80"/>
  <c r="BA45" i="80"/>
  <c r="BE45" i="80"/>
  <c r="BI45" i="80"/>
  <c r="BM45" i="80"/>
  <c r="BQ45" i="80"/>
  <c r="BU45" i="80"/>
  <c r="BY45" i="80"/>
  <c r="CC45" i="80"/>
  <c r="BK10" i="80"/>
  <c r="BW10" i="80"/>
  <c r="CI10" i="80"/>
  <c r="CA13" i="80"/>
  <c r="CI13" i="80"/>
  <c r="AE14" i="80"/>
  <c r="BW15" i="80"/>
  <c r="CA15" i="80"/>
  <c r="BB45" i="80"/>
  <c r="BF45" i="80"/>
  <c r="BJ45" i="80"/>
  <c r="BR45" i="80"/>
  <c r="BV45" i="80"/>
  <c r="BZ45" i="80"/>
  <c r="N13" i="80"/>
  <c r="CI37" i="79" l="1"/>
  <c r="CH37" i="79"/>
  <c r="CG37" i="79"/>
  <c r="CF37" i="79"/>
  <c r="CE37" i="79"/>
  <c r="CD37" i="79"/>
  <c r="CC37" i="79"/>
  <c r="CB37" i="79"/>
  <c r="CA37" i="79"/>
  <c r="BZ37" i="79"/>
  <c r="BY37" i="79"/>
  <c r="BX37" i="79"/>
  <c r="BW37" i="79"/>
  <c r="BV37" i="79"/>
  <c r="BU37" i="79"/>
  <c r="BT37" i="79"/>
  <c r="BS37" i="79"/>
  <c r="BR37" i="79"/>
  <c r="BQ37" i="79"/>
  <c r="BP37" i="79"/>
  <c r="BO37" i="79"/>
  <c r="BN37" i="79"/>
  <c r="BM37" i="79"/>
  <c r="BL37" i="79"/>
  <c r="BK37" i="79"/>
  <c r="BJ37" i="79"/>
  <c r="BI37" i="79"/>
  <c r="BH37" i="79"/>
  <c r="BG37" i="79"/>
  <c r="BF37" i="79"/>
  <c r="BE37" i="79"/>
  <c r="BD37" i="79"/>
  <c r="BC37" i="79"/>
  <c r="BB37" i="79"/>
  <c r="BA37" i="79"/>
  <c r="AZ37" i="79"/>
  <c r="AY37" i="79"/>
  <c r="AX37" i="79"/>
  <c r="CI29" i="79"/>
  <c r="CH29" i="79"/>
  <c r="CG29" i="79"/>
  <c r="CF29" i="79"/>
  <c r="CE29" i="79"/>
  <c r="CD29" i="79"/>
  <c r="CC29" i="79"/>
  <c r="CB29" i="79"/>
  <c r="CA29" i="79"/>
  <c r="BZ29" i="79"/>
  <c r="BY29" i="79"/>
  <c r="BX29" i="79"/>
  <c r="BW29" i="79"/>
  <c r="BV29" i="79"/>
  <c r="BU29" i="79"/>
  <c r="BT29" i="79"/>
  <c r="BS29" i="79"/>
  <c r="BR29" i="79"/>
  <c r="BQ29" i="79"/>
  <c r="BP29" i="79"/>
  <c r="BO29" i="79"/>
  <c r="BN29" i="79"/>
  <c r="BM29" i="79"/>
  <c r="BL29" i="79"/>
  <c r="BK29" i="79"/>
  <c r="BJ29" i="79"/>
  <c r="BI29" i="79"/>
  <c r="BH29" i="79"/>
  <c r="BG29" i="79"/>
  <c r="BF29" i="79"/>
  <c r="BE29" i="79"/>
  <c r="BD29" i="79"/>
  <c r="BC29" i="79"/>
  <c r="BB29" i="79"/>
  <c r="BA29" i="79"/>
  <c r="AY29" i="79"/>
  <c r="AX29" i="79"/>
  <c r="CH27" i="79"/>
  <c r="CG27" i="79"/>
  <c r="CF27" i="79"/>
  <c r="CE27" i="79"/>
  <c r="CD27" i="79"/>
  <c r="CC27" i="79"/>
  <c r="CB27" i="79"/>
  <c r="CA27" i="79"/>
  <c r="BZ27" i="79"/>
  <c r="BY27" i="79"/>
  <c r="BX27" i="79"/>
  <c r="BW27" i="79"/>
  <c r="CH26" i="79"/>
  <c r="CG26" i="79"/>
  <c r="CF26" i="79"/>
  <c r="CE26" i="79"/>
  <c r="CD26" i="79"/>
  <c r="CC26" i="79"/>
  <c r="CB26" i="79"/>
  <c r="CA26" i="79"/>
  <c r="BZ26" i="79"/>
  <c r="BY26" i="79"/>
  <c r="BX26" i="79"/>
  <c r="BW26" i="79"/>
  <c r="BU26" i="79"/>
  <c r="BT26" i="79"/>
  <c r="BS26" i="79"/>
  <c r="BR26" i="79"/>
  <c r="BP26" i="79"/>
  <c r="BN26" i="79"/>
  <c r="BL26" i="79"/>
  <c r="BK26" i="79"/>
  <c r="BJ26" i="79"/>
  <c r="BI26" i="79"/>
  <c r="CH25" i="79"/>
  <c r="CG25" i="79"/>
  <c r="CF25" i="79"/>
  <c r="CE25" i="79"/>
  <c r="CD25" i="79"/>
  <c r="CC25" i="79"/>
  <c r="CB25" i="79"/>
  <c r="CA25" i="79"/>
  <c r="BZ25" i="79"/>
  <c r="BY25" i="79"/>
  <c r="BX25" i="79"/>
  <c r="BW25" i="79"/>
  <c r="BV25" i="79"/>
  <c r="BR25" i="79"/>
  <c r="BQ25" i="79"/>
  <c r="BP25" i="79"/>
  <c r="BO25" i="79"/>
  <c r="BN25" i="79"/>
  <c r="BM25" i="79"/>
  <c r="BL25" i="79"/>
  <c r="BK25" i="79"/>
  <c r="BJ25" i="79"/>
  <c r="BI25" i="79"/>
  <c r="BG25" i="79"/>
  <c r="BF25" i="79"/>
  <c r="BE25" i="79"/>
  <c r="BD25" i="79"/>
  <c r="BC25" i="79"/>
  <c r="BB25" i="79"/>
  <c r="BA25" i="79"/>
  <c r="AZ25" i="79"/>
  <c r="AY25" i="79"/>
  <c r="AX25" i="79"/>
  <c r="CH24" i="79"/>
  <c r="CG24" i="79"/>
  <c r="CF24" i="79"/>
  <c r="CE24" i="79"/>
  <c r="CD24" i="79"/>
  <c r="CC24" i="79"/>
  <c r="CB24" i="79"/>
  <c r="CA24" i="79"/>
  <c r="BZ24" i="79"/>
  <c r="BY24" i="79"/>
  <c r="BX24" i="79"/>
  <c r="BW24" i="79"/>
  <c r="BV24" i="79"/>
  <c r="BU24" i="79"/>
  <c r="BT24" i="79"/>
  <c r="BS24" i="79"/>
  <c r="BR24" i="79"/>
  <c r="BQ24" i="79"/>
  <c r="BP24" i="79"/>
  <c r="BO24" i="79"/>
  <c r="BN24" i="79"/>
  <c r="BM24" i="79"/>
  <c r="BL24" i="79"/>
  <c r="BK24" i="79"/>
  <c r="BJ24" i="79"/>
  <c r="BI24" i="79"/>
  <c r="BH24" i="79"/>
  <c r="BG24" i="79"/>
  <c r="BF24" i="79"/>
  <c r="BE24" i="79"/>
  <c r="BD24" i="79"/>
  <c r="BC24" i="79"/>
  <c r="BB24" i="79"/>
  <c r="BA24" i="79"/>
  <c r="AZ24" i="79"/>
  <c r="AY24" i="79"/>
  <c r="AX24" i="79"/>
  <c r="CH23" i="79"/>
  <c r="CG23" i="79"/>
  <c r="CF23" i="79"/>
  <c r="CE23" i="79"/>
  <c r="CD23" i="79"/>
  <c r="CC23" i="79"/>
  <c r="CB23" i="79"/>
  <c r="CA23" i="79"/>
  <c r="BZ23" i="79"/>
  <c r="BY23" i="79"/>
  <c r="BX23" i="79"/>
  <c r="BW23" i="79"/>
  <c r="BV23" i="79"/>
  <c r="BU23" i="79"/>
  <c r="BT23" i="79"/>
  <c r="BS23" i="79"/>
  <c r="BR23" i="79"/>
  <c r="BQ23" i="79"/>
  <c r="BP23" i="79"/>
  <c r="BO23" i="79"/>
  <c r="BN23" i="79"/>
  <c r="BM23" i="79"/>
  <c r="BL23" i="79"/>
  <c r="BK23" i="79"/>
  <c r="BJ23" i="79"/>
  <c r="BI23" i="79"/>
  <c r="BH23" i="79"/>
  <c r="BG23" i="79"/>
  <c r="BF23" i="79"/>
  <c r="BE23" i="79"/>
  <c r="BD23" i="79"/>
  <c r="BC23" i="79"/>
  <c r="BB23" i="79"/>
  <c r="BA23" i="79"/>
  <c r="AZ23" i="79"/>
  <c r="AY23" i="79"/>
  <c r="AX23" i="79"/>
  <c r="CH22" i="79"/>
  <c r="CG22" i="79"/>
  <c r="CF22" i="79"/>
  <c r="CE22" i="79"/>
  <c r="CE21" i="79" s="1"/>
  <c r="CD22" i="79"/>
  <c r="CC22" i="79"/>
  <c r="CB22" i="79"/>
  <c r="CA22" i="79"/>
  <c r="CA21" i="79" s="1"/>
  <c r="BZ22" i="79"/>
  <c r="BY22" i="79"/>
  <c r="BX22" i="79"/>
  <c r="BW22" i="79"/>
  <c r="BW21" i="79" s="1"/>
  <c r="BV22" i="79"/>
  <c r="BU22" i="79"/>
  <c r="BT22" i="79"/>
  <c r="BS22" i="79"/>
  <c r="BS21" i="79" s="1"/>
  <c r="BR22" i="79"/>
  <c r="BQ22" i="79"/>
  <c r="BP22" i="79"/>
  <c r="BO22" i="79"/>
  <c r="BO21" i="79" s="1"/>
  <c r="BN22" i="79"/>
  <c r="BM22" i="79"/>
  <c r="BL22" i="79"/>
  <c r="BK22" i="79"/>
  <c r="BK21" i="79" s="1"/>
  <c r="BJ22" i="79"/>
  <c r="BI22" i="79"/>
  <c r="BH22" i="79"/>
  <c r="BG22" i="79"/>
  <c r="BG21" i="79" s="1"/>
  <c r="BF22" i="79"/>
  <c r="BE22" i="79"/>
  <c r="BD22" i="79"/>
  <c r="BC22" i="79"/>
  <c r="BC21" i="79" s="1"/>
  <c r="BB22" i="79"/>
  <c r="BA22" i="79"/>
  <c r="AZ22" i="79"/>
  <c r="AY22" i="79"/>
  <c r="AY21" i="79" s="1"/>
  <c r="AX22" i="79"/>
  <c r="CI45" i="79"/>
  <c r="AW21" i="79"/>
  <c r="AV21" i="79"/>
  <c r="AU14" i="79"/>
  <c r="AT14" i="79"/>
  <c r="AS14" i="79"/>
  <c r="AR14" i="79"/>
  <c r="AQ14" i="79"/>
  <c r="AP14" i="79"/>
  <c r="AO14" i="79"/>
  <c r="AN14" i="79"/>
  <c r="AM14" i="79"/>
  <c r="AL14" i="79"/>
  <c r="AK14" i="79"/>
  <c r="AJ14" i="79"/>
  <c r="AD14" i="79"/>
  <c r="AC14" i="79"/>
  <c r="AB14" i="79"/>
  <c r="AA14" i="79"/>
  <c r="Z14" i="79"/>
  <c r="Y14" i="79"/>
  <c r="X14" i="79"/>
  <c r="W14" i="79"/>
  <c r="V14" i="79"/>
  <c r="U14" i="79"/>
  <c r="T14" i="79"/>
  <c r="S14" i="79"/>
  <c r="M14" i="79"/>
  <c r="L14" i="79"/>
  <c r="K14" i="79"/>
  <c r="J14" i="79"/>
  <c r="I14" i="79"/>
  <c r="H14" i="79"/>
  <c r="G14" i="79"/>
  <c r="F14" i="79"/>
  <c r="E14" i="79"/>
  <c r="D14" i="79"/>
  <c r="C14" i="79"/>
  <c r="B14" i="79"/>
  <c r="AD13" i="79"/>
  <c r="AC13" i="79"/>
  <c r="AB13" i="79"/>
  <c r="AA13" i="79"/>
  <c r="Z13" i="79"/>
  <c r="Y13" i="79"/>
  <c r="X13" i="79"/>
  <c r="W13" i="79"/>
  <c r="V13" i="79"/>
  <c r="U13" i="79"/>
  <c r="T13" i="79"/>
  <c r="S13" i="79"/>
  <c r="M13" i="79"/>
  <c r="L13" i="79"/>
  <c r="K13" i="79"/>
  <c r="J13" i="79"/>
  <c r="I13" i="79"/>
  <c r="H13" i="79"/>
  <c r="G13" i="79"/>
  <c r="F13" i="79"/>
  <c r="E13" i="79"/>
  <c r="D13" i="79"/>
  <c r="C13" i="79"/>
  <c r="B13" i="79"/>
  <c r="CI12" i="79"/>
  <c r="CH12" i="79"/>
  <c r="CG12" i="79"/>
  <c r="CF12" i="79"/>
  <c r="CE12" i="79"/>
  <c r="CD12" i="79"/>
  <c r="CC12" i="79"/>
  <c r="CB12" i="79"/>
  <c r="CA12" i="79"/>
  <c r="BZ12" i="79"/>
  <c r="CI7" i="79"/>
  <c r="CI13" i="79" s="1"/>
  <c r="CH7" i="79"/>
  <c r="CH15" i="79" s="1"/>
  <c r="CG7" i="79"/>
  <c r="CF7" i="79"/>
  <c r="CF13" i="79" s="1"/>
  <c r="CE7" i="79"/>
  <c r="CE13" i="79" s="1"/>
  <c r="CD7" i="79"/>
  <c r="CD15" i="79" s="1"/>
  <c r="CC7" i="79"/>
  <c r="CB7" i="79"/>
  <c r="CB13" i="79" s="1"/>
  <c r="CA7" i="79"/>
  <c r="CA13" i="79" s="1"/>
  <c r="BZ7" i="79"/>
  <c r="BZ15" i="79" s="1"/>
  <c r="BY7" i="79"/>
  <c r="BX7" i="79"/>
  <c r="BX13" i="79" s="1"/>
  <c r="BW7" i="79"/>
  <c r="BW13" i="79" s="1"/>
  <c r="BV7" i="79"/>
  <c r="BV15" i="79" s="1"/>
  <c r="BU7" i="79"/>
  <c r="BT7" i="79"/>
  <c r="BT13" i="79" s="1"/>
  <c r="BS7" i="79"/>
  <c r="BS13" i="79" s="1"/>
  <c r="BR7" i="79"/>
  <c r="BR13" i="79" s="1"/>
  <c r="BQ7" i="79"/>
  <c r="BQ13" i="79" s="1"/>
  <c r="BP7" i="79"/>
  <c r="BP13" i="79" s="1"/>
  <c r="BO7" i="79"/>
  <c r="BO13" i="79" s="1"/>
  <c r="BN7" i="79"/>
  <c r="BM7" i="79"/>
  <c r="BM13" i="79" s="1"/>
  <c r="BL7" i="79"/>
  <c r="BL13" i="79" s="1"/>
  <c r="BK7" i="79"/>
  <c r="BK13" i="79" s="1"/>
  <c r="BJ7" i="79"/>
  <c r="BJ13" i="79" s="1"/>
  <c r="BI7" i="79"/>
  <c r="BI13" i="79" s="1"/>
  <c r="BH7" i="79"/>
  <c r="BH13" i="79" s="1"/>
  <c r="BG7" i="79"/>
  <c r="BG13" i="79" s="1"/>
  <c r="BF7" i="79"/>
  <c r="BE7" i="79"/>
  <c r="BE13" i="79" s="1"/>
  <c r="BD7" i="79"/>
  <c r="BD13" i="79" s="1"/>
  <c r="BC7" i="79"/>
  <c r="BC13" i="79" s="1"/>
  <c r="BB7" i="79"/>
  <c r="BB13" i="79" s="1"/>
  <c r="BA7" i="79"/>
  <c r="BA13" i="79" s="1"/>
  <c r="AZ7" i="79"/>
  <c r="AZ13" i="79" s="1"/>
  <c r="AY7" i="79"/>
  <c r="AY13" i="79" s="1"/>
  <c r="AX7" i="79"/>
  <c r="AW7" i="79"/>
  <c r="AW13" i="79" s="1"/>
  <c r="AV7" i="79"/>
  <c r="AV13" i="79" s="1"/>
  <c r="AU7" i="79"/>
  <c r="AU13" i="79" s="1"/>
  <c r="AT7" i="79"/>
  <c r="AT13" i="79" s="1"/>
  <c r="AS7" i="79"/>
  <c r="AS13" i="79" s="1"/>
  <c r="AR7" i="79"/>
  <c r="AR13" i="79" s="1"/>
  <c r="AQ7" i="79"/>
  <c r="AQ13" i="79" s="1"/>
  <c r="AP7" i="79"/>
  <c r="AP13" i="79" s="1"/>
  <c r="AO7" i="79"/>
  <c r="AO13" i="79" s="1"/>
  <c r="AN7" i="79"/>
  <c r="AN13" i="79" s="1"/>
  <c r="AM7" i="79"/>
  <c r="AM13" i="79" s="1"/>
  <c r="AL7" i="79"/>
  <c r="AL13" i="79" s="1"/>
  <c r="AK7" i="79"/>
  <c r="AK13" i="79" s="1"/>
  <c r="AJ7" i="79"/>
  <c r="AJ13" i="79" s="1"/>
  <c r="AI7" i="79"/>
  <c r="AH7" i="79"/>
  <c r="AG7" i="79"/>
  <c r="AF7" i="79"/>
  <c r="AE7" i="79"/>
  <c r="R7" i="79"/>
  <c r="Q7" i="79"/>
  <c r="P7" i="79"/>
  <c r="O7" i="79"/>
  <c r="N7" i="79"/>
  <c r="CI6" i="79"/>
  <c r="CH6" i="79"/>
  <c r="CG6" i="79"/>
  <c r="CF6" i="79"/>
  <c r="CE6" i="79"/>
  <c r="CD6" i="79"/>
  <c r="CC6" i="79"/>
  <c r="CC10" i="79" s="1"/>
  <c r="CB6" i="79"/>
  <c r="CA6" i="79"/>
  <c r="BZ6" i="79"/>
  <c r="BY6" i="79"/>
  <c r="BY10" i="79" s="1"/>
  <c r="BX6" i="79"/>
  <c r="BW6" i="79"/>
  <c r="BV6" i="79"/>
  <c r="BU6" i="79"/>
  <c r="BT6" i="79"/>
  <c r="BS6" i="79"/>
  <c r="BR6" i="79"/>
  <c r="BQ6" i="79"/>
  <c r="BP6" i="79"/>
  <c r="BO6" i="79"/>
  <c r="BN6" i="79"/>
  <c r="BM6" i="79"/>
  <c r="BL6" i="79"/>
  <c r="BK6" i="79"/>
  <c r="BJ6" i="79"/>
  <c r="BI6" i="79"/>
  <c r="BH6" i="79"/>
  <c r="BG6" i="79"/>
  <c r="BF6" i="79"/>
  <c r="BE6" i="79"/>
  <c r="BD6" i="79"/>
  <c r="BC6" i="79"/>
  <c r="BB6" i="79"/>
  <c r="BA6" i="79"/>
  <c r="AZ6" i="79"/>
  <c r="AY6" i="79"/>
  <c r="AX6" i="79"/>
  <c r="AW6" i="79"/>
  <c r="AW10" i="79" s="1"/>
  <c r="AI5" i="79"/>
  <c r="AH5" i="79"/>
  <c r="AG5" i="79"/>
  <c r="AF5" i="79"/>
  <c r="AE5" i="79"/>
  <c r="R5" i="79"/>
  <c r="Q5" i="79"/>
  <c r="P5" i="79"/>
  <c r="O5" i="79"/>
  <c r="N5" i="79"/>
  <c r="AI4" i="79"/>
  <c r="AH4" i="79"/>
  <c r="AG4" i="79"/>
  <c r="AF4" i="79"/>
  <c r="AE4" i="79"/>
  <c r="R4" i="79"/>
  <c r="Q4" i="79"/>
  <c r="P4" i="79"/>
  <c r="O4" i="79"/>
  <c r="N4" i="79"/>
  <c r="AZ10" i="79" l="1"/>
  <c r="BD10" i="79"/>
  <c r="BH10" i="79"/>
  <c r="BL10" i="79"/>
  <c r="BP10" i="79"/>
  <c r="BT10" i="79"/>
  <c r="BX10" i="79"/>
  <c r="CB10" i="79"/>
  <c r="CF10" i="79"/>
  <c r="N13" i="79"/>
  <c r="BW15" i="79"/>
  <c r="Q14" i="79"/>
  <c r="AH14" i="79"/>
  <c r="O14" i="79"/>
  <c r="CE15" i="79"/>
  <c r="AG13" i="79"/>
  <c r="AH13" i="79"/>
  <c r="AG14" i="79"/>
  <c r="O13" i="79"/>
  <c r="Q13" i="79"/>
  <c r="AF13" i="79"/>
  <c r="AX10" i="79"/>
  <c r="BF10" i="79"/>
  <c r="BN10" i="79"/>
  <c r="P14" i="79"/>
  <c r="BX15" i="79"/>
  <c r="CF15" i="79"/>
  <c r="BM10" i="79"/>
  <c r="CA15" i="79"/>
  <c r="CI15" i="79"/>
  <c r="BA21" i="79"/>
  <c r="BA45" i="79" s="1"/>
  <c r="BE21" i="79"/>
  <c r="BE45" i="79" s="1"/>
  <c r="BI21" i="79"/>
  <c r="BI45" i="79" s="1"/>
  <c r="BM21" i="79"/>
  <c r="BM45" i="79" s="1"/>
  <c r="BQ21" i="79"/>
  <c r="BQ45" i="79" s="1"/>
  <c r="BU21" i="79"/>
  <c r="BU45" i="79" s="1"/>
  <c r="BY21" i="79"/>
  <c r="BY45" i="79" s="1"/>
  <c r="CC21" i="79"/>
  <c r="CC45" i="79" s="1"/>
  <c r="AZ21" i="79"/>
  <c r="AZ45" i="79" s="1"/>
  <c r="BD21" i="79"/>
  <c r="BD45" i="79" s="1"/>
  <c r="BH21" i="79"/>
  <c r="BH45" i="79" s="1"/>
  <c r="BL21" i="79"/>
  <c r="BL45" i="79" s="1"/>
  <c r="BP21" i="79"/>
  <c r="BP45" i="79" s="1"/>
  <c r="BT21" i="79"/>
  <c r="BT45" i="79" s="1"/>
  <c r="BX21" i="79"/>
  <c r="BX45" i="79" s="1"/>
  <c r="CB21" i="79"/>
  <c r="CB45" i="79" s="1"/>
  <c r="CF21" i="79"/>
  <c r="CF45" i="79" s="1"/>
  <c r="P13" i="79"/>
  <c r="R14" i="79"/>
  <c r="AI14" i="79"/>
  <c r="AF14" i="79"/>
  <c r="BT15" i="79"/>
  <c r="CB15" i="79"/>
  <c r="AX21" i="79"/>
  <c r="AX45" i="79" s="1"/>
  <c r="BB21" i="79"/>
  <c r="BB45" i="79" s="1"/>
  <c r="BF21" i="79"/>
  <c r="BF45" i="79" s="1"/>
  <c r="BJ21" i="79"/>
  <c r="BJ45" i="79" s="1"/>
  <c r="BN21" i="79"/>
  <c r="BN45" i="79" s="1"/>
  <c r="BR21" i="79"/>
  <c r="BR45" i="79" s="1"/>
  <c r="BV21" i="79"/>
  <c r="BV45" i="79" s="1"/>
  <c r="BZ21" i="79"/>
  <c r="BZ45" i="79" s="1"/>
  <c r="CD21" i="79"/>
  <c r="CD45" i="79" s="1"/>
  <c r="CG21" i="79"/>
  <c r="CG45" i="79" s="1"/>
  <c r="CH21" i="79"/>
  <c r="CH45" i="79" s="1"/>
  <c r="BK45" i="79"/>
  <c r="BK10" i="79"/>
  <c r="BW45" i="79"/>
  <c r="BW10" i="79"/>
  <c r="CI10" i="79"/>
  <c r="BU13" i="79"/>
  <c r="BU15" i="79"/>
  <c r="BY15" i="79"/>
  <c r="BY13" i="79"/>
  <c r="CC13" i="79"/>
  <c r="CC15" i="79"/>
  <c r="CG15" i="79"/>
  <c r="CG13" i="79"/>
  <c r="BA10" i="79"/>
  <c r="BQ10" i="79"/>
  <c r="CG10" i="79"/>
  <c r="AI13" i="79"/>
  <c r="BG45" i="79"/>
  <c r="BG10" i="79"/>
  <c r="BO45" i="79"/>
  <c r="BO10" i="79"/>
  <c r="CE45" i="79"/>
  <c r="CE10" i="79"/>
  <c r="BE10" i="79"/>
  <c r="BU10" i="79"/>
  <c r="AY45" i="79"/>
  <c r="AY10" i="79"/>
  <c r="BC45" i="79"/>
  <c r="BC10" i="79"/>
  <c r="BS45" i="79"/>
  <c r="BS10" i="79"/>
  <c r="CA45" i="79"/>
  <c r="CA10" i="79"/>
  <c r="BI10" i="79"/>
  <c r="AE14" i="79"/>
  <c r="BB10" i="79"/>
  <c r="BJ10" i="79"/>
  <c r="BR10" i="79"/>
  <c r="BZ10" i="79"/>
  <c r="CH10" i="79"/>
  <c r="R13" i="79"/>
  <c r="AX13" i="79"/>
  <c r="BF13" i="79"/>
  <c r="BN13" i="79"/>
  <c r="BZ13" i="79"/>
  <c r="CD13" i="79"/>
  <c r="AE13" i="79"/>
  <c r="BV10" i="79"/>
  <c r="CD10" i="79"/>
  <c r="BV13" i="79"/>
  <c r="CH13" i="79"/>
  <c r="AV10" i="79"/>
  <c r="N14" i="79"/>
  <c r="CH37" i="78" l="1"/>
  <c r="CG37" i="78"/>
  <c r="CF37" i="78"/>
  <c r="CE37" i="78"/>
  <c r="CD37" i="78"/>
  <c r="CC37" i="78"/>
  <c r="CB37" i="78"/>
  <c r="CA37" i="78"/>
  <c r="BZ37" i="78"/>
  <c r="BY37" i="78"/>
  <c r="BX37" i="78"/>
  <c r="BW37" i="78"/>
  <c r="BV37" i="78"/>
  <c r="BU37" i="78"/>
  <c r="BT37" i="78"/>
  <c r="BS37" i="78"/>
  <c r="BR37" i="78"/>
  <c r="BQ37" i="78"/>
  <c r="BP37" i="78"/>
  <c r="BO37" i="78"/>
  <c r="BN37" i="78"/>
  <c r="BM37" i="78"/>
  <c r="BL37" i="78"/>
  <c r="BK37" i="78"/>
  <c r="BJ37" i="78"/>
  <c r="BI37" i="78"/>
  <c r="BH37" i="78"/>
  <c r="BG37" i="78"/>
  <c r="BF37" i="78"/>
  <c r="BE37" i="78"/>
  <c r="BD37" i="78"/>
  <c r="BC37" i="78"/>
  <c r="BB37" i="78"/>
  <c r="BA37" i="78"/>
  <c r="AZ37" i="78"/>
  <c r="AY37" i="78"/>
  <c r="AX37" i="78"/>
  <c r="CH29" i="78"/>
  <c r="CG29" i="78"/>
  <c r="CF29" i="78"/>
  <c r="CE29" i="78"/>
  <c r="CD29" i="78"/>
  <c r="CC29" i="78"/>
  <c r="CB29" i="78"/>
  <c r="CA29" i="78"/>
  <c r="BZ29" i="78"/>
  <c r="BY29" i="78"/>
  <c r="BX29" i="78"/>
  <c r="BW29" i="78"/>
  <c r="BV29" i="78"/>
  <c r="BU29" i="78"/>
  <c r="BT29" i="78"/>
  <c r="BS29" i="78"/>
  <c r="BR29" i="78"/>
  <c r="BQ29" i="78"/>
  <c r="BP29" i="78"/>
  <c r="BO29" i="78"/>
  <c r="BN29" i="78"/>
  <c r="BM29" i="78"/>
  <c r="BL29" i="78"/>
  <c r="BK29" i="78"/>
  <c r="BJ29" i="78"/>
  <c r="BI29" i="78"/>
  <c r="BH29" i="78"/>
  <c r="BG29" i="78"/>
  <c r="BF29" i="78"/>
  <c r="BE29" i="78"/>
  <c r="BD29" i="78"/>
  <c r="BC29" i="78"/>
  <c r="BB29" i="78"/>
  <c r="BA29" i="78"/>
  <c r="AY29" i="78"/>
  <c r="AX29" i="78"/>
  <c r="CH27" i="78"/>
  <c r="CG27" i="78"/>
  <c r="CF27" i="78"/>
  <c r="CE27" i="78"/>
  <c r="CD27" i="78"/>
  <c r="CC27" i="78"/>
  <c r="CB27" i="78"/>
  <c r="CA27" i="78"/>
  <c r="BZ27" i="78"/>
  <c r="BY27" i="78"/>
  <c r="BX27" i="78"/>
  <c r="BW27" i="78"/>
  <c r="CH26" i="78"/>
  <c r="CG26" i="78"/>
  <c r="CF26" i="78"/>
  <c r="CE26" i="78"/>
  <c r="CD26" i="78"/>
  <c r="CC26" i="78"/>
  <c r="CB26" i="78"/>
  <c r="CA26" i="78"/>
  <c r="BZ26" i="78"/>
  <c r="BY26" i="78"/>
  <c r="BX26" i="78"/>
  <c r="BW26" i="78"/>
  <c r="BU26" i="78"/>
  <c r="BT26" i="78"/>
  <c r="BS26" i="78"/>
  <c r="BR26" i="78"/>
  <c r="BP26" i="78"/>
  <c r="BN26" i="78"/>
  <c r="BL26" i="78"/>
  <c r="BK26" i="78"/>
  <c r="BJ26" i="78"/>
  <c r="BI26" i="78"/>
  <c r="CH25" i="78"/>
  <c r="CG25" i="78"/>
  <c r="CF25" i="78"/>
  <c r="CE25" i="78"/>
  <c r="CD25" i="78"/>
  <c r="CC25" i="78"/>
  <c r="CB25" i="78"/>
  <c r="CA25" i="78"/>
  <c r="BZ25" i="78"/>
  <c r="BY25" i="78"/>
  <c r="BX25" i="78"/>
  <c r="BW25" i="78"/>
  <c r="BV25" i="78"/>
  <c r="BR25" i="78"/>
  <c r="BQ25" i="78"/>
  <c r="BP25" i="78"/>
  <c r="BO25" i="78"/>
  <c r="BN25" i="78"/>
  <c r="BM25" i="78"/>
  <c r="BL25" i="78"/>
  <c r="BK25" i="78"/>
  <c r="BJ25" i="78"/>
  <c r="BI25" i="78"/>
  <c r="BG25" i="78"/>
  <c r="BF25" i="78"/>
  <c r="BE25" i="78"/>
  <c r="BD25" i="78"/>
  <c r="BC25" i="78"/>
  <c r="BB25" i="78"/>
  <c r="BA25" i="78"/>
  <c r="AZ25" i="78"/>
  <c r="AY25" i="78"/>
  <c r="AX25" i="78"/>
  <c r="CH24" i="78"/>
  <c r="CG24" i="78"/>
  <c r="CF24" i="78"/>
  <c r="CF21" i="78" s="1"/>
  <c r="CE24" i="78"/>
  <c r="CD24" i="78"/>
  <c r="CC24" i="78"/>
  <c r="CB24" i="78"/>
  <c r="CB21" i="78" s="1"/>
  <c r="CA24" i="78"/>
  <c r="BZ24" i="78"/>
  <c r="BY24" i="78"/>
  <c r="BX24" i="78"/>
  <c r="BX21" i="78" s="1"/>
  <c r="BW24" i="78"/>
  <c r="BV24" i="78"/>
  <c r="BU24" i="78"/>
  <c r="BT24" i="78"/>
  <c r="BT21" i="78" s="1"/>
  <c r="BS24" i="78"/>
  <c r="BR24" i="78"/>
  <c r="BQ24" i="78"/>
  <c r="BP24" i="78"/>
  <c r="BP21" i="78" s="1"/>
  <c r="BO24" i="78"/>
  <c r="BN24" i="78"/>
  <c r="BM24" i="78"/>
  <c r="BL24" i="78"/>
  <c r="BL21" i="78" s="1"/>
  <c r="BK24" i="78"/>
  <c r="BJ24" i="78"/>
  <c r="BI24" i="78"/>
  <c r="BH24" i="78"/>
  <c r="BH21" i="78" s="1"/>
  <c r="BG24" i="78"/>
  <c r="BF24" i="78"/>
  <c r="BE24" i="78"/>
  <c r="BD24" i="78"/>
  <c r="BD21" i="78" s="1"/>
  <c r="BC24" i="78"/>
  <c r="BB24" i="78"/>
  <c r="BA24" i="78"/>
  <c r="AZ24" i="78"/>
  <c r="AZ21" i="78" s="1"/>
  <c r="AY24" i="78"/>
  <c r="AX24" i="78"/>
  <c r="CH23" i="78"/>
  <c r="CG23" i="78"/>
  <c r="CF23" i="78"/>
  <c r="CE23" i="78"/>
  <c r="CD23" i="78"/>
  <c r="CC23" i="78"/>
  <c r="CB23" i="78"/>
  <c r="CA23" i="78"/>
  <c r="BZ23" i="78"/>
  <c r="BY23" i="78"/>
  <c r="BX23" i="78"/>
  <c r="BW23" i="78"/>
  <c r="BV23" i="78"/>
  <c r="BU23" i="78"/>
  <c r="BT23" i="78"/>
  <c r="BS23" i="78"/>
  <c r="BR23" i="78"/>
  <c r="BQ23" i="78"/>
  <c r="BP23" i="78"/>
  <c r="BO23" i="78"/>
  <c r="BN23" i="78"/>
  <c r="BM23" i="78"/>
  <c r="BL23" i="78"/>
  <c r="BK23" i="78"/>
  <c r="BJ23" i="78"/>
  <c r="BI23" i="78"/>
  <c r="BH23" i="78"/>
  <c r="BG23" i="78"/>
  <c r="BF23" i="78"/>
  <c r="BE23" i="78"/>
  <c r="BD23" i="78"/>
  <c r="BC23" i="78"/>
  <c r="BB23" i="78"/>
  <c r="BA23" i="78"/>
  <c r="AZ23" i="78"/>
  <c r="AY23" i="78"/>
  <c r="AX23" i="78"/>
  <c r="CH22" i="78"/>
  <c r="CH21" i="78" s="1"/>
  <c r="CG22" i="78"/>
  <c r="CG21" i="78" s="1"/>
  <c r="CF22" i="78"/>
  <c r="CE22" i="78"/>
  <c r="CD22" i="78"/>
  <c r="CD21" i="78" s="1"/>
  <c r="CC22" i="78"/>
  <c r="CC21" i="78" s="1"/>
  <c r="CB22" i="78"/>
  <c r="CA22" i="78"/>
  <c r="BZ22" i="78"/>
  <c r="BZ21" i="78" s="1"/>
  <c r="BY22" i="78"/>
  <c r="BY21" i="78" s="1"/>
  <c r="BX22" i="78"/>
  <c r="BW22" i="78"/>
  <c r="BV22" i="78"/>
  <c r="BV21" i="78" s="1"/>
  <c r="BU22" i="78"/>
  <c r="BU21" i="78" s="1"/>
  <c r="BT22" i="78"/>
  <c r="BS22" i="78"/>
  <c r="BR22" i="78"/>
  <c r="BR21" i="78" s="1"/>
  <c r="BQ22" i="78"/>
  <c r="BQ21" i="78" s="1"/>
  <c r="BP22" i="78"/>
  <c r="BO22" i="78"/>
  <c r="BN22" i="78"/>
  <c r="BN21" i="78" s="1"/>
  <c r="BM22" i="78"/>
  <c r="BM21" i="78" s="1"/>
  <c r="BL22" i="78"/>
  <c r="BK22" i="78"/>
  <c r="BJ22" i="78"/>
  <c r="BJ21" i="78" s="1"/>
  <c r="BI22" i="78"/>
  <c r="BI21" i="78" s="1"/>
  <c r="BH22" i="78"/>
  <c r="BG22" i="78"/>
  <c r="BF22" i="78"/>
  <c r="BF21" i="78" s="1"/>
  <c r="BE22" i="78"/>
  <c r="BE21" i="78" s="1"/>
  <c r="BD22" i="78"/>
  <c r="BC22" i="78"/>
  <c r="BB22" i="78"/>
  <c r="BB21" i="78" s="1"/>
  <c r="BA22" i="78"/>
  <c r="BA21" i="78" s="1"/>
  <c r="AZ22" i="78"/>
  <c r="AY22" i="78"/>
  <c r="AX22" i="78"/>
  <c r="AX21" i="78" s="1"/>
  <c r="CE21" i="78"/>
  <c r="CE45" i="78" s="1"/>
  <c r="CA21" i="78"/>
  <c r="CA45" i="78" s="1"/>
  <c r="BW21" i="78"/>
  <c r="BW45" i="78" s="1"/>
  <c r="BS21" i="78"/>
  <c r="BS45" i="78" s="1"/>
  <c r="BO21" i="78"/>
  <c r="BO45" i="78" s="1"/>
  <c r="BK21" i="78"/>
  <c r="BK45" i="78" s="1"/>
  <c r="BG21" i="78"/>
  <c r="BG45" i="78" s="1"/>
  <c r="BC21" i="78"/>
  <c r="BC45" i="78" s="1"/>
  <c r="AY21" i="78"/>
  <c r="AY45" i="78" s="1"/>
  <c r="AW21" i="78"/>
  <c r="AV21" i="78"/>
  <c r="CH15" i="78"/>
  <c r="CD15" i="78"/>
  <c r="BZ15" i="78"/>
  <c r="BV15" i="78"/>
  <c r="AU14" i="78"/>
  <c r="AT14" i="78"/>
  <c r="AS14" i="78"/>
  <c r="AR14" i="78"/>
  <c r="AQ14" i="78"/>
  <c r="AP14" i="78"/>
  <c r="AO14" i="78"/>
  <c r="AN14" i="78"/>
  <c r="AM14" i="78"/>
  <c r="AL14" i="78"/>
  <c r="AK14" i="78"/>
  <c r="AJ14" i="78"/>
  <c r="AD14" i="78"/>
  <c r="AH14" i="78" s="1"/>
  <c r="AC14" i="78"/>
  <c r="AB14" i="78"/>
  <c r="AA14" i="78"/>
  <c r="Z14" i="78"/>
  <c r="Y14" i="78"/>
  <c r="AG14" i="78" s="1"/>
  <c r="X14" i="78"/>
  <c r="W14" i="78"/>
  <c r="V14" i="78"/>
  <c r="AF14" i="78" s="1"/>
  <c r="U14" i="78"/>
  <c r="T14" i="78"/>
  <c r="S14" i="78"/>
  <c r="AI14" i="78" s="1"/>
  <c r="M14" i="78"/>
  <c r="Q14" i="78" s="1"/>
  <c r="L14" i="78"/>
  <c r="K14" i="78"/>
  <c r="J14" i="78"/>
  <c r="I14" i="78"/>
  <c r="H14" i="78"/>
  <c r="P14" i="78" s="1"/>
  <c r="G14" i="78"/>
  <c r="F14" i="78"/>
  <c r="E14" i="78"/>
  <c r="O14" i="78" s="1"/>
  <c r="D14" i="78"/>
  <c r="C14" i="78"/>
  <c r="B14" i="78"/>
  <c r="R14" i="78" s="1"/>
  <c r="CE13" i="78"/>
  <c r="CA13" i="78"/>
  <c r="BW13" i="78"/>
  <c r="BS13" i="78"/>
  <c r="BO13" i="78"/>
  <c r="BK13" i="78"/>
  <c r="BG13" i="78"/>
  <c r="BC13" i="78"/>
  <c r="AY13" i="78"/>
  <c r="AU13" i="78"/>
  <c r="AQ13" i="78"/>
  <c r="AM13" i="78"/>
  <c r="AD13" i="78"/>
  <c r="AH13" i="78" s="1"/>
  <c r="AC13" i="78"/>
  <c r="AB13" i="78"/>
  <c r="AA13" i="78"/>
  <c r="Z13" i="78"/>
  <c r="Y13" i="78"/>
  <c r="AG13" i="78" s="1"/>
  <c r="X13" i="78"/>
  <c r="W13" i="78"/>
  <c r="V13" i="78"/>
  <c r="AF13" i="78" s="1"/>
  <c r="U13" i="78"/>
  <c r="T13" i="78"/>
  <c r="S13" i="78"/>
  <c r="AI13" i="78" s="1"/>
  <c r="M13" i="78"/>
  <c r="L13" i="78"/>
  <c r="K13" i="78"/>
  <c r="Q13" i="78" s="1"/>
  <c r="J13" i="78"/>
  <c r="I13" i="78"/>
  <c r="H13" i="78"/>
  <c r="P13" i="78" s="1"/>
  <c r="G13" i="78"/>
  <c r="O13" i="78" s="1"/>
  <c r="F13" i="78"/>
  <c r="E13" i="78"/>
  <c r="D13" i="78"/>
  <c r="C13" i="78"/>
  <c r="B13" i="78"/>
  <c r="R13" i="78" s="1"/>
  <c r="CH12" i="78"/>
  <c r="CG12" i="78"/>
  <c r="CF12" i="78"/>
  <c r="CE12" i="78"/>
  <c r="CD12" i="78"/>
  <c r="CC12" i="78"/>
  <c r="CB12" i="78"/>
  <c r="CA12" i="78"/>
  <c r="BZ12" i="78"/>
  <c r="CH7" i="78"/>
  <c r="CH13" i="78" s="1"/>
  <c r="CG7" i="78"/>
  <c r="CG15" i="78" s="1"/>
  <c r="CF7" i="78"/>
  <c r="CF15" i="78" s="1"/>
  <c r="CE7" i="78"/>
  <c r="CE15" i="78" s="1"/>
  <c r="CD7" i="78"/>
  <c r="CD13" i="78" s="1"/>
  <c r="CC7" i="78"/>
  <c r="CC15" i="78" s="1"/>
  <c r="CB7" i="78"/>
  <c r="CB15" i="78" s="1"/>
  <c r="CA7" i="78"/>
  <c r="CA15" i="78" s="1"/>
  <c r="BZ7" i="78"/>
  <c r="BZ13" i="78" s="1"/>
  <c r="BY7" i="78"/>
  <c r="BY15" i="78" s="1"/>
  <c r="BX7" i="78"/>
  <c r="BX15" i="78" s="1"/>
  <c r="BW7" i="78"/>
  <c r="BW15" i="78" s="1"/>
  <c r="BV7" i="78"/>
  <c r="BV13" i="78" s="1"/>
  <c r="BU7" i="78"/>
  <c r="BU15" i="78" s="1"/>
  <c r="BT7" i="78"/>
  <c r="BT15" i="78" s="1"/>
  <c r="BS7" i="78"/>
  <c r="BR7" i="78"/>
  <c r="BR13" i="78" s="1"/>
  <c r="BQ7" i="78"/>
  <c r="BQ13" i="78" s="1"/>
  <c r="BP7" i="78"/>
  <c r="BP13" i="78" s="1"/>
  <c r="BO7" i="78"/>
  <c r="BN7" i="78"/>
  <c r="BN13" i="78" s="1"/>
  <c r="BM7" i="78"/>
  <c r="BM13" i="78" s="1"/>
  <c r="BL7" i="78"/>
  <c r="BL13" i="78" s="1"/>
  <c r="BK7" i="78"/>
  <c r="BJ7" i="78"/>
  <c r="BJ13" i="78" s="1"/>
  <c r="BI7" i="78"/>
  <c r="BI13" i="78" s="1"/>
  <c r="BH7" i="78"/>
  <c r="BH13" i="78" s="1"/>
  <c r="BG7" i="78"/>
  <c r="BF7" i="78"/>
  <c r="BF13" i="78" s="1"/>
  <c r="BE7" i="78"/>
  <c r="BE13" i="78" s="1"/>
  <c r="BD7" i="78"/>
  <c r="BD13" i="78" s="1"/>
  <c r="BC7" i="78"/>
  <c r="BB7" i="78"/>
  <c r="BB13" i="78" s="1"/>
  <c r="BA7" i="78"/>
  <c r="BA13" i="78" s="1"/>
  <c r="AZ7" i="78"/>
  <c r="AZ13" i="78" s="1"/>
  <c r="AY7" i="78"/>
  <c r="AX7" i="78"/>
  <c r="AX13" i="78" s="1"/>
  <c r="AW7" i="78"/>
  <c r="AW13" i="78" s="1"/>
  <c r="AV7" i="78"/>
  <c r="AV10" i="78" s="1"/>
  <c r="AU7" i="78"/>
  <c r="AT7" i="78"/>
  <c r="AT13" i="78" s="1"/>
  <c r="AS7" i="78"/>
  <c r="AS13" i="78" s="1"/>
  <c r="AR7" i="78"/>
  <c r="AR13" i="78" s="1"/>
  <c r="AQ7" i="78"/>
  <c r="AP7" i="78"/>
  <c r="AP13" i="78" s="1"/>
  <c r="AO7" i="78"/>
  <c r="AO13" i="78" s="1"/>
  <c r="AN7" i="78"/>
  <c r="AN13" i="78" s="1"/>
  <c r="AM7" i="78"/>
  <c r="AL7" i="78"/>
  <c r="AL13" i="78" s="1"/>
  <c r="AK7" i="78"/>
  <c r="AK13" i="78" s="1"/>
  <c r="AJ7" i="78"/>
  <c r="AJ13" i="78" s="1"/>
  <c r="AI7" i="78"/>
  <c r="AH7" i="78"/>
  <c r="AG7" i="78"/>
  <c r="AF7" i="78"/>
  <c r="AE7" i="78"/>
  <c r="R7" i="78"/>
  <c r="Q7" i="78"/>
  <c r="P7" i="78"/>
  <c r="O7" i="78"/>
  <c r="N7" i="78"/>
  <c r="CH6" i="78"/>
  <c r="CH45" i="78" s="1"/>
  <c r="CG6" i="78"/>
  <c r="CG45" i="78" s="1"/>
  <c r="CF6" i="78"/>
  <c r="CF10" i="78" s="1"/>
  <c r="CE6" i="78"/>
  <c r="CE10" i="78" s="1"/>
  <c r="CD6" i="78"/>
  <c r="CD45" i="78" s="1"/>
  <c r="CC6" i="78"/>
  <c r="CC45" i="78" s="1"/>
  <c r="CB6" i="78"/>
  <c r="CB10" i="78" s="1"/>
  <c r="CA6" i="78"/>
  <c r="CA10" i="78" s="1"/>
  <c r="BZ6" i="78"/>
  <c r="BZ45" i="78" s="1"/>
  <c r="BY6" i="78"/>
  <c r="BY10" i="78" s="1"/>
  <c r="BX6" i="78"/>
  <c r="BX10" i="78" s="1"/>
  <c r="BW6" i="78"/>
  <c r="BW10" i="78" s="1"/>
  <c r="BV6" i="78"/>
  <c r="BV45" i="78" s="1"/>
  <c r="BU6" i="78"/>
  <c r="BU45" i="78" s="1"/>
  <c r="BT6" i="78"/>
  <c r="BT10" i="78" s="1"/>
  <c r="BS6" i="78"/>
  <c r="BS10" i="78" s="1"/>
  <c r="BR6" i="78"/>
  <c r="BR45" i="78" s="1"/>
  <c r="BQ6" i="78"/>
  <c r="BQ45" i="78" s="1"/>
  <c r="BP6" i="78"/>
  <c r="BP10" i="78" s="1"/>
  <c r="BO6" i="78"/>
  <c r="BO10" i="78" s="1"/>
  <c r="BN6" i="78"/>
  <c r="BN45" i="78" s="1"/>
  <c r="BM6" i="78"/>
  <c r="BM10" i="78" s="1"/>
  <c r="BL6" i="78"/>
  <c r="BL10" i="78" s="1"/>
  <c r="BK6" i="78"/>
  <c r="BK10" i="78" s="1"/>
  <c r="BJ6" i="78"/>
  <c r="BJ45" i="78" s="1"/>
  <c r="BI6" i="78"/>
  <c r="BI45" i="78" s="1"/>
  <c r="BH6" i="78"/>
  <c r="BH10" i="78" s="1"/>
  <c r="BG6" i="78"/>
  <c r="BG10" i="78" s="1"/>
  <c r="BF6" i="78"/>
  <c r="BF45" i="78" s="1"/>
  <c r="BE6" i="78"/>
  <c r="BE45" i="78" s="1"/>
  <c r="BD6" i="78"/>
  <c r="BD10" i="78" s="1"/>
  <c r="BC6" i="78"/>
  <c r="BC10" i="78" s="1"/>
  <c r="BB6" i="78"/>
  <c r="BB45" i="78" s="1"/>
  <c r="BA6" i="78"/>
  <c r="BA45" i="78" s="1"/>
  <c r="AZ6" i="78"/>
  <c r="AZ10" i="78" s="1"/>
  <c r="AY6" i="78"/>
  <c r="AY10" i="78" s="1"/>
  <c r="AX6" i="78"/>
  <c r="AX45" i="78" s="1"/>
  <c r="AW6" i="78"/>
  <c r="AW10" i="78" s="1"/>
  <c r="AI5" i="78"/>
  <c r="AH5" i="78"/>
  <c r="AG5" i="78"/>
  <c r="AF5" i="78"/>
  <c r="AE5" i="78"/>
  <c r="R5" i="78"/>
  <c r="Q5" i="78"/>
  <c r="P5" i="78"/>
  <c r="O5" i="78"/>
  <c r="N5" i="78"/>
  <c r="AI4" i="78"/>
  <c r="AH4" i="78"/>
  <c r="AG4" i="78"/>
  <c r="AF4" i="78"/>
  <c r="AE4" i="78"/>
  <c r="R4" i="78"/>
  <c r="Q4" i="78"/>
  <c r="P4" i="78"/>
  <c r="O4" i="78"/>
  <c r="N4" i="78"/>
  <c r="BI10" i="78" l="1"/>
  <c r="BU10" i="78"/>
  <c r="CG10" i="78"/>
  <c r="AX10" i="78"/>
  <c r="BB10" i="78"/>
  <c r="BF10" i="78"/>
  <c r="BJ10" i="78"/>
  <c r="BN10" i="78"/>
  <c r="BR10" i="78"/>
  <c r="BV10" i="78"/>
  <c r="BZ10" i="78"/>
  <c r="CD10" i="78"/>
  <c r="CH10" i="78"/>
  <c r="AV13" i="78"/>
  <c r="BT13" i="78"/>
  <c r="BX13" i="78"/>
  <c r="CB13" i="78"/>
  <c r="CF13" i="78"/>
  <c r="AE14" i="78"/>
  <c r="AZ45" i="78"/>
  <c r="BD45" i="78"/>
  <c r="BH45" i="78"/>
  <c r="BL45" i="78"/>
  <c r="BP45" i="78"/>
  <c r="BT45" i="78"/>
  <c r="BX45" i="78"/>
  <c r="CB45" i="78"/>
  <c r="CF45" i="78"/>
  <c r="BA10" i="78"/>
  <c r="BE10" i="78"/>
  <c r="BQ10" i="78"/>
  <c r="CC10" i="78"/>
  <c r="AE13" i="78"/>
  <c r="N14" i="78"/>
  <c r="BU13" i="78"/>
  <c r="BY13" i="78"/>
  <c r="CC13" i="78"/>
  <c r="CG13" i="78"/>
  <c r="BM45" i="78"/>
  <c r="BY45" i="78"/>
  <c r="N13" i="78"/>
  <c r="CH6" i="76" l="1"/>
  <c r="CH7" i="76"/>
  <c r="CH13" i="76" s="1"/>
  <c r="CH12" i="76"/>
  <c r="CH15" i="76"/>
  <c r="CH22" i="76"/>
  <c r="CH23" i="76"/>
  <c r="CH24" i="76"/>
  <c r="CH25" i="76"/>
  <c r="CH26" i="76"/>
  <c r="CH27" i="76"/>
  <c r="CH29" i="76"/>
  <c r="CH37" i="76"/>
  <c r="CG37" i="76"/>
  <c r="CF37" i="76"/>
  <c r="CE37" i="76"/>
  <c r="CD37" i="76"/>
  <c r="CC37" i="76"/>
  <c r="CB37" i="76"/>
  <c r="CA37" i="76"/>
  <c r="BZ37" i="76"/>
  <c r="BY37" i="76"/>
  <c r="BX37" i="76"/>
  <c r="BW37" i="76"/>
  <c r="BV37" i="76"/>
  <c r="BU37" i="76"/>
  <c r="BT37" i="76"/>
  <c r="BS37" i="76"/>
  <c r="BR37" i="76"/>
  <c r="BQ37" i="76"/>
  <c r="BP37" i="76"/>
  <c r="BO37" i="76"/>
  <c r="BN37" i="76"/>
  <c r="BM37" i="76"/>
  <c r="BL37" i="76"/>
  <c r="BK37" i="76"/>
  <c r="BJ37" i="76"/>
  <c r="BI37" i="76"/>
  <c r="BH37" i="76"/>
  <c r="BG37" i="76"/>
  <c r="BF37" i="76"/>
  <c r="BE37" i="76"/>
  <c r="BD37" i="76"/>
  <c r="BC37" i="76"/>
  <c r="BB37" i="76"/>
  <c r="BA37" i="76"/>
  <c r="AZ37" i="76"/>
  <c r="AY37" i="76"/>
  <c r="AX37" i="76"/>
  <c r="CG29" i="76"/>
  <c r="CF29" i="76"/>
  <c r="CE29" i="76"/>
  <c r="CD29" i="76"/>
  <c r="CC29" i="76"/>
  <c r="CB29" i="76"/>
  <c r="CA29" i="76"/>
  <c r="BZ29" i="76"/>
  <c r="BY29" i="76"/>
  <c r="BX29" i="76"/>
  <c r="BW29" i="76"/>
  <c r="BV29" i="76"/>
  <c r="BU29" i="76"/>
  <c r="BT29" i="76"/>
  <c r="BS29" i="76"/>
  <c r="BR29" i="76"/>
  <c r="BQ29" i="76"/>
  <c r="BP29" i="76"/>
  <c r="BO29" i="76"/>
  <c r="BN29" i="76"/>
  <c r="BM29" i="76"/>
  <c r="BL29" i="76"/>
  <c r="BK29" i="76"/>
  <c r="BJ29" i="76"/>
  <c r="BI29" i="76"/>
  <c r="BH29" i="76"/>
  <c r="BG29" i="76"/>
  <c r="BF29" i="76"/>
  <c r="BE29" i="76"/>
  <c r="BD29" i="76"/>
  <c r="BC29" i="76"/>
  <c r="BB29" i="76"/>
  <c r="BA29" i="76"/>
  <c r="AY29" i="76"/>
  <c r="AX29" i="76"/>
  <c r="CG27" i="76"/>
  <c r="CF27" i="76"/>
  <c r="CE27" i="76"/>
  <c r="CD27" i="76"/>
  <c r="CC27" i="76"/>
  <c r="CB27" i="76"/>
  <c r="CA27" i="76"/>
  <c r="BZ27" i="76"/>
  <c r="BY27" i="76"/>
  <c r="BX27" i="76"/>
  <c r="BW27" i="76"/>
  <c r="CG26" i="76"/>
  <c r="CF26" i="76"/>
  <c r="CE26" i="76"/>
  <c r="CD26" i="76"/>
  <c r="CC26" i="76"/>
  <c r="CB26" i="76"/>
  <c r="CA26" i="76"/>
  <c r="BZ26" i="76"/>
  <c r="BY26" i="76"/>
  <c r="BX26" i="76"/>
  <c r="BX21" i="76" s="1"/>
  <c r="BW26" i="76"/>
  <c r="BU26" i="76"/>
  <c r="BT26" i="76"/>
  <c r="BT21" i="76" s="1"/>
  <c r="BS26" i="76"/>
  <c r="BS21" i="76" s="1"/>
  <c r="BR26" i="76"/>
  <c r="BP26" i="76"/>
  <c r="BN26" i="76"/>
  <c r="BL26" i="76"/>
  <c r="BK26" i="76"/>
  <c r="BJ26" i="76"/>
  <c r="BI26" i="76"/>
  <c r="CG25" i="76"/>
  <c r="CF25" i="76"/>
  <c r="CE25" i="76"/>
  <c r="CD25" i="76"/>
  <c r="CC25" i="76"/>
  <c r="CB25" i="76"/>
  <c r="CA25" i="76"/>
  <c r="BZ25" i="76"/>
  <c r="BY25" i="76"/>
  <c r="BX25" i="76"/>
  <c r="BW25" i="76"/>
  <c r="BV25" i="76"/>
  <c r="BR25" i="76"/>
  <c r="BQ25" i="76"/>
  <c r="BP25" i="76"/>
  <c r="BO25" i="76"/>
  <c r="BO21" i="76" s="1"/>
  <c r="BN25" i="76"/>
  <c r="BM25" i="76"/>
  <c r="BL25" i="76"/>
  <c r="BK25" i="76"/>
  <c r="BK21" i="76" s="1"/>
  <c r="BJ25" i="76"/>
  <c r="BI25" i="76"/>
  <c r="BG25" i="76"/>
  <c r="BF25" i="76"/>
  <c r="BE25" i="76"/>
  <c r="BD25" i="76"/>
  <c r="BC25" i="76"/>
  <c r="BB25" i="76"/>
  <c r="BA25" i="76"/>
  <c r="AZ25" i="76"/>
  <c r="AY25" i="76"/>
  <c r="AX25" i="76"/>
  <c r="CG24" i="76"/>
  <c r="CF24" i="76"/>
  <c r="CE24" i="76"/>
  <c r="CD24" i="76"/>
  <c r="CC24" i="76"/>
  <c r="CB24" i="76"/>
  <c r="CA24" i="76"/>
  <c r="BZ24" i="76"/>
  <c r="BY24" i="76"/>
  <c r="BX24" i="76"/>
  <c r="BW24" i="76"/>
  <c r="BV24" i="76"/>
  <c r="BU24" i="76"/>
  <c r="BT24" i="76"/>
  <c r="BS24" i="76"/>
  <c r="BR24" i="76"/>
  <c r="BQ24" i="76"/>
  <c r="BP24" i="76"/>
  <c r="BO24" i="76"/>
  <c r="BN24" i="76"/>
  <c r="BM24" i="76"/>
  <c r="BL24" i="76"/>
  <c r="BK24" i="76"/>
  <c r="BJ24" i="76"/>
  <c r="BI24" i="76"/>
  <c r="BH24" i="76"/>
  <c r="BG24" i="76"/>
  <c r="BF24" i="76"/>
  <c r="BE24" i="76"/>
  <c r="BD24" i="76"/>
  <c r="BC24" i="76"/>
  <c r="BB24" i="76"/>
  <c r="BA24" i="76"/>
  <c r="AZ24" i="76"/>
  <c r="AY24" i="76"/>
  <c r="AX24" i="76"/>
  <c r="CG23" i="76"/>
  <c r="CF23" i="76"/>
  <c r="CE23" i="76"/>
  <c r="CD23" i="76"/>
  <c r="CC23" i="76"/>
  <c r="CB23" i="76"/>
  <c r="CA23" i="76"/>
  <c r="BZ23" i="76"/>
  <c r="BY23" i="76"/>
  <c r="BX23" i="76"/>
  <c r="BW23" i="76"/>
  <c r="BV23" i="76"/>
  <c r="BU23" i="76"/>
  <c r="BT23" i="76"/>
  <c r="BS23" i="76"/>
  <c r="BR23" i="76"/>
  <c r="BQ23" i="76"/>
  <c r="BP23" i="76"/>
  <c r="BO23" i="76"/>
  <c r="BN23" i="76"/>
  <c r="BM23" i="76"/>
  <c r="BL23" i="76"/>
  <c r="BK23" i="76"/>
  <c r="BJ23" i="76"/>
  <c r="BI23" i="76"/>
  <c r="BH23" i="76"/>
  <c r="BG23" i="76"/>
  <c r="BF23" i="76"/>
  <c r="BE23" i="76"/>
  <c r="BD23" i="76"/>
  <c r="BC23" i="76"/>
  <c r="BB23" i="76"/>
  <c r="BA23" i="76"/>
  <c r="AZ23" i="76"/>
  <c r="AY23" i="76"/>
  <c r="AX23" i="76"/>
  <c r="CG22" i="76"/>
  <c r="CF22" i="76"/>
  <c r="CE22" i="76"/>
  <c r="CD22" i="76"/>
  <c r="CD21" i="76" s="1"/>
  <c r="CC22" i="76"/>
  <c r="CB22" i="76"/>
  <c r="CA22" i="76"/>
  <c r="CA21" i="76" s="1"/>
  <c r="BZ22" i="76"/>
  <c r="BZ21" i="76" s="1"/>
  <c r="BY22" i="76"/>
  <c r="BX22" i="76"/>
  <c r="BW22" i="76"/>
  <c r="BV22" i="76"/>
  <c r="BV21" i="76" s="1"/>
  <c r="BU22" i="76"/>
  <c r="BT22" i="76"/>
  <c r="BS22" i="76"/>
  <c r="BR22" i="76"/>
  <c r="BQ22" i="76"/>
  <c r="BQ21" i="76" s="1"/>
  <c r="BP22" i="76"/>
  <c r="BO22" i="76"/>
  <c r="BN22" i="76"/>
  <c r="BM22" i="76"/>
  <c r="BM21" i="76" s="1"/>
  <c r="BL22" i="76"/>
  <c r="BK22" i="76"/>
  <c r="BJ22" i="76"/>
  <c r="BI22" i="76"/>
  <c r="BH22" i="76"/>
  <c r="BG22" i="76"/>
  <c r="BF22" i="76"/>
  <c r="BF21" i="76" s="1"/>
  <c r="BE22" i="76"/>
  <c r="BE21" i="76" s="1"/>
  <c r="BD22" i="76"/>
  <c r="BC22" i="76"/>
  <c r="BB22" i="76"/>
  <c r="BB21" i="76" s="1"/>
  <c r="BA22" i="76"/>
  <c r="AZ22" i="76"/>
  <c r="AY22" i="76"/>
  <c r="AX22" i="76"/>
  <c r="AX21" i="76" s="1"/>
  <c r="CB21" i="76"/>
  <c r="BW21" i="76"/>
  <c r="BR21" i="76"/>
  <c r="BH21" i="76"/>
  <c r="BG21" i="76"/>
  <c r="BG45" i="76" s="1"/>
  <c r="BD21" i="76"/>
  <c r="BC21" i="76"/>
  <c r="BA21" i="76"/>
  <c r="AZ21" i="76"/>
  <c r="AY21" i="76"/>
  <c r="AW21" i="76"/>
  <c r="AV21" i="76"/>
  <c r="AU14" i="76"/>
  <c r="AT14" i="76"/>
  <c r="AS14" i="76"/>
  <c r="AR14" i="76"/>
  <c r="AQ14" i="76"/>
  <c r="AP14" i="76"/>
  <c r="AO14" i="76"/>
  <c r="AN14" i="76"/>
  <c r="AM14" i="76"/>
  <c r="AL14" i="76"/>
  <c r="AK14" i="76"/>
  <c r="AJ14" i="76"/>
  <c r="AD14" i="76"/>
  <c r="AC14" i="76"/>
  <c r="AB14" i="76"/>
  <c r="AA14" i="76"/>
  <c r="Z14" i="76"/>
  <c r="Y14" i="76"/>
  <c r="X14" i="76"/>
  <c r="W14" i="76"/>
  <c r="V14" i="76"/>
  <c r="U14" i="76"/>
  <c r="T14" i="76"/>
  <c r="S14" i="76"/>
  <c r="M14" i="76"/>
  <c r="L14" i="76"/>
  <c r="K14" i="76"/>
  <c r="J14" i="76"/>
  <c r="I14" i="76"/>
  <c r="H14" i="76"/>
  <c r="G14" i="76"/>
  <c r="F14" i="76"/>
  <c r="E14" i="76"/>
  <c r="D14" i="76"/>
  <c r="C14" i="76"/>
  <c r="B14" i="76"/>
  <c r="AD13" i="76"/>
  <c r="AC13" i="76"/>
  <c r="AB13" i="76"/>
  <c r="AH13" i="76" s="1"/>
  <c r="AA13" i="76"/>
  <c r="Z13" i="76"/>
  <c r="Y13" i="76"/>
  <c r="X13" i="76"/>
  <c r="W13" i="76"/>
  <c r="V13" i="76"/>
  <c r="U13" i="76"/>
  <c r="T13" i="76"/>
  <c r="S13" i="76"/>
  <c r="AI13" i="76" s="1"/>
  <c r="M13" i="76"/>
  <c r="L13" i="76"/>
  <c r="K13" i="76"/>
  <c r="Q13" i="76" s="1"/>
  <c r="J13" i="76"/>
  <c r="I13" i="76"/>
  <c r="H13" i="76"/>
  <c r="G13" i="76"/>
  <c r="F13" i="76"/>
  <c r="E13" i="76"/>
  <c r="D13" i="76"/>
  <c r="C13" i="76"/>
  <c r="B13" i="76"/>
  <c r="R13" i="76" s="1"/>
  <c r="CG12" i="76"/>
  <c r="CF12" i="76"/>
  <c r="CE12" i="76"/>
  <c r="CD12" i="76"/>
  <c r="CC12" i="76"/>
  <c r="CB12" i="76"/>
  <c r="CA12" i="76"/>
  <c r="BZ12" i="76"/>
  <c r="CG7" i="76"/>
  <c r="CG15" i="76" s="1"/>
  <c r="CF7" i="76"/>
  <c r="CF13" i="76" s="1"/>
  <c r="CE7" i="76"/>
  <c r="CE15" i="76" s="1"/>
  <c r="CD7" i="76"/>
  <c r="CD15" i="76" s="1"/>
  <c r="CC7" i="76"/>
  <c r="CC15" i="76" s="1"/>
  <c r="CB7" i="76"/>
  <c r="CB15" i="76" s="1"/>
  <c r="CA7" i="76"/>
  <c r="CA15" i="76" s="1"/>
  <c r="BZ7" i="76"/>
  <c r="BZ15" i="76" s="1"/>
  <c r="BY7" i="76"/>
  <c r="BY15" i="76" s="1"/>
  <c r="BX7" i="76"/>
  <c r="BX15" i="76" s="1"/>
  <c r="BW7" i="76"/>
  <c r="BW15" i="76" s="1"/>
  <c r="BV7" i="76"/>
  <c r="BV15" i="76" s="1"/>
  <c r="BU7" i="76"/>
  <c r="BU15" i="76" s="1"/>
  <c r="BT7" i="76"/>
  <c r="BT13" i="76" s="1"/>
  <c r="BS7" i="76"/>
  <c r="BS13" i="76" s="1"/>
  <c r="BR7" i="76"/>
  <c r="BR13" i="76" s="1"/>
  <c r="BQ7" i="76"/>
  <c r="BQ13" i="76" s="1"/>
  <c r="BP7" i="76"/>
  <c r="BP13" i="76" s="1"/>
  <c r="BO7" i="76"/>
  <c r="BO13" i="76" s="1"/>
  <c r="BN7" i="76"/>
  <c r="BN13" i="76" s="1"/>
  <c r="BM7" i="76"/>
  <c r="BM13" i="76" s="1"/>
  <c r="BL7" i="76"/>
  <c r="BL13" i="76" s="1"/>
  <c r="BK7" i="76"/>
  <c r="BK13" i="76" s="1"/>
  <c r="BJ7" i="76"/>
  <c r="BJ13" i="76" s="1"/>
  <c r="BI7" i="76"/>
  <c r="BI13" i="76" s="1"/>
  <c r="BH7" i="76"/>
  <c r="BH13" i="76" s="1"/>
  <c r="BG7" i="76"/>
  <c r="BG13" i="76" s="1"/>
  <c r="BF7" i="76"/>
  <c r="BF13" i="76" s="1"/>
  <c r="BE7" i="76"/>
  <c r="BE13" i="76" s="1"/>
  <c r="BD7" i="76"/>
  <c r="BD13" i="76" s="1"/>
  <c r="BC7" i="76"/>
  <c r="BC13" i="76" s="1"/>
  <c r="BB7" i="76"/>
  <c r="BB13" i="76" s="1"/>
  <c r="BA7" i="76"/>
  <c r="BA13" i="76" s="1"/>
  <c r="AZ7" i="76"/>
  <c r="AZ13" i="76" s="1"/>
  <c r="AY7" i="76"/>
  <c r="AY13" i="76" s="1"/>
  <c r="AX7" i="76"/>
  <c r="AX13" i="76" s="1"/>
  <c r="AW7" i="76"/>
  <c r="AW13" i="76" s="1"/>
  <c r="AV7" i="76"/>
  <c r="AV13" i="76" s="1"/>
  <c r="AU7" i="76"/>
  <c r="AU13" i="76" s="1"/>
  <c r="AT7" i="76"/>
  <c r="AT13" i="76" s="1"/>
  <c r="AS7" i="76"/>
  <c r="AS13" i="76" s="1"/>
  <c r="AR7" i="76"/>
  <c r="AR13" i="76" s="1"/>
  <c r="AQ7" i="76"/>
  <c r="AQ13" i="76" s="1"/>
  <c r="AP7" i="76"/>
  <c r="AP13" i="76" s="1"/>
  <c r="AO7" i="76"/>
  <c r="AO13" i="76" s="1"/>
  <c r="AN7" i="76"/>
  <c r="AN13" i="76" s="1"/>
  <c r="AM7" i="76"/>
  <c r="AM13" i="76" s="1"/>
  <c r="AL7" i="76"/>
  <c r="AL13" i="76" s="1"/>
  <c r="AK7" i="76"/>
  <c r="AK13" i="76" s="1"/>
  <c r="AJ7" i="76"/>
  <c r="AJ13" i="76" s="1"/>
  <c r="AI7" i="76"/>
  <c r="AH7" i="76"/>
  <c r="AG7" i="76"/>
  <c r="AF7" i="76"/>
  <c r="AE7" i="76"/>
  <c r="R7" i="76"/>
  <c r="Q7" i="76"/>
  <c r="P7" i="76"/>
  <c r="O7" i="76"/>
  <c r="N7" i="76"/>
  <c r="CG6" i="76"/>
  <c r="CF6" i="76"/>
  <c r="CE6" i="76"/>
  <c r="CE10" i="76" s="1"/>
  <c r="CD6" i="76"/>
  <c r="CD10" i="76" s="1"/>
  <c r="CC6" i="76"/>
  <c r="CB6" i="76"/>
  <c r="CA6" i="76"/>
  <c r="CA10" i="76" s="1"/>
  <c r="BZ6" i="76"/>
  <c r="BZ10" i="76" s="1"/>
  <c r="BY6" i="76"/>
  <c r="BX6" i="76"/>
  <c r="BW6" i="76"/>
  <c r="BW10" i="76" s="1"/>
  <c r="BV6" i="76"/>
  <c r="BV10" i="76" s="1"/>
  <c r="BU6" i="76"/>
  <c r="BT6" i="76"/>
  <c r="BS6" i="76"/>
  <c r="BS10" i="76" s="1"/>
  <c r="BR6" i="76"/>
  <c r="BR10" i="76" s="1"/>
  <c r="BQ6" i="76"/>
  <c r="BP6" i="76"/>
  <c r="BO6" i="76"/>
  <c r="BO10" i="76" s="1"/>
  <c r="BN6" i="76"/>
  <c r="BN10" i="76" s="1"/>
  <c r="BM6" i="76"/>
  <c r="BL6" i="76"/>
  <c r="BL10" i="76" s="1"/>
  <c r="BK6" i="76"/>
  <c r="BK10" i="76" s="1"/>
  <c r="BJ6" i="76"/>
  <c r="BJ10" i="76" s="1"/>
  <c r="BI6" i="76"/>
  <c r="BH6" i="76"/>
  <c r="BG6" i="76"/>
  <c r="BG10" i="76" s="1"/>
  <c r="BF6" i="76"/>
  <c r="BF10" i="76" s="1"/>
  <c r="BE6" i="76"/>
  <c r="BD6" i="76"/>
  <c r="BD45" i="76" s="1"/>
  <c r="BC6" i="76"/>
  <c r="BC10" i="76" s="1"/>
  <c r="BB6" i="76"/>
  <c r="BB10" i="76" s="1"/>
  <c r="BA6" i="76"/>
  <c r="AZ6" i="76"/>
  <c r="AY6" i="76"/>
  <c r="AY10" i="76" s="1"/>
  <c r="AX6" i="76"/>
  <c r="AX10" i="76" s="1"/>
  <c r="AW6" i="76"/>
  <c r="AW10" i="76" s="1"/>
  <c r="AI5" i="76"/>
  <c r="AH5" i="76"/>
  <c r="AG5" i="76"/>
  <c r="AF5" i="76"/>
  <c r="AE5" i="76"/>
  <c r="R5" i="76"/>
  <c r="Q5" i="76"/>
  <c r="P5" i="76"/>
  <c r="O5" i="76"/>
  <c r="N5" i="76"/>
  <c r="AI4" i="76"/>
  <c r="AH4" i="76"/>
  <c r="AG4" i="76"/>
  <c r="AF4" i="76"/>
  <c r="AE4" i="76"/>
  <c r="R4" i="76"/>
  <c r="Q4" i="76"/>
  <c r="P4" i="76"/>
  <c r="O4" i="76"/>
  <c r="N4" i="76"/>
  <c r="AZ45" i="76" l="1"/>
  <c r="BK45" i="76"/>
  <c r="BC45" i="76"/>
  <c r="BN21" i="76"/>
  <c r="BN45" i="76" s="1"/>
  <c r="CC21" i="76"/>
  <c r="CC45" i="76" s="1"/>
  <c r="CB45" i="76"/>
  <c r="CA45" i="76"/>
  <c r="BL21" i="76"/>
  <c r="BP21" i="76"/>
  <c r="BP45" i="76" s="1"/>
  <c r="BU21" i="76"/>
  <c r="BU45" i="76" s="1"/>
  <c r="BJ21" i="76"/>
  <c r="BJ45" i="76" s="1"/>
  <c r="BO45" i="76"/>
  <c r="BI21" i="76"/>
  <c r="BI45" i="76" s="1"/>
  <c r="BY21" i="76"/>
  <c r="BY45" i="76" s="1"/>
  <c r="BH45" i="76"/>
  <c r="BT45" i="76"/>
  <c r="BX45" i="76"/>
  <c r="BE45" i="76"/>
  <c r="BQ45" i="76"/>
  <c r="O14" i="76"/>
  <c r="CH10" i="76"/>
  <c r="CF21" i="76"/>
  <c r="CF45" i="76" s="1"/>
  <c r="CG21" i="76"/>
  <c r="CG45" i="76" s="1"/>
  <c r="CE21" i="76"/>
  <c r="CE45" i="76" s="1"/>
  <c r="BA45" i="76"/>
  <c r="CF15" i="76"/>
  <c r="BH10" i="76"/>
  <c r="AF13" i="76"/>
  <c r="R14" i="76"/>
  <c r="AI14" i="76"/>
  <c r="BT15" i="76"/>
  <c r="CH21" i="76"/>
  <c r="CH45" i="76" s="1"/>
  <c r="AV10" i="76"/>
  <c r="CB10" i="76"/>
  <c r="P13" i="76"/>
  <c r="AG13" i="76"/>
  <c r="BX13" i="76"/>
  <c r="AF14" i="76"/>
  <c r="AH14" i="76"/>
  <c r="BS45" i="76"/>
  <c r="BL45" i="76"/>
  <c r="BD10" i="76"/>
  <c r="BT10" i="76"/>
  <c r="BM45" i="76"/>
  <c r="BX10" i="76"/>
  <c r="AZ10" i="76"/>
  <c r="BP10" i="76"/>
  <c r="CF10" i="76"/>
  <c r="O13" i="76"/>
  <c r="CB13" i="76"/>
  <c r="P14" i="76"/>
  <c r="Q14" i="76"/>
  <c r="AG14" i="76"/>
  <c r="AY45" i="76"/>
  <c r="BW45" i="76"/>
  <c r="AE13" i="76"/>
  <c r="BW13" i="76"/>
  <c r="CA13" i="76"/>
  <c r="CE13" i="76"/>
  <c r="AE14" i="76"/>
  <c r="AX45" i="76"/>
  <c r="BB45" i="76"/>
  <c r="BF45" i="76"/>
  <c r="BR45" i="76"/>
  <c r="BV45" i="76"/>
  <c r="BZ45" i="76"/>
  <c r="CD45" i="76"/>
  <c r="BA10" i="76"/>
  <c r="BE10" i="76"/>
  <c r="BI10" i="76"/>
  <c r="BM10" i="76"/>
  <c r="BQ10" i="76"/>
  <c r="BU10" i="76"/>
  <c r="BY10" i="76"/>
  <c r="CC10" i="76"/>
  <c r="CG10" i="76"/>
  <c r="BU13" i="76"/>
  <c r="BY13" i="76"/>
  <c r="CC13" i="76"/>
  <c r="CG13" i="76"/>
  <c r="N13" i="76"/>
  <c r="BV13" i="76"/>
  <c r="BZ13" i="76"/>
  <c r="CD13" i="76"/>
  <c r="N14" i="76"/>
  <c r="CG22" i="75"/>
  <c r="CG23" i="75"/>
  <c r="CG24" i="75"/>
  <c r="CG25" i="75"/>
  <c r="CG26" i="75"/>
  <c r="CG27" i="75"/>
  <c r="CG21" i="75" l="1"/>
  <c r="CG37" i="75"/>
  <c r="CF37" i="75"/>
  <c r="CE37" i="75"/>
  <c r="CD37" i="75"/>
  <c r="CC37" i="75"/>
  <c r="CB37" i="75"/>
  <c r="CA37" i="75"/>
  <c r="BZ37" i="75"/>
  <c r="BY37" i="75"/>
  <c r="BX37" i="75"/>
  <c r="BW37" i="75"/>
  <c r="BV37" i="75"/>
  <c r="BU37" i="75"/>
  <c r="BT37" i="75"/>
  <c r="BS37" i="75"/>
  <c r="BR37" i="75"/>
  <c r="BQ37" i="75"/>
  <c r="BP37" i="75"/>
  <c r="BO37" i="75"/>
  <c r="BN37" i="75"/>
  <c r="BM37" i="75"/>
  <c r="BL37" i="75"/>
  <c r="BK37" i="75"/>
  <c r="BJ37" i="75"/>
  <c r="BI37" i="75"/>
  <c r="BH37" i="75"/>
  <c r="BG37" i="75"/>
  <c r="BF37" i="75"/>
  <c r="BE37" i="75"/>
  <c r="BD37" i="75"/>
  <c r="BC37" i="75"/>
  <c r="BB37" i="75"/>
  <c r="BA37" i="75"/>
  <c r="AZ37" i="75"/>
  <c r="AY37" i="75"/>
  <c r="AX37" i="75"/>
  <c r="CG29" i="75"/>
  <c r="CF29" i="75"/>
  <c r="CE29" i="75"/>
  <c r="CD29" i="75"/>
  <c r="CC29" i="75"/>
  <c r="CB29" i="75"/>
  <c r="CA29" i="75"/>
  <c r="BZ29" i="75"/>
  <c r="BY29" i="75"/>
  <c r="BX29" i="75"/>
  <c r="BW29" i="75"/>
  <c r="BV29" i="75"/>
  <c r="BU29" i="75"/>
  <c r="BT29" i="75"/>
  <c r="BS29" i="75"/>
  <c r="BR29" i="75"/>
  <c r="BQ29" i="75"/>
  <c r="BP29" i="75"/>
  <c r="BO29" i="75"/>
  <c r="BN29" i="75"/>
  <c r="BM29" i="75"/>
  <c r="BL29" i="75"/>
  <c r="BK29" i="75"/>
  <c r="BJ29" i="75"/>
  <c r="BI29" i="75"/>
  <c r="BH29" i="75"/>
  <c r="BG29" i="75"/>
  <c r="BF29" i="75"/>
  <c r="BE29" i="75"/>
  <c r="BD29" i="75"/>
  <c r="BC29" i="75"/>
  <c r="BB29" i="75"/>
  <c r="BA29" i="75"/>
  <c r="AY29" i="75"/>
  <c r="AX29" i="75"/>
  <c r="CF27" i="75"/>
  <c r="CE27" i="75"/>
  <c r="CD27" i="75"/>
  <c r="CC27" i="75"/>
  <c r="CB27" i="75"/>
  <c r="CA27" i="75"/>
  <c r="BZ27" i="75"/>
  <c r="BY27" i="75"/>
  <c r="BX27" i="75"/>
  <c r="BW27" i="75"/>
  <c r="CF26" i="75"/>
  <c r="CE26" i="75"/>
  <c r="CD26" i="75"/>
  <c r="CC26" i="75"/>
  <c r="CB26" i="75"/>
  <c r="CA26" i="75"/>
  <c r="BZ26" i="75"/>
  <c r="BY26" i="75"/>
  <c r="BX26" i="75"/>
  <c r="BW26" i="75"/>
  <c r="BU26" i="75"/>
  <c r="BT26" i="75"/>
  <c r="BS26" i="75"/>
  <c r="BR26" i="75"/>
  <c r="BP26" i="75"/>
  <c r="BN26" i="75"/>
  <c r="BL26" i="75"/>
  <c r="BL21" i="75" s="1"/>
  <c r="BK26" i="75"/>
  <c r="BJ26" i="75"/>
  <c r="BI26" i="75"/>
  <c r="CF25" i="75"/>
  <c r="CF21" i="75" s="1"/>
  <c r="CE25" i="75"/>
  <c r="CD25" i="75"/>
  <c r="CC25" i="75"/>
  <c r="CB25" i="75"/>
  <c r="CB21" i="75" s="1"/>
  <c r="CA25" i="75"/>
  <c r="BZ25" i="75"/>
  <c r="BY25" i="75"/>
  <c r="BX25" i="75"/>
  <c r="BW25" i="75"/>
  <c r="BV25" i="75"/>
  <c r="BR25" i="75"/>
  <c r="BQ25" i="75"/>
  <c r="BP25" i="75"/>
  <c r="BO25" i="75"/>
  <c r="BN25" i="75"/>
  <c r="BM25" i="75"/>
  <c r="BL25" i="75"/>
  <c r="BK25" i="75"/>
  <c r="BJ25" i="75"/>
  <c r="BI25" i="75"/>
  <c r="BG25" i="75"/>
  <c r="BF25" i="75"/>
  <c r="BE25" i="75"/>
  <c r="BD25" i="75"/>
  <c r="BD21" i="75" s="1"/>
  <c r="BC25" i="75"/>
  <c r="BB25" i="75"/>
  <c r="BA25" i="75"/>
  <c r="AZ25" i="75"/>
  <c r="AY25" i="75"/>
  <c r="AX25" i="75"/>
  <c r="CF24" i="75"/>
  <c r="CE24" i="75"/>
  <c r="CD24" i="75"/>
  <c r="CC24" i="75"/>
  <c r="CB24" i="75"/>
  <c r="CA24" i="75"/>
  <c r="BZ24" i="75"/>
  <c r="BY24" i="75"/>
  <c r="BX24" i="75"/>
  <c r="BW24" i="75"/>
  <c r="BV24" i="75"/>
  <c r="BU24" i="75"/>
  <c r="BT24" i="75"/>
  <c r="BS24" i="75"/>
  <c r="BR24" i="75"/>
  <c r="BQ24" i="75"/>
  <c r="BP24" i="75"/>
  <c r="BO24" i="75"/>
  <c r="BN24" i="75"/>
  <c r="BM24" i="75"/>
  <c r="BL24" i="75"/>
  <c r="BK24" i="75"/>
  <c r="BJ24" i="75"/>
  <c r="BI24" i="75"/>
  <c r="BH24" i="75"/>
  <c r="BG24" i="75"/>
  <c r="BF24" i="75"/>
  <c r="BE24" i="75"/>
  <c r="BD24" i="75"/>
  <c r="BC24" i="75"/>
  <c r="BB24" i="75"/>
  <c r="BA24" i="75"/>
  <c r="AZ24" i="75"/>
  <c r="AY24" i="75"/>
  <c r="AX24" i="75"/>
  <c r="CF23" i="75"/>
  <c r="CE23" i="75"/>
  <c r="CD23" i="75"/>
  <c r="CD21" i="75" s="1"/>
  <c r="CC23" i="75"/>
  <c r="CB23" i="75"/>
  <c r="CA23" i="75"/>
  <c r="BZ23" i="75"/>
  <c r="BZ21" i="75" s="1"/>
  <c r="BY23" i="75"/>
  <c r="BX23" i="75"/>
  <c r="BW23" i="75"/>
  <c r="BV23" i="75"/>
  <c r="BV21" i="75" s="1"/>
  <c r="BU23" i="75"/>
  <c r="BT23" i="75"/>
  <c r="BS23" i="75"/>
  <c r="BR23" i="75"/>
  <c r="BR21" i="75" s="1"/>
  <c r="BQ23" i="75"/>
  <c r="BP23" i="75"/>
  <c r="BO23" i="75"/>
  <c r="BN23" i="75"/>
  <c r="BN21" i="75" s="1"/>
  <c r="BM23" i="75"/>
  <c r="BL23" i="75"/>
  <c r="BK23" i="75"/>
  <c r="BJ23" i="75"/>
  <c r="BJ21" i="75" s="1"/>
  <c r="BI23" i="75"/>
  <c r="BH23" i="75"/>
  <c r="BG23" i="75"/>
  <c r="BF23" i="75"/>
  <c r="BF21" i="75" s="1"/>
  <c r="BE23" i="75"/>
  <c r="BD23" i="75"/>
  <c r="BC23" i="75"/>
  <c r="BB23" i="75"/>
  <c r="BB21" i="75" s="1"/>
  <c r="BA23" i="75"/>
  <c r="AZ23" i="75"/>
  <c r="AY23" i="75"/>
  <c r="AX23" i="75"/>
  <c r="AX21" i="75" s="1"/>
  <c r="CF22" i="75"/>
  <c r="CE22" i="75"/>
  <c r="CD22" i="75"/>
  <c r="CC22" i="75"/>
  <c r="CC21" i="75" s="1"/>
  <c r="CB22" i="75"/>
  <c r="CA22" i="75"/>
  <c r="BZ22" i="75"/>
  <c r="BY22" i="75"/>
  <c r="BY21" i="75" s="1"/>
  <c r="BX22" i="75"/>
  <c r="BW22" i="75"/>
  <c r="BV22" i="75"/>
  <c r="BU22" i="75"/>
  <c r="BU21" i="75" s="1"/>
  <c r="BT22" i="75"/>
  <c r="BS22" i="75"/>
  <c r="BR22" i="75"/>
  <c r="BQ22" i="75"/>
  <c r="BQ21" i="75" s="1"/>
  <c r="BP22" i="75"/>
  <c r="BO22" i="75"/>
  <c r="BN22" i="75"/>
  <c r="BM22" i="75"/>
  <c r="BM21" i="75" s="1"/>
  <c r="BL22" i="75"/>
  <c r="BK22" i="75"/>
  <c r="BJ22" i="75"/>
  <c r="BI22" i="75"/>
  <c r="BI21" i="75" s="1"/>
  <c r="BH22" i="75"/>
  <c r="BG22" i="75"/>
  <c r="BF22" i="75"/>
  <c r="BE22" i="75"/>
  <c r="BE21" i="75" s="1"/>
  <c r="BD22" i="75"/>
  <c r="BC22" i="75"/>
  <c r="BB22" i="75"/>
  <c r="BA22" i="75"/>
  <c r="BA21" i="75" s="1"/>
  <c r="AZ22" i="75"/>
  <c r="AY22" i="75"/>
  <c r="AX22" i="75"/>
  <c r="BX21" i="75"/>
  <c r="BT21" i="75"/>
  <c r="BP21" i="75"/>
  <c r="BH21" i="75"/>
  <c r="AZ21" i="75"/>
  <c r="AW21" i="75"/>
  <c r="AV21" i="75"/>
  <c r="AU14" i="75"/>
  <c r="AT14" i="75"/>
  <c r="AS14" i="75"/>
  <c r="AR14" i="75"/>
  <c r="AQ14" i="75"/>
  <c r="AP14" i="75"/>
  <c r="AO14" i="75"/>
  <c r="AN14" i="75"/>
  <c r="AM14" i="75"/>
  <c r="AL14" i="75"/>
  <c r="AK14" i="75"/>
  <c r="AJ14" i="75"/>
  <c r="AD14" i="75"/>
  <c r="AH14" i="75" s="1"/>
  <c r="AC14" i="75"/>
  <c r="AB14" i="75"/>
  <c r="AA14" i="75"/>
  <c r="Z14" i="75"/>
  <c r="Y14" i="75"/>
  <c r="X14" i="75"/>
  <c r="W14" i="75"/>
  <c r="V14" i="75"/>
  <c r="AF14" i="75" s="1"/>
  <c r="U14" i="75"/>
  <c r="T14" i="75"/>
  <c r="S14" i="75"/>
  <c r="M14" i="75"/>
  <c r="L14" i="75"/>
  <c r="K14" i="75"/>
  <c r="J14" i="75"/>
  <c r="I14" i="75"/>
  <c r="H14" i="75"/>
  <c r="G14" i="75"/>
  <c r="F14" i="75"/>
  <c r="E14" i="75"/>
  <c r="O14" i="75" s="1"/>
  <c r="D14" i="75"/>
  <c r="C14" i="75"/>
  <c r="B14" i="75"/>
  <c r="AD13" i="75"/>
  <c r="AH13" i="75" s="1"/>
  <c r="AC13" i="75"/>
  <c r="AB13" i="75"/>
  <c r="AA13" i="75"/>
  <c r="Z13" i="75"/>
  <c r="Y13" i="75"/>
  <c r="X13" i="75"/>
  <c r="W13" i="75"/>
  <c r="V13" i="75"/>
  <c r="AF13" i="75" s="1"/>
  <c r="U13" i="75"/>
  <c r="T13" i="75"/>
  <c r="S13" i="75"/>
  <c r="M13" i="75"/>
  <c r="L13" i="75"/>
  <c r="K13" i="75"/>
  <c r="J13" i="75"/>
  <c r="I13" i="75"/>
  <c r="H13" i="75"/>
  <c r="G13" i="75"/>
  <c r="F13" i="75"/>
  <c r="E13" i="75"/>
  <c r="O13" i="75" s="1"/>
  <c r="D13" i="75"/>
  <c r="C13" i="75"/>
  <c r="B13" i="75"/>
  <c r="CG12" i="75"/>
  <c r="CF12" i="75"/>
  <c r="CE12" i="75"/>
  <c r="CD12" i="75"/>
  <c r="CC12" i="75"/>
  <c r="CB12" i="75"/>
  <c r="CA12" i="75"/>
  <c r="BZ12" i="75"/>
  <c r="AV10" i="75"/>
  <c r="CG7" i="75"/>
  <c r="CG15" i="75" s="1"/>
  <c r="CF7" i="75"/>
  <c r="CE7" i="75"/>
  <c r="CE15" i="75" s="1"/>
  <c r="CD7" i="75"/>
  <c r="CC7" i="75"/>
  <c r="CC15" i="75" s="1"/>
  <c r="CB7" i="75"/>
  <c r="CA7" i="75"/>
  <c r="CA15" i="75" s="1"/>
  <c r="BZ7" i="75"/>
  <c r="BY7" i="75"/>
  <c r="BY15" i="75" s="1"/>
  <c r="BX7" i="75"/>
  <c r="BW7" i="75"/>
  <c r="BW15" i="75" s="1"/>
  <c r="BV7" i="75"/>
  <c r="BU7" i="75"/>
  <c r="BU15" i="75" s="1"/>
  <c r="BT7" i="75"/>
  <c r="BS7" i="75"/>
  <c r="BS13" i="75" s="1"/>
  <c r="BR7" i="75"/>
  <c r="BR13" i="75" s="1"/>
  <c r="BQ7" i="75"/>
  <c r="BQ13" i="75" s="1"/>
  <c r="BP7" i="75"/>
  <c r="BP13" i="75" s="1"/>
  <c r="BO7" i="75"/>
  <c r="BO13" i="75" s="1"/>
  <c r="BN7" i="75"/>
  <c r="BN13" i="75" s="1"/>
  <c r="BM7" i="75"/>
  <c r="BM13" i="75" s="1"/>
  <c r="BL7" i="75"/>
  <c r="BL13" i="75" s="1"/>
  <c r="BK7" i="75"/>
  <c r="BK13" i="75" s="1"/>
  <c r="BJ7" i="75"/>
  <c r="BJ13" i="75" s="1"/>
  <c r="BI7" i="75"/>
  <c r="BI13" i="75" s="1"/>
  <c r="BH7" i="75"/>
  <c r="BH13" i="75" s="1"/>
  <c r="BG7" i="75"/>
  <c r="BG13" i="75" s="1"/>
  <c r="BF7" i="75"/>
  <c r="BF13" i="75" s="1"/>
  <c r="BE7" i="75"/>
  <c r="BE13" i="75" s="1"/>
  <c r="BD7" i="75"/>
  <c r="BD13" i="75" s="1"/>
  <c r="BC7" i="75"/>
  <c r="BC13" i="75" s="1"/>
  <c r="BB7" i="75"/>
  <c r="BB13" i="75" s="1"/>
  <c r="BA7" i="75"/>
  <c r="BA13" i="75" s="1"/>
  <c r="AZ7" i="75"/>
  <c r="AZ13" i="75" s="1"/>
  <c r="AY7" i="75"/>
  <c r="AY13" i="75" s="1"/>
  <c r="AX7" i="75"/>
  <c r="AX13" i="75" s="1"/>
  <c r="AW7" i="75"/>
  <c r="AW13" i="75" s="1"/>
  <c r="AV7" i="75"/>
  <c r="AV13" i="75" s="1"/>
  <c r="AU7" i="75"/>
  <c r="AU13" i="75" s="1"/>
  <c r="AT7" i="75"/>
  <c r="AT13" i="75" s="1"/>
  <c r="AS7" i="75"/>
  <c r="AS13" i="75" s="1"/>
  <c r="AR7" i="75"/>
  <c r="AR13" i="75" s="1"/>
  <c r="AQ7" i="75"/>
  <c r="AQ13" i="75" s="1"/>
  <c r="AP7" i="75"/>
  <c r="AP13" i="75" s="1"/>
  <c r="AO7" i="75"/>
  <c r="AO13" i="75" s="1"/>
  <c r="AN7" i="75"/>
  <c r="AN13" i="75" s="1"/>
  <c r="AM7" i="75"/>
  <c r="AM13" i="75" s="1"/>
  <c r="AL7" i="75"/>
  <c r="AL13" i="75" s="1"/>
  <c r="AK7" i="75"/>
  <c r="AK13" i="75" s="1"/>
  <c r="AJ7" i="75"/>
  <c r="AJ13" i="75" s="1"/>
  <c r="AI7" i="75"/>
  <c r="AH7" i="75"/>
  <c r="AG7" i="75"/>
  <c r="AF7" i="75"/>
  <c r="AE7" i="75"/>
  <c r="R7" i="75"/>
  <c r="Q7" i="75"/>
  <c r="P7" i="75"/>
  <c r="O7" i="75"/>
  <c r="N7" i="75"/>
  <c r="CG6" i="75"/>
  <c r="CG45" i="75" s="1"/>
  <c r="CF6" i="75"/>
  <c r="CE6" i="75"/>
  <c r="CD6" i="75"/>
  <c r="CC6" i="75"/>
  <c r="CB6" i="75"/>
  <c r="CA6" i="75"/>
  <c r="CA10" i="75" s="1"/>
  <c r="BZ6" i="75"/>
  <c r="BY6" i="75"/>
  <c r="BX6" i="75"/>
  <c r="BW6" i="75"/>
  <c r="BW10" i="75" s="1"/>
  <c r="BV6" i="75"/>
  <c r="BU6" i="75"/>
  <c r="BT6" i="75"/>
  <c r="BS6" i="75"/>
  <c r="BS10" i="75" s="1"/>
  <c r="BR6" i="75"/>
  <c r="BQ6" i="75"/>
  <c r="BP6" i="75"/>
  <c r="BO6" i="75"/>
  <c r="BO10" i="75" s="1"/>
  <c r="BN6" i="75"/>
  <c r="BM6" i="75"/>
  <c r="BL6" i="75"/>
  <c r="BK6" i="75"/>
  <c r="BK10" i="75" s="1"/>
  <c r="BJ6" i="75"/>
  <c r="BI6" i="75"/>
  <c r="BH6" i="75"/>
  <c r="BG6" i="75"/>
  <c r="BG10" i="75" s="1"/>
  <c r="BF6" i="75"/>
  <c r="BE6" i="75"/>
  <c r="BD6" i="75"/>
  <c r="BC6" i="75"/>
  <c r="BC10" i="75" s="1"/>
  <c r="BB6" i="75"/>
  <c r="BA6" i="75"/>
  <c r="AZ6" i="75"/>
  <c r="AY6" i="75"/>
  <c r="AY10" i="75" s="1"/>
  <c r="AX6" i="75"/>
  <c r="AW6" i="75"/>
  <c r="AW10" i="75" s="1"/>
  <c r="AI5" i="75"/>
  <c r="AH5" i="75"/>
  <c r="AG5" i="75"/>
  <c r="AF5" i="75"/>
  <c r="AE5" i="75"/>
  <c r="R5" i="75"/>
  <c r="Q5" i="75"/>
  <c r="P5" i="75"/>
  <c r="O5" i="75"/>
  <c r="N5" i="75"/>
  <c r="AI4" i="75"/>
  <c r="AH4" i="75"/>
  <c r="AG4" i="75"/>
  <c r="AF4" i="75"/>
  <c r="AE4" i="75"/>
  <c r="R4" i="75"/>
  <c r="Q4" i="75"/>
  <c r="P4" i="75"/>
  <c r="O4" i="75"/>
  <c r="N4" i="75"/>
  <c r="CE10" i="75" l="1"/>
  <c r="BB45" i="75"/>
  <c r="BN45" i="75"/>
  <c r="BV45" i="75"/>
  <c r="AZ45" i="75"/>
  <c r="BD45" i="75"/>
  <c r="BH45" i="75"/>
  <c r="BD10" i="75"/>
  <c r="Q13" i="75"/>
  <c r="Q14" i="75"/>
  <c r="AY21" i="75"/>
  <c r="BC21" i="75"/>
  <c r="BC45" i="75" s="1"/>
  <c r="BG21" i="75"/>
  <c r="BG45" i="75" s="1"/>
  <c r="BK21" i="75"/>
  <c r="BO21" i="75"/>
  <c r="BS21" i="75"/>
  <c r="BW21" i="75"/>
  <c r="BW45" i="75" s="1"/>
  <c r="CA21" i="75"/>
  <c r="CE21" i="75"/>
  <c r="CE45" i="75" s="1"/>
  <c r="AX45" i="75"/>
  <c r="BJ45" i="75"/>
  <c r="BZ45" i="75"/>
  <c r="BZ10" i="75"/>
  <c r="BA45" i="75"/>
  <c r="BE45" i="75"/>
  <c r="BI45" i="75"/>
  <c r="BM45" i="75"/>
  <c r="BQ45" i="75"/>
  <c r="BU45" i="75"/>
  <c r="BY45" i="75"/>
  <c r="CC45" i="75"/>
  <c r="BJ10" i="75"/>
  <c r="P13" i="75"/>
  <c r="AG13" i="75"/>
  <c r="P14" i="75"/>
  <c r="AG14" i="75"/>
  <c r="BF45" i="75"/>
  <c r="BR45" i="75"/>
  <c r="CD45" i="75"/>
  <c r="BB10" i="75"/>
  <c r="R13" i="75"/>
  <c r="AI13" i="75"/>
  <c r="R14" i="75"/>
  <c r="AI14" i="75"/>
  <c r="BV15" i="75"/>
  <c r="BV13" i="75"/>
  <c r="BZ15" i="75"/>
  <c r="BZ13" i="75"/>
  <c r="CD15" i="75"/>
  <c r="CD13" i="75"/>
  <c r="BN10" i="75"/>
  <c r="CD10" i="75"/>
  <c r="AX10" i="75"/>
  <c r="BF10" i="75"/>
  <c r="BR10" i="75"/>
  <c r="N13" i="75"/>
  <c r="BL45" i="75"/>
  <c r="BL10" i="75"/>
  <c r="BP45" i="75"/>
  <c r="BP10" i="75"/>
  <c r="BT45" i="75"/>
  <c r="BT10" i="75"/>
  <c r="BX45" i="75"/>
  <c r="BX10" i="75"/>
  <c r="CB45" i="75"/>
  <c r="CB10" i="75"/>
  <c r="CF45" i="75"/>
  <c r="CF10" i="75"/>
  <c r="BT15" i="75"/>
  <c r="BT13" i="75"/>
  <c r="BX15" i="75"/>
  <c r="BX13" i="75"/>
  <c r="CB15" i="75"/>
  <c r="CB13" i="75"/>
  <c r="CF15" i="75"/>
  <c r="CF13" i="75"/>
  <c r="AZ10" i="75"/>
  <c r="BH10" i="75"/>
  <c r="BV10" i="75"/>
  <c r="BA10" i="75"/>
  <c r="BE10" i="75"/>
  <c r="BI10" i="75"/>
  <c r="BM10" i="75"/>
  <c r="BQ10" i="75"/>
  <c r="BU10" i="75"/>
  <c r="BY10" i="75"/>
  <c r="CC10" i="75"/>
  <c r="CG10" i="75"/>
  <c r="BU13" i="75"/>
  <c r="BY13" i="75"/>
  <c r="CC13" i="75"/>
  <c r="CG13" i="75"/>
  <c r="AY45" i="75"/>
  <c r="BK45" i="75"/>
  <c r="BO45" i="75"/>
  <c r="BS45" i="75"/>
  <c r="CA45" i="75"/>
  <c r="N14" i="75"/>
  <c r="AE13" i="75"/>
  <c r="BW13" i="75"/>
  <c r="CA13" i="75"/>
  <c r="CE13" i="75"/>
  <c r="AE14" i="75"/>
  <c r="CG7" i="74"/>
  <c r="CG37" i="74" l="1"/>
  <c r="CG29" i="74"/>
  <c r="CG6" i="74"/>
  <c r="CG45" i="74" s="1"/>
  <c r="CG13" i="74"/>
  <c r="CG12" i="74"/>
  <c r="CF37" i="74"/>
  <c r="CE37" i="74"/>
  <c r="CD37" i="74"/>
  <c r="CC37" i="74"/>
  <c r="CB37" i="74"/>
  <c r="CA37" i="74"/>
  <c r="BZ37" i="74"/>
  <c r="BY37" i="74"/>
  <c r="BX37" i="74"/>
  <c r="BW37" i="74"/>
  <c r="BV37" i="74"/>
  <c r="BU37" i="74"/>
  <c r="BT37" i="74"/>
  <c r="BS37" i="74"/>
  <c r="BR37" i="74"/>
  <c r="BQ37" i="74"/>
  <c r="BP37" i="74"/>
  <c r="BO37" i="74"/>
  <c r="BN37" i="74"/>
  <c r="BM37" i="74"/>
  <c r="BL37" i="74"/>
  <c r="BK37" i="74"/>
  <c r="BJ37" i="74"/>
  <c r="BI37" i="74"/>
  <c r="BH37" i="74"/>
  <c r="BG37" i="74"/>
  <c r="BF37" i="74"/>
  <c r="BE37" i="74"/>
  <c r="BD37" i="74"/>
  <c r="BC37" i="74"/>
  <c r="BB37" i="74"/>
  <c r="BA37" i="74"/>
  <c r="AZ37" i="74"/>
  <c r="AY37" i="74"/>
  <c r="AX37" i="74"/>
  <c r="CF29" i="74"/>
  <c r="CE29" i="74"/>
  <c r="CD29" i="74"/>
  <c r="CC29" i="74"/>
  <c r="CB29" i="74"/>
  <c r="CA29" i="74"/>
  <c r="BZ29" i="74"/>
  <c r="BY29" i="74"/>
  <c r="BX29" i="74"/>
  <c r="BW29" i="74"/>
  <c r="BV29" i="74"/>
  <c r="BU29" i="74"/>
  <c r="BT29" i="74"/>
  <c r="BS29" i="74"/>
  <c r="BR29" i="74"/>
  <c r="BQ29" i="74"/>
  <c r="BP29" i="74"/>
  <c r="BO29" i="74"/>
  <c r="BN29" i="74"/>
  <c r="BM29" i="74"/>
  <c r="BL29" i="74"/>
  <c r="BK29" i="74"/>
  <c r="BJ29" i="74"/>
  <c r="BI29" i="74"/>
  <c r="BH29" i="74"/>
  <c r="BG29" i="74"/>
  <c r="BF29" i="74"/>
  <c r="BE29" i="74"/>
  <c r="BD29" i="74"/>
  <c r="BC29" i="74"/>
  <c r="BB29" i="74"/>
  <c r="BA29" i="74"/>
  <c r="AY29" i="74"/>
  <c r="AX29" i="74"/>
  <c r="CF27" i="74"/>
  <c r="CE27" i="74"/>
  <c r="CD27" i="74"/>
  <c r="CC27" i="74"/>
  <c r="CB27" i="74"/>
  <c r="CA27" i="74"/>
  <c r="BZ27" i="74"/>
  <c r="BY27" i="74"/>
  <c r="BX27" i="74"/>
  <c r="BW27" i="74"/>
  <c r="CF26" i="74"/>
  <c r="CE26" i="74"/>
  <c r="CD26" i="74"/>
  <c r="CC26" i="74"/>
  <c r="CB26" i="74"/>
  <c r="CA26" i="74"/>
  <c r="BZ26" i="74"/>
  <c r="BY26" i="74"/>
  <c r="BX26" i="74"/>
  <c r="BW26" i="74"/>
  <c r="BU26" i="74"/>
  <c r="BT26" i="74"/>
  <c r="BS26" i="74"/>
  <c r="BR26" i="74"/>
  <c r="BP26" i="74"/>
  <c r="BN26" i="74"/>
  <c r="BL26" i="74"/>
  <c r="BK26" i="74"/>
  <c r="BJ26" i="74"/>
  <c r="BI26" i="74"/>
  <c r="CF25" i="74"/>
  <c r="CE25" i="74"/>
  <c r="CD25" i="74"/>
  <c r="CC25" i="74"/>
  <c r="CB25" i="74"/>
  <c r="CA25" i="74"/>
  <c r="BZ25" i="74"/>
  <c r="BY25" i="74"/>
  <c r="BX25" i="74"/>
  <c r="BW25" i="74"/>
  <c r="BV25" i="74"/>
  <c r="BR25" i="74"/>
  <c r="BQ25" i="74"/>
  <c r="BP25" i="74"/>
  <c r="BO25" i="74"/>
  <c r="BN25" i="74"/>
  <c r="BM25" i="74"/>
  <c r="BL25" i="74"/>
  <c r="BK25" i="74"/>
  <c r="BJ25" i="74"/>
  <c r="BI25" i="74"/>
  <c r="BG25" i="74"/>
  <c r="BF25" i="74"/>
  <c r="BE25" i="74"/>
  <c r="BD25" i="74"/>
  <c r="BC25" i="74"/>
  <c r="BB25" i="74"/>
  <c r="BA25" i="74"/>
  <c r="AZ25" i="74"/>
  <c r="AY25" i="74"/>
  <c r="AX25" i="74"/>
  <c r="CF24" i="74"/>
  <c r="CE24" i="74"/>
  <c r="CD24" i="74"/>
  <c r="CD21" i="74" s="1"/>
  <c r="CC24" i="74"/>
  <c r="CB24" i="74"/>
  <c r="CA24" i="74"/>
  <c r="BZ24" i="74"/>
  <c r="BZ21" i="74" s="1"/>
  <c r="BY24" i="74"/>
  <c r="BX24" i="74"/>
  <c r="BW24" i="74"/>
  <c r="BV24" i="74"/>
  <c r="BV21" i="74" s="1"/>
  <c r="BU24" i="74"/>
  <c r="BT24" i="74"/>
  <c r="BS24" i="74"/>
  <c r="BR24" i="74"/>
  <c r="BR21" i="74" s="1"/>
  <c r="BQ24" i="74"/>
  <c r="BP24" i="74"/>
  <c r="BO24" i="74"/>
  <c r="BN24" i="74"/>
  <c r="BN21" i="74" s="1"/>
  <c r="BM24" i="74"/>
  <c r="BL24" i="74"/>
  <c r="BK24" i="74"/>
  <c r="BJ24" i="74"/>
  <c r="BJ21" i="74" s="1"/>
  <c r="BI24" i="74"/>
  <c r="BH24" i="74"/>
  <c r="BG24" i="74"/>
  <c r="BF24" i="74"/>
  <c r="BF21" i="74" s="1"/>
  <c r="BE24" i="74"/>
  <c r="BD24" i="74"/>
  <c r="BC24" i="74"/>
  <c r="BB24" i="74"/>
  <c r="BB21" i="74" s="1"/>
  <c r="BA24" i="74"/>
  <c r="AZ24" i="74"/>
  <c r="AY24" i="74"/>
  <c r="AX24" i="74"/>
  <c r="AX21" i="74" s="1"/>
  <c r="CF23" i="74"/>
  <c r="CE23" i="74"/>
  <c r="CD23" i="74"/>
  <c r="CC23" i="74"/>
  <c r="CC21" i="74" s="1"/>
  <c r="CB23" i="74"/>
  <c r="CA23" i="74"/>
  <c r="BZ23" i="74"/>
  <c r="BY23" i="74"/>
  <c r="BY21" i="74" s="1"/>
  <c r="BX23" i="74"/>
  <c r="BW23" i="74"/>
  <c r="BV23" i="74"/>
  <c r="BU23" i="74"/>
  <c r="BU21" i="74" s="1"/>
  <c r="BT23" i="74"/>
  <c r="BS23" i="74"/>
  <c r="BR23" i="74"/>
  <c r="BQ23" i="74"/>
  <c r="BQ21" i="74" s="1"/>
  <c r="BP23" i="74"/>
  <c r="BO23" i="74"/>
  <c r="BN23" i="74"/>
  <c r="BM23" i="74"/>
  <c r="BM21" i="74" s="1"/>
  <c r="BL23" i="74"/>
  <c r="BK23" i="74"/>
  <c r="BJ23" i="74"/>
  <c r="BI23" i="74"/>
  <c r="BI21" i="74" s="1"/>
  <c r="BH23" i="74"/>
  <c r="BG23" i="74"/>
  <c r="BF23" i="74"/>
  <c r="BE23" i="74"/>
  <c r="BE21" i="74" s="1"/>
  <c r="BD23" i="74"/>
  <c r="BC23" i="74"/>
  <c r="BB23" i="74"/>
  <c r="BA23" i="74"/>
  <c r="BA21" i="74" s="1"/>
  <c r="AZ23" i="74"/>
  <c r="AY23" i="74"/>
  <c r="AX23" i="74"/>
  <c r="CF22" i="74"/>
  <c r="CE22" i="74"/>
  <c r="CD22" i="74"/>
  <c r="CC22" i="74"/>
  <c r="CB22" i="74"/>
  <c r="CB21" i="74" s="1"/>
  <c r="CA22" i="74"/>
  <c r="BZ22" i="74"/>
  <c r="BY22" i="74"/>
  <c r="BX22" i="74"/>
  <c r="BX21" i="74" s="1"/>
  <c r="BW22" i="74"/>
  <c r="BV22" i="74"/>
  <c r="BU22" i="74"/>
  <c r="BT22" i="74"/>
  <c r="BT21" i="74" s="1"/>
  <c r="BS22" i="74"/>
  <c r="BR22" i="74"/>
  <c r="BQ22" i="74"/>
  <c r="BP22" i="74"/>
  <c r="BP21" i="74" s="1"/>
  <c r="BO22" i="74"/>
  <c r="BN22" i="74"/>
  <c r="BM22" i="74"/>
  <c r="BL22" i="74"/>
  <c r="BL21" i="74" s="1"/>
  <c r="BK22" i="74"/>
  <c r="BJ22" i="74"/>
  <c r="BI22" i="74"/>
  <c r="BH22" i="74"/>
  <c r="BH21" i="74" s="1"/>
  <c r="BG22" i="74"/>
  <c r="BF22" i="74"/>
  <c r="BE22" i="74"/>
  <c r="BD22" i="74"/>
  <c r="BD21" i="74" s="1"/>
  <c r="BC22" i="74"/>
  <c r="BB22" i="74"/>
  <c r="BA22" i="74"/>
  <c r="AZ22" i="74"/>
  <c r="AZ21" i="74" s="1"/>
  <c r="AY22" i="74"/>
  <c r="AX22" i="74"/>
  <c r="CA21" i="74"/>
  <c r="BW21" i="74"/>
  <c r="BS21" i="74"/>
  <c r="BO21" i="74"/>
  <c r="BK21" i="74"/>
  <c r="BG21" i="74"/>
  <c r="BC21" i="74"/>
  <c r="AY21" i="74"/>
  <c r="AW21" i="74"/>
  <c r="AV21" i="74"/>
  <c r="CB15" i="74"/>
  <c r="BX15" i="74"/>
  <c r="BT15" i="74"/>
  <c r="AU14" i="74"/>
  <c r="AT14" i="74"/>
  <c r="AS14" i="74"/>
  <c r="AR14" i="74"/>
  <c r="AQ14" i="74"/>
  <c r="AP14" i="74"/>
  <c r="AO14" i="74"/>
  <c r="AN14" i="74"/>
  <c r="AM14" i="74"/>
  <c r="AL14" i="74"/>
  <c r="AK14" i="74"/>
  <c r="AJ14" i="74"/>
  <c r="AD14" i="74"/>
  <c r="AC14" i="74"/>
  <c r="AB14" i="74"/>
  <c r="AH14" i="74" s="1"/>
  <c r="AA14" i="74"/>
  <c r="Z14" i="74"/>
  <c r="Y14" i="74"/>
  <c r="AG14" i="74" s="1"/>
  <c r="X14" i="74"/>
  <c r="AF14" i="74" s="1"/>
  <c r="W14" i="74"/>
  <c r="V14" i="74"/>
  <c r="U14" i="74"/>
  <c r="T14" i="74"/>
  <c r="S14" i="74"/>
  <c r="AI14" i="74" s="1"/>
  <c r="M14" i="74"/>
  <c r="L14" i="74"/>
  <c r="K14" i="74"/>
  <c r="Q14" i="74" s="1"/>
  <c r="J14" i="74"/>
  <c r="I14" i="74"/>
  <c r="H14" i="74"/>
  <c r="P14" i="74" s="1"/>
  <c r="G14" i="74"/>
  <c r="F14" i="74"/>
  <c r="E14" i="74"/>
  <c r="O14" i="74" s="1"/>
  <c r="D14" i="74"/>
  <c r="C14" i="74"/>
  <c r="B14" i="74"/>
  <c r="R14" i="74" s="1"/>
  <c r="CA13" i="74"/>
  <c r="BW13" i="74"/>
  <c r="BS13" i="74"/>
  <c r="BO13" i="74"/>
  <c r="BK13" i="74"/>
  <c r="BG13" i="74"/>
  <c r="BC13" i="74"/>
  <c r="AY13" i="74"/>
  <c r="AU13" i="74"/>
  <c r="AQ13" i="74"/>
  <c r="AM13" i="74"/>
  <c r="AD13" i="74"/>
  <c r="AC13" i="74"/>
  <c r="AB13" i="74"/>
  <c r="AH13" i="74" s="1"/>
  <c r="AA13" i="74"/>
  <c r="Z13" i="74"/>
  <c r="Y13" i="74"/>
  <c r="AG13" i="74" s="1"/>
  <c r="X13" i="74"/>
  <c r="W13" i="74"/>
  <c r="V13" i="74"/>
  <c r="AF13" i="74" s="1"/>
  <c r="U13" i="74"/>
  <c r="T13" i="74"/>
  <c r="S13" i="74"/>
  <c r="AE13" i="74" s="1"/>
  <c r="M13" i="74"/>
  <c r="L13" i="74"/>
  <c r="K13" i="74"/>
  <c r="Q13" i="74" s="1"/>
  <c r="J13" i="74"/>
  <c r="I13" i="74"/>
  <c r="H13" i="74"/>
  <c r="P13" i="74" s="1"/>
  <c r="G13" i="74"/>
  <c r="O13" i="74" s="1"/>
  <c r="F13" i="74"/>
  <c r="E13" i="74"/>
  <c r="D13" i="74"/>
  <c r="C13" i="74"/>
  <c r="B13" i="74"/>
  <c r="R13" i="74" s="1"/>
  <c r="CF12" i="74"/>
  <c r="CE12" i="74"/>
  <c r="CD12" i="74"/>
  <c r="CC12" i="74"/>
  <c r="CB12" i="74"/>
  <c r="CA12" i="74"/>
  <c r="BZ12" i="74"/>
  <c r="CF7" i="74"/>
  <c r="CF13" i="74" s="1"/>
  <c r="CE7" i="74"/>
  <c r="CE15" i="74" s="1"/>
  <c r="CD7" i="74"/>
  <c r="CD13" i="74" s="1"/>
  <c r="CC7" i="74"/>
  <c r="CC13" i="74" s="1"/>
  <c r="CB7" i="74"/>
  <c r="CB13" i="74" s="1"/>
  <c r="CA7" i="74"/>
  <c r="CA15" i="74" s="1"/>
  <c r="BZ7" i="74"/>
  <c r="BZ13" i="74" s="1"/>
  <c r="BY7" i="74"/>
  <c r="BY13" i="74" s="1"/>
  <c r="BX7" i="74"/>
  <c r="BX13" i="74" s="1"/>
  <c r="BW7" i="74"/>
  <c r="BW15" i="74" s="1"/>
  <c r="BV7" i="74"/>
  <c r="BV13" i="74" s="1"/>
  <c r="BU7" i="74"/>
  <c r="BU13" i="74" s="1"/>
  <c r="BT7" i="74"/>
  <c r="BT13" i="74" s="1"/>
  <c r="BS7" i="74"/>
  <c r="BR7" i="74"/>
  <c r="BR13" i="74" s="1"/>
  <c r="BQ7" i="74"/>
  <c r="BQ13" i="74" s="1"/>
  <c r="BP7" i="74"/>
  <c r="BP13" i="74" s="1"/>
  <c r="BO7" i="74"/>
  <c r="BN7" i="74"/>
  <c r="BN13" i="74" s="1"/>
  <c r="BM7" i="74"/>
  <c r="BM13" i="74" s="1"/>
  <c r="BL7" i="74"/>
  <c r="BL13" i="74" s="1"/>
  <c r="BK7" i="74"/>
  <c r="BJ7" i="74"/>
  <c r="BJ13" i="74" s="1"/>
  <c r="BI7" i="74"/>
  <c r="BI13" i="74" s="1"/>
  <c r="BH7" i="74"/>
  <c r="BH13" i="74" s="1"/>
  <c r="BG7" i="74"/>
  <c r="BF7" i="74"/>
  <c r="BF13" i="74" s="1"/>
  <c r="BE7" i="74"/>
  <c r="BE13" i="74" s="1"/>
  <c r="BD7" i="74"/>
  <c r="BD13" i="74" s="1"/>
  <c r="BC7" i="74"/>
  <c r="BB7" i="74"/>
  <c r="BB13" i="74" s="1"/>
  <c r="BA7" i="74"/>
  <c r="BA13" i="74" s="1"/>
  <c r="AZ7" i="74"/>
  <c r="AZ13" i="74" s="1"/>
  <c r="AY7" i="74"/>
  <c r="AX7" i="74"/>
  <c r="AX13" i="74" s="1"/>
  <c r="AW7" i="74"/>
  <c r="AW13" i="74" s="1"/>
  <c r="AV7" i="74"/>
  <c r="AV10" i="74" s="1"/>
  <c r="AU7" i="74"/>
  <c r="AT7" i="74"/>
  <c r="AT13" i="74" s="1"/>
  <c r="AS7" i="74"/>
  <c r="AS13" i="74" s="1"/>
  <c r="AR7" i="74"/>
  <c r="AR13" i="74" s="1"/>
  <c r="AQ7" i="74"/>
  <c r="AP7" i="74"/>
  <c r="AP13" i="74" s="1"/>
  <c r="AO7" i="74"/>
  <c r="AO13" i="74" s="1"/>
  <c r="AN7" i="74"/>
  <c r="AN13" i="74" s="1"/>
  <c r="AM7" i="74"/>
  <c r="AL7" i="74"/>
  <c r="AL13" i="74" s="1"/>
  <c r="AK7" i="74"/>
  <c r="AK13" i="74" s="1"/>
  <c r="AJ7" i="74"/>
  <c r="AJ13" i="74" s="1"/>
  <c r="AI7" i="74"/>
  <c r="AH7" i="74"/>
  <c r="AG7" i="74"/>
  <c r="AF7" i="74"/>
  <c r="AE7" i="74"/>
  <c r="R7" i="74"/>
  <c r="Q7" i="74"/>
  <c r="P7" i="74"/>
  <c r="O7" i="74"/>
  <c r="N7" i="74"/>
  <c r="CF6" i="74"/>
  <c r="CE6" i="74"/>
  <c r="CD6" i="74"/>
  <c r="CC6" i="74"/>
  <c r="CC10" i="74" s="1"/>
  <c r="CB6" i="74"/>
  <c r="CB45" i="74" s="1"/>
  <c r="CA6" i="74"/>
  <c r="CA45" i="74" s="1"/>
  <c r="BZ6" i="74"/>
  <c r="BZ45" i="74" s="1"/>
  <c r="BY6" i="74"/>
  <c r="BY45" i="74" s="1"/>
  <c r="BX6" i="74"/>
  <c r="BX45" i="74" s="1"/>
  <c r="BW6" i="74"/>
  <c r="BW45" i="74" s="1"/>
  <c r="BV6" i="74"/>
  <c r="BV45" i="74" s="1"/>
  <c r="BU6" i="74"/>
  <c r="BU45" i="74" s="1"/>
  <c r="BT6" i="74"/>
  <c r="BT45" i="74" s="1"/>
  <c r="BS6" i="74"/>
  <c r="BS45" i="74" s="1"/>
  <c r="BR6" i="74"/>
  <c r="BR45" i="74" s="1"/>
  <c r="BQ6" i="74"/>
  <c r="BQ10" i="74" s="1"/>
  <c r="BP6" i="74"/>
  <c r="BP45" i="74" s="1"/>
  <c r="BO6" i="74"/>
  <c r="BO45" i="74" s="1"/>
  <c r="BN6" i="74"/>
  <c r="BN45" i="74" s="1"/>
  <c r="BM6" i="74"/>
  <c r="BM10" i="74" s="1"/>
  <c r="BL6" i="74"/>
  <c r="BL45" i="74" s="1"/>
  <c r="BK6" i="74"/>
  <c r="BK45" i="74" s="1"/>
  <c r="BJ6" i="74"/>
  <c r="BJ45" i="74" s="1"/>
  <c r="BI6" i="74"/>
  <c r="BI10" i="74" s="1"/>
  <c r="BH6" i="74"/>
  <c r="BH45" i="74" s="1"/>
  <c r="BG6" i="74"/>
  <c r="BG45" i="74" s="1"/>
  <c r="BF6" i="74"/>
  <c r="BF45" i="74" s="1"/>
  <c r="BE6" i="74"/>
  <c r="BE45" i="74" s="1"/>
  <c r="BD6" i="74"/>
  <c r="BD45" i="74" s="1"/>
  <c r="BC6" i="74"/>
  <c r="BC45" i="74" s="1"/>
  <c r="BB6" i="74"/>
  <c r="BB45" i="74" s="1"/>
  <c r="BA6" i="74"/>
  <c r="BA45" i="74" s="1"/>
  <c r="AZ6" i="74"/>
  <c r="AZ45" i="74" s="1"/>
  <c r="AY6" i="74"/>
  <c r="AY45" i="74" s="1"/>
  <c r="AX6" i="74"/>
  <c r="AX45" i="74" s="1"/>
  <c r="AW6" i="74"/>
  <c r="AW10" i="74" s="1"/>
  <c r="AI5" i="74"/>
  <c r="AH5" i="74"/>
  <c r="AG5" i="74"/>
  <c r="AF5" i="74"/>
  <c r="AE5" i="74"/>
  <c r="R5" i="74"/>
  <c r="Q5" i="74"/>
  <c r="P5" i="74"/>
  <c r="O5" i="74"/>
  <c r="N5" i="74"/>
  <c r="AI4" i="74"/>
  <c r="AH4" i="74"/>
  <c r="AG4" i="74"/>
  <c r="AF4" i="74"/>
  <c r="AE4" i="74"/>
  <c r="R4" i="74"/>
  <c r="Q4" i="74"/>
  <c r="P4" i="74"/>
  <c r="O4" i="74"/>
  <c r="N4" i="74"/>
  <c r="CF15" i="74" l="1"/>
  <c r="CE13" i="74"/>
  <c r="CF21" i="74"/>
  <c r="CF45" i="74" s="1"/>
  <c r="CE21" i="74"/>
  <c r="CE45" i="74" s="1"/>
  <c r="CD45" i="74"/>
  <c r="CG10" i="74"/>
  <c r="CG15" i="74"/>
  <c r="BE10" i="74"/>
  <c r="BU10" i="74"/>
  <c r="BM45" i="74"/>
  <c r="BQ45" i="74"/>
  <c r="CC45" i="74"/>
  <c r="AX10" i="74"/>
  <c r="BB10" i="74"/>
  <c r="BF10" i="74"/>
  <c r="BJ10" i="74"/>
  <c r="BN10" i="74"/>
  <c r="BR10" i="74"/>
  <c r="BV10" i="74"/>
  <c r="BZ10" i="74"/>
  <c r="CD10" i="74"/>
  <c r="AV13" i="74"/>
  <c r="BU15" i="74"/>
  <c r="BY15" i="74"/>
  <c r="CC15" i="74"/>
  <c r="BA10" i="74"/>
  <c r="AI13" i="74"/>
  <c r="BI45" i="74"/>
  <c r="AY10" i="74"/>
  <c r="BC10" i="74"/>
  <c r="BG10" i="74"/>
  <c r="BK10" i="74"/>
  <c r="BO10" i="74"/>
  <c r="BS10" i="74"/>
  <c r="BW10" i="74"/>
  <c r="CA10" i="74"/>
  <c r="CE10" i="74"/>
  <c r="N14" i="74"/>
  <c r="BV15" i="74"/>
  <c r="BZ15" i="74"/>
  <c r="CD15" i="74"/>
  <c r="BY10" i="74"/>
  <c r="AZ10" i="74"/>
  <c r="BD10" i="74"/>
  <c r="BH10" i="74"/>
  <c r="BL10" i="74"/>
  <c r="BP10" i="74"/>
  <c r="BT10" i="74"/>
  <c r="BX10" i="74"/>
  <c r="CB10" i="74"/>
  <c r="CF10" i="74"/>
  <c r="N13" i="74"/>
  <c r="AE14" i="74"/>
  <c r="BU15" i="73" l="1"/>
  <c r="BV15" i="73"/>
  <c r="BW15" i="73"/>
  <c r="BX15" i="73"/>
  <c r="BY15" i="73"/>
  <c r="BZ15" i="73"/>
  <c r="CA15" i="73"/>
  <c r="CB15" i="73"/>
  <c r="CC15" i="73"/>
  <c r="CD15" i="73"/>
  <c r="CE15" i="73"/>
  <c r="CF15" i="73"/>
  <c r="BT15" i="73"/>
  <c r="CF37" i="73" l="1"/>
  <c r="CE37" i="73"/>
  <c r="CD37" i="73"/>
  <c r="CC37" i="73"/>
  <c r="CB37" i="73"/>
  <c r="CA37" i="73"/>
  <c r="BZ37" i="73"/>
  <c r="BY37" i="73"/>
  <c r="BX37" i="73"/>
  <c r="BW37" i="73"/>
  <c r="BV37" i="73"/>
  <c r="BU37" i="73"/>
  <c r="BT37" i="73"/>
  <c r="BS37" i="73"/>
  <c r="BR37" i="73"/>
  <c r="BQ37" i="73"/>
  <c r="BP37" i="73"/>
  <c r="BO37" i="73"/>
  <c r="BN37" i="73"/>
  <c r="BM37" i="73"/>
  <c r="BL37" i="73"/>
  <c r="BK37" i="73"/>
  <c r="BJ37" i="73"/>
  <c r="BI37" i="73"/>
  <c r="BH37" i="73"/>
  <c r="BG37" i="73"/>
  <c r="BF37" i="73"/>
  <c r="BE37" i="73"/>
  <c r="BD37" i="73"/>
  <c r="BC37" i="73"/>
  <c r="BB37" i="73"/>
  <c r="BA37" i="73"/>
  <c r="AZ37" i="73"/>
  <c r="AY37" i="73"/>
  <c r="AX37" i="73"/>
  <c r="CF29" i="73"/>
  <c r="CE29" i="73"/>
  <c r="CD29" i="73"/>
  <c r="CC29" i="73"/>
  <c r="CB29" i="73"/>
  <c r="CA29" i="73"/>
  <c r="BZ29" i="73"/>
  <c r="BY29" i="73"/>
  <c r="BX29" i="73"/>
  <c r="BW29" i="73"/>
  <c r="BV29" i="73"/>
  <c r="BU29" i="73"/>
  <c r="BT29" i="73"/>
  <c r="BS29" i="73"/>
  <c r="BR29" i="73"/>
  <c r="BQ29" i="73"/>
  <c r="BP29" i="73"/>
  <c r="BO29" i="73"/>
  <c r="BN29" i="73"/>
  <c r="BM29" i="73"/>
  <c r="BL29" i="73"/>
  <c r="BK29" i="73"/>
  <c r="BJ29" i="73"/>
  <c r="BI29" i="73"/>
  <c r="BH29" i="73"/>
  <c r="BG29" i="73"/>
  <c r="BF29" i="73"/>
  <c r="BE29" i="73"/>
  <c r="BD29" i="73"/>
  <c r="BC29" i="73"/>
  <c r="BB29" i="73"/>
  <c r="BA29" i="73"/>
  <c r="AY29" i="73"/>
  <c r="AX29" i="73"/>
  <c r="CF27" i="73"/>
  <c r="CE27" i="73"/>
  <c r="CD27" i="73"/>
  <c r="CC27" i="73"/>
  <c r="CB27" i="73"/>
  <c r="CA27" i="73"/>
  <c r="BZ27" i="73"/>
  <c r="BY27" i="73"/>
  <c r="BX27" i="73"/>
  <c r="BW27" i="73"/>
  <c r="CF26" i="73"/>
  <c r="CE26" i="73"/>
  <c r="CD26" i="73"/>
  <c r="CC26" i="73"/>
  <c r="CB26" i="73"/>
  <c r="CA26" i="73"/>
  <c r="BZ26" i="73"/>
  <c r="BY26" i="73"/>
  <c r="BX26" i="73"/>
  <c r="BW26" i="73"/>
  <c r="BU26" i="73"/>
  <c r="BT26" i="73"/>
  <c r="BS26" i="73"/>
  <c r="BR26" i="73"/>
  <c r="BP26" i="73"/>
  <c r="BN26" i="73"/>
  <c r="BL26" i="73"/>
  <c r="BK26" i="73"/>
  <c r="BJ26" i="73"/>
  <c r="BI26" i="73"/>
  <c r="CF25" i="73"/>
  <c r="CE25" i="73"/>
  <c r="CD25" i="73"/>
  <c r="CC25" i="73"/>
  <c r="CB25" i="73"/>
  <c r="CA25" i="73"/>
  <c r="BZ25" i="73"/>
  <c r="BY25" i="73"/>
  <c r="BX25" i="73"/>
  <c r="BW25" i="73"/>
  <c r="BV25" i="73"/>
  <c r="BR25" i="73"/>
  <c r="BQ25" i="73"/>
  <c r="BP25" i="73"/>
  <c r="BO25" i="73"/>
  <c r="BN25" i="73"/>
  <c r="BM25" i="73"/>
  <c r="BL25" i="73"/>
  <c r="BK25" i="73"/>
  <c r="BJ25" i="73"/>
  <c r="BI25" i="73"/>
  <c r="BG25" i="73"/>
  <c r="BF25" i="73"/>
  <c r="BE25" i="73"/>
  <c r="BD25" i="73"/>
  <c r="BC25" i="73"/>
  <c r="BB25" i="73"/>
  <c r="BA25" i="73"/>
  <c r="AZ25" i="73"/>
  <c r="AY25" i="73"/>
  <c r="AX25" i="73"/>
  <c r="CF24" i="73"/>
  <c r="CE24" i="73"/>
  <c r="CD24" i="73"/>
  <c r="CC24" i="73"/>
  <c r="CB24" i="73"/>
  <c r="CA24" i="73"/>
  <c r="BZ24" i="73"/>
  <c r="BY24" i="73"/>
  <c r="BX24" i="73"/>
  <c r="BW24" i="73"/>
  <c r="BV24" i="73"/>
  <c r="BV21" i="73" s="1"/>
  <c r="BU24" i="73"/>
  <c r="BT24" i="73"/>
  <c r="BS24" i="73"/>
  <c r="BR24" i="73"/>
  <c r="BR21" i="73" s="1"/>
  <c r="BQ24" i="73"/>
  <c r="BP24" i="73"/>
  <c r="BO24" i="73"/>
  <c r="BN24" i="73"/>
  <c r="BN21" i="73" s="1"/>
  <c r="BM24" i="73"/>
  <c r="BL24" i="73"/>
  <c r="BK24" i="73"/>
  <c r="BJ24" i="73"/>
  <c r="BI24" i="73"/>
  <c r="BH24" i="73"/>
  <c r="BG24" i="73"/>
  <c r="BF24" i="73"/>
  <c r="BF21" i="73" s="1"/>
  <c r="BE24" i="73"/>
  <c r="BD24" i="73"/>
  <c r="BC24" i="73"/>
  <c r="BB24" i="73"/>
  <c r="BB21" i="73" s="1"/>
  <c r="BA24" i="73"/>
  <c r="AZ24" i="73"/>
  <c r="AY24" i="73"/>
  <c r="AX24" i="73"/>
  <c r="AX21" i="73" s="1"/>
  <c r="CF23" i="73"/>
  <c r="CE23" i="73"/>
  <c r="CD23" i="73"/>
  <c r="CC23" i="73"/>
  <c r="CC21" i="73" s="1"/>
  <c r="CB23" i="73"/>
  <c r="CA23" i="73"/>
  <c r="BZ23" i="73"/>
  <c r="BY23" i="73"/>
  <c r="BY21" i="73" s="1"/>
  <c r="BX23" i="73"/>
  <c r="BW23" i="73"/>
  <c r="BV23" i="73"/>
  <c r="BU23" i="73"/>
  <c r="BU21" i="73" s="1"/>
  <c r="BT23" i="73"/>
  <c r="BS23" i="73"/>
  <c r="BR23" i="73"/>
  <c r="BQ23" i="73"/>
  <c r="BQ21" i="73" s="1"/>
  <c r="BP23" i="73"/>
  <c r="BO23" i="73"/>
  <c r="BN23" i="73"/>
  <c r="BM23" i="73"/>
  <c r="BM21" i="73" s="1"/>
  <c r="BL23" i="73"/>
  <c r="BK23" i="73"/>
  <c r="BJ23" i="73"/>
  <c r="BI23" i="73"/>
  <c r="BI21" i="73" s="1"/>
  <c r="BH23" i="73"/>
  <c r="BG23" i="73"/>
  <c r="BF23" i="73"/>
  <c r="BE23" i="73"/>
  <c r="BE21" i="73" s="1"/>
  <c r="BD23" i="73"/>
  <c r="BC23" i="73"/>
  <c r="BB23" i="73"/>
  <c r="BA23" i="73"/>
  <c r="BA21" i="73" s="1"/>
  <c r="AZ23" i="73"/>
  <c r="AY23" i="73"/>
  <c r="AX23" i="73"/>
  <c r="CF22" i="73"/>
  <c r="CE22" i="73"/>
  <c r="CD22" i="73"/>
  <c r="CC22" i="73"/>
  <c r="CB22" i="73"/>
  <c r="CB21" i="73" s="1"/>
  <c r="CB45" i="73" s="1"/>
  <c r="CA22" i="73"/>
  <c r="BZ22" i="73"/>
  <c r="BY22" i="73"/>
  <c r="BX22" i="73"/>
  <c r="BX21" i="73" s="1"/>
  <c r="BX45" i="73" s="1"/>
  <c r="BW22" i="73"/>
  <c r="BV22" i="73"/>
  <c r="BU22" i="73"/>
  <c r="BT22" i="73"/>
  <c r="BT21" i="73" s="1"/>
  <c r="BT45" i="73" s="1"/>
  <c r="BS22" i="73"/>
  <c r="BS21" i="73" s="1"/>
  <c r="BR22" i="73"/>
  <c r="BQ22" i="73"/>
  <c r="BP22" i="73"/>
  <c r="BP21" i="73" s="1"/>
  <c r="BP45" i="73" s="1"/>
  <c r="BO22" i="73"/>
  <c r="BO21" i="73" s="1"/>
  <c r="BN22" i="73"/>
  <c r="BM22" i="73"/>
  <c r="BL22" i="73"/>
  <c r="BL21" i="73" s="1"/>
  <c r="BL45" i="73" s="1"/>
  <c r="BK22" i="73"/>
  <c r="BJ22" i="73"/>
  <c r="BI22" i="73"/>
  <c r="BH22" i="73"/>
  <c r="BH21" i="73" s="1"/>
  <c r="BH45" i="73" s="1"/>
  <c r="BG22" i="73"/>
  <c r="BF22" i="73"/>
  <c r="BE22" i="73"/>
  <c r="BD22" i="73"/>
  <c r="BD21" i="73" s="1"/>
  <c r="BD45" i="73" s="1"/>
  <c r="BC22" i="73"/>
  <c r="BB22" i="73"/>
  <c r="BA22" i="73"/>
  <c r="AZ22" i="73"/>
  <c r="AZ21" i="73" s="1"/>
  <c r="AZ45" i="73" s="1"/>
  <c r="AY22" i="73"/>
  <c r="AX22" i="73"/>
  <c r="BZ21" i="73"/>
  <c r="BJ21" i="73"/>
  <c r="AW21" i="73"/>
  <c r="AV21" i="73"/>
  <c r="AU14" i="73"/>
  <c r="AT14" i="73"/>
  <c r="AS14" i="73"/>
  <c r="AR14" i="73"/>
  <c r="AQ14" i="73"/>
  <c r="AP14" i="73"/>
  <c r="AO14" i="73"/>
  <c r="AN14" i="73"/>
  <c r="AM14" i="73"/>
  <c r="AL14" i="73"/>
  <c r="AK14" i="73"/>
  <c r="AJ14" i="73"/>
  <c r="AD14" i="73"/>
  <c r="AC14" i="73"/>
  <c r="AB14" i="73"/>
  <c r="AH14" i="73" s="1"/>
  <c r="AA14" i="73"/>
  <c r="Z14" i="73"/>
  <c r="Y14" i="73"/>
  <c r="AG14" i="73" s="1"/>
  <c r="X14" i="73"/>
  <c r="W14" i="73"/>
  <c r="V14" i="73"/>
  <c r="U14" i="73"/>
  <c r="T14" i="73"/>
  <c r="S14" i="73"/>
  <c r="M14" i="73"/>
  <c r="L14" i="73"/>
  <c r="K14" i="73"/>
  <c r="J14" i="73"/>
  <c r="I14" i="73"/>
  <c r="H14" i="73"/>
  <c r="P14" i="73" s="1"/>
  <c r="G14" i="73"/>
  <c r="F14" i="73"/>
  <c r="E14" i="73"/>
  <c r="D14" i="73"/>
  <c r="C14" i="73"/>
  <c r="B14" i="73"/>
  <c r="CC13" i="73"/>
  <c r="BU13" i="73"/>
  <c r="BM13" i="73"/>
  <c r="BE13" i="73"/>
  <c r="AW13" i="73"/>
  <c r="AO13" i="73"/>
  <c r="AD13" i="73"/>
  <c r="AC13" i="73"/>
  <c r="AH13" i="73" s="1"/>
  <c r="AB13" i="73"/>
  <c r="AA13" i="73"/>
  <c r="Z13" i="73"/>
  <c r="Y13" i="73"/>
  <c r="AG13" i="73" s="1"/>
  <c r="X13" i="73"/>
  <c r="W13" i="73"/>
  <c r="V13" i="73"/>
  <c r="U13" i="73"/>
  <c r="T13" i="73"/>
  <c r="S13" i="73"/>
  <c r="M13" i="73"/>
  <c r="L13" i="73"/>
  <c r="K13" i="73"/>
  <c r="J13" i="73"/>
  <c r="I13" i="73"/>
  <c r="H13" i="73"/>
  <c r="P13" i="73" s="1"/>
  <c r="G13" i="73"/>
  <c r="F13" i="73"/>
  <c r="E13" i="73"/>
  <c r="D13" i="73"/>
  <c r="C13" i="73"/>
  <c r="B13" i="73"/>
  <c r="CF12" i="73"/>
  <c r="CE12" i="73"/>
  <c r="CD12" i="73"/>
  <c r="CC12" i="73"/>
  <c r="CB12" i="73"/>
  <c r="CA12" i="73"/>
  <c r="BZ12" i="73"/>
  <c r="CF7" i="73"/>
  <c r="CF13" i="73" s="1"/>
  <c r="CE7" i="73"/>
  <c r="CE13" i="73" s="1"/>
  <c r="CD7" i="73"/>
  <c r="CD13" i="73" s="1"/>
  <c r="CC7" i="73"/>
  <c r="CB7" i="73"/>
  <c r="CB13" i="73" s="1"/>
  <c r="CA7" i="73"/>
  <c r="CA13" i="73" s="1"/>
  <c r="BZ7" i="73"/>
  <c r="BZ13" i="73" s="1"/>
  <c r="BY7" i="73"/>
  <c r="BY13" i="73" s="1"/>
  <c r="BX7" i="73"/>
  <c r="BX13" i="73" s="1"/>
  <c r="BW7" i="73"/>
  <c r="BW13" i="73" s="1"/>
  <c r="BV7" i="73"/>
  <c r="BV13" i="73" s="1"/>
  <c r="BU7" i="73"/>
  <c r="BT7" i="73"/>
  <c r="BT13" i="73" s="1"/>
  <c r="BS7" i="73"/>
  <c r="BS13" i="73" s="1"/>
  <c r="BR7" i="73"/>
  <c r="BR13" i="73" s="1"/>
  <c r="BQ7" i="73"/>
  <c r="BQ13" i="73" s="1"/>
  <c r="BP7" i="73"/>
  <c r="BP13" i="73" s="1"/>
  <c r="BO7" i="73"/>
  <c r="BO13" i="73" s="1"/>
  <c r="BN7" i="73"/>
  <c r="BN13" i="73" s="1"/>
  <c r="BM7" i="73"/>
  <c r="BL7" i="73"/>
  <c r="BL13" i="73" s="1"/>
  <c r="BK7" i="73"/>
  <c r="BK13" i="73" s="1"/>
  <c r="BJ7" i="73"/>
  <c r="BJ13" i="73" s="1"/>
  <c r="BI7" i="73"/>
  <c r="BI13" i="73" s="1"/>
  <c r="BH7" i="73"/>
  <c r="BH13" i="73" s="1"/>
  <c r="BG7" i="73"/>
  <c r="BG13" i="73" s="1"/>
  <c r="BF7" i="73"/>
  <c r="BF13" i="73" s="1"/>
  <c r="BE7" i="73"/>
  <c r="BD7" i="73"/>
  <c r="BD13" i="73" s="1"/>
  <c r="BC7" i="73"/>
  <c r="BC13" i="73" s="1"/>
  <c r="BB7" i="73"/>
  <c r="BB13" i="73" s="1"/>
  <c r="BA7" i="73"/>
  <c r="BA13" i="73" s="1"/>
  <c r="AZ7" i="73"/>
  <c r="AZ13" i="73" s="1"/>
  <c r="AY7" i="73"/>
  <c r="AY13" i="73" s="1"/>
  <c r="AX7" i="73"/>
  <c r="AX13" i="73" s="1"/>
  <c r="AW7" i="73"/>
  <c r="AV7" i="73"/>
  <c r="AV13" i="73" s="1"/>
  <c r="AU7" i="73"/>
  <c r="AU13" i="73" s="1"/>
  <c r="AT7" i="73"/>
  <c r="AT13" i="73" s="1"/>
  <c r="AS7" i="73"/>
  <c r="AS13" i="73" s="1"/>
  <c r="AR7" i="73"/>
  <c r="AR13" i="73" s="1"/>
  <c r="AQ7" i="73"/>
  <c r="AQ13" i="73" s="1"/>
  <c r="AP7" i="73"/>
  <c r="AP13" i="73" s="1"/>
  <c r="AO7" i="73"/>
  <c r="AN7" i="73"/>
  <c r="AN13" i="73" s="1"/>
  <c r="AM7" i="73"/>
  <c r="AM13" i="73" s="1"/>
  <c r="AL7" i="73"/>
  <c r="AL13" i="73" s="1"/>
  <c r="AK7" i="73"/>
  <c r="AK13" i="73" s="1"/>
  <c r="AJ7" i="73"/>
  <c r="AJ13" i="73" s="1"/>
  <c r="AI7" i="73"/>
  <c r="AH7" i="73"/>
  <c r="AG7" i="73"/>
  <c r="AF7" i="73"/>
  <c r="AE7" i="73"/>
  <c r="R7" i="73"/>
  <c r="Q7" i="73"/>
  <c r="P7" i="73"/>
  <c r="O7" i="73"/>
  <c r="N7" i="73"/>
  <c r="CF6" i="73"/>
  <c r="CE6" i="73"/>
  <c r="CD6" i="73"/>
  <c r="CC6" i="73"/>
  <c r="CC10" i="73" s="1"/>
  <c r="CB6" i="73"/>
  <c r="CB10" i="73" s="1"/>
  <c r="CA6" i="73"/>
  <c r="BZ6" i="73"/>
  <c r="BY6" i="73"/>
  <c r="BY10" i="73" s="1"/>
  <c r="BX6" i="73"/>
  <c r="BX10" i="73" s="1"/>
  <c r="BW6" i="73"/>
  <c r="BV6" i="73"/>
  <c r="BU6" i="73"/>
  <c r="BU10" i="73" s="1"/>
  <c r="BT6" i="73"/>
  <c r="BT10" i="73" s="1"/>
  <c r="BS6" i="73"/>
  <c r="BS45" i="73" s="1"/>
  <c r="BR6" i="73"/>
  <c r="BQ6" i="73"/>
  <c r="BQ10" i="73" s="1"/>
  <c r="BP6" i="73"/>
  <c r="BP10" i="73" s="1"/>
  <c r="BO6" i="73"/>
  <c r="BO45" i="73" s="1"/>
  <c r="BN6" i="73"/>
  <c r="BM6" i="73"/>
  <c r="BM10" i="73" s="1"/>
  <c r="BL6" i="73"/>
  <c r="BL10" i="73" s="1"/>
  <c r="BK6" i="73"/>
  <c r="BJ6" i="73"/>
  <c r="BI6" i="73"/>
  <c r="BI10" i="73" s="1"/>
  <c r="BH6" i="73"/>
  <c r="BH10" i="73" s="1"/>
  <c r="BG6" i="73"/>
  <c r="BF6" i="73"/>
  <c r="BE6" i="73"/>
  <c r="BE10" i="73" s="1"/>
  <c r="BD6" i="73"/>
  <c r="BD10" i="73" s="1"/>
  <c r="BC6" i="73"/>
  <c r="BB6" i="73"/>
  <c r="BA6" i="73"/>
  <c r="BA10" i="73" s="1"/>
  <c r="AZ6" i="73"/>
  <c r="AZ10" i="73" s="1"/>
  <c r="AY6" i="73"/>
  <c r="AX6" i="73"/>
  <c r="AW6" i="73"/>
  <c r="AW10" i="73" s="1"/>
  <c r="AI5" i="73"/>
  <c r="AH5" i="73"/>
  <c r="AG5" i="73"/>
  <c r="AF5" i="73"/>
  <c r="AE5" i="73"/>
  <c r="R5" i="73"/>
  <c r="Q5" i="73"/>
  <c r="P5" i="73"/>
  <c r="O5" i="73"/>
  <c r="N5" i="73"/>
  <c r="AI4" i="73"/>
  <c r="AH4" i="73"/>
  <c r="AG4" i="73"/>
  <c r="AF4" i="73"/>
  <c r="AE4" i="73"/>
  <c r="R4" i="73"/>
  <c r="Q4" i="73"/>
  <c r="P4" i="73"/>
  <c r="O4" i="73"/>
  <c r="N4" i="73"/>
  <c r="CF10" i="73" l="1"/>
  <c r="CF21" i="73"/>
  <c r="CD21" i="73"/>
  <c r="CF45" i="73"/>
  <c r="BE45" i="73"/>
  <c r="BQ45" i="73"/>
  <c r="BU45" i="73"/>
  <c r="AX10" i="73"/>
  <c r="BB10" i="73"/>
  <c r="BF10" i="73"/>
  <c r="BJ10" i="73"/>
  <c r="BN10" i="73"/>
  <c r="BR10" i="73"/>
  <c r="BV10" i="73"/>
  <c r="BZ10" i="73"/>
  <c r="CD10" i="73"/>
  <c r="O13" i="73"/>
  <c r="Q13" i="73"/>
  <c r="AF13" i="73"/>
  <c r="AF14" i="73"/>
  <c r="BA45" i="73"/>
  <c r="BM45" i="73"/>
  <c r="BY45" i="73"/>
  <c r="AY45" i="73"/>
  <c r="BG45" i="73"/>
  <c r="BW45" i="73"/>
  <c r="R13" i="73"/>
  <c r="AI13" i="73"/>
  <c r="R14" i="73"/>
  <c r="O14" i="73"/>
  <c r="AI14" i="73"/>
  <c r="BI45" i="73"/>
  <c r="CC45" i="73"/>
  <c r="Q14" i="73"/>
  <c r="AY21" i="73"/>
  <c r="BC21" i="73"/>
  <c r="BC45" i="73" s="1"/>
  <c r="BG21" i="73"/>
  <c r="BK21" i="73"/>
  <c r="BK45" i="73" s="1"/>
  <c r="BW21" i="73"/>
  <c r="CA21" i="73"/>
  <c r="CA45" i="73" s="1"/>
  <c r="CE21" i="73"/>
  <c r="CE45" i="73" s="1"/>
  <c r="BC10" i="73"/>
  <c r="BK10" i="73"/>
  <c r="BS10" i="73"/>
  <c r="CA10" i="73"/>
  <c r="N14" i="73"/>
  <c r="AV10" i="73"/>
  <c r="N13" i="73"/>
  <c r="AE14" i="73"/>
  <c r="AE13" i="73"/>
  <c r="AX45" i="73"/>
  <c r="BB45" i="73"/>
  <c r="BF45" i="73"/>
  <c r="BJ45" i="73"/>
  <c r="BN45" i="73"/>
  <c r="BR45" i="73"/>
  <c r="BV45" i="73"/>
  <c r="BZ45" i="73"/>
  <c r="CD45" i="73"/>
  <c r="AY10" i="73"/>
  <c r="BG10" i="73"/>
  <c r="BO10" i="73"/>
  <c r="BW10" i="73"/>
  <c r="CE10" i="73"/>
  <c r="CC21" i="72"/>
  <c r="CD21" i="72"/>
  <c r="CE21" i="72"/>
  <c r="CF21" i="72"/>
  <c r="CC22" i="72"/>
  <c r="CD22" i="72"/>
  <c r="CE22" i="72"/>
  <c r="CF22" i="72"/>
  <c r="CC23" i="72"/>
  <c r="CD23" i="72"/>
  <c r="CE23" i="72"/>
  <c r="CF23" i="72"/>
  <c r="CC24" i="72"/>
  <c r="CD24" i="72"/>
  <c r="CE24" i="72"/>
  <c r="CF24" i="72"/>
  <c r="CC25" i="72"/>
  <c r="CD25" i="72"/>
  <c r="CE25" i="72"/>
  <c r="CF25" i="72"/>
  <c r="CC26" i="72"/>
  <c r="CD26" i="72"/>
  <c r="CE26" i="72"/>
  <c r="CF26" i="72"/>
  <c r="CF36" i="72"/>
  <c r="CF28" i="72"/>
  <c r="CF6" i="72"/>
  <c r="CC20" i="72" l="1"/>
  <c r="CF20" i="72"/>
  <c r="CF44" i="72" s="1"/>
  <c r="CE20" i="72"/>
  <c r="CD20" i="72"/>
  <c r="CD44" i="72" s="1"/>
  <c r="CF7" i="72"/>
  <c r="CF13" i="72" s="1"/>
  <c r="CF12" i="72"/>
  <c r="CE36" i="72"/>
  <c r="CD36" i="72"/>
  <c r="CC36" i="72"/>
  <c r="CB36" i="72"/>
  <c r="CA36" i="72"/>
  <c r="BZ36" i="72"/>
  <c r="BY36" i="72"/>
  <c r="BX36" i="72"/>
  <c r="BW36" i="72"/>
  <c r="BV36" i="72"/>
  <c r="BU36" i="72"/>
  <c r="BT36" i="72"/>
  <c r="BS36" i="72"/>
  <c r="BR36" i="72"/>
  <c r="BQ36" i="72"/>
  <c r="BP36" i="72"/>
  <c r="BO36" i="72"/>
  <c r="BN36" i="72"/>
  <c r="BM36" i="72"/>
  <c r="BL36" i="72"/>
  <c r="BK36" i="72"/>
  <c r="BJ36" i="72"/>
  <c r="BI36" i="72"/>
  <c r="BH36" i="72"/>
  <c r="BG36" i="72"/>
  <c r="BF36" i="72"/>
  <c r="BE36" i="72"/>
  <c r="BD36" i="72"/>
  <c r="BC36" i="72"/>
  <c r="BB36" i="72"/>
  <c r="BA36" i="72"/>
  <c r="AZ36" i="72"/>
  <c r="AY36" i="72"/>
  <c r="AX36" i="72"/>
  <c r="CE28" i="72"/>
  <c r="CD28" i="72"/>
  <c r="CC28" i="72"/>
  <c r="CB28" i="72"/>
  <c r="CA28" i="72"/>
  <c r="BZ28" i="72"/>
  <c r="BY28" i="72"/>
  <c r="BX28" i="72"/>
  <c r="BW28" i="72"/>
  <c r="BV28" i="72"/>
  <c r="BU28" i="72"/>
  <c r="BT28" i="72"/>
  <c r="BS28" i="72"/>
  <c r="BR28" i="72"/>
  <c r="BQ28" i="72"/>
  <c r="BP28" i="72"/>
  <c r="BO28" i="72"/>
  <c r="BN28" i="72"/>
  <c r="BM28" i="72"/>
  <c r="BL28" i="72"/>
  <c r="BK28" i="72"/>
  <c r="BJ28" i="72"/>
  <c r="BI28" i="72"/>
  <c r="BH28" i="72"/>
  <c r="BG28" i="72"/>
  <c r="BF28" i="72"/>
  <c r="BE28" i="72"/>
  <c r="BD28" i="72"/>
  <c r="BC28" i="72"/>
  <c r="BB28" i="72"/>
  <c r="BA28" i="72"/>
  <c r="AY28" i="72"/>
  <c r="AX28" i="72"/>
  <c r="CB26" i="72"/>
  <c r="CA26" i="72"/>
  <c r="BZ26" i="72"/>
  <c r="BY26" i="72"/>
  <c r="BX26" i="72"/>
  <c r="BW26" i="72"/>
  <c r="CB25" i="72"/>
  <c r="CA25" i="72"/>
  <c r="BZ25" i="72"/>
  <c r="BY25" i="72"/>
  <c r="BX25" i="72"/>
  <c r="BW25" i="72"/>
  <c r="BU25" i="72"/>
  <c r="BT25" i="72"/>
  <c r="BS25" i="72"/>
  <c r="BR25" i="72"/>
  <c r="BP25" i="72"/>
  <c r="BN25" i="72"/>
  <c r="BL25" i="72"/>
  <c r="BL20" i="72" s="1"/>
  <c r="BK25" i="72"/>
  <c r="BJ25" i="72"/>
  <c r="BI25" i="72"/>
  <c r="CB24" i="72"/>
  <c r="CA24" i="72"/>
  <c r="BZ24" i="72"/>
  <c r="BY24" i="72"/>
  <c r="BX24" i="72"/>
  <c r="BW24" i="72"/>
  <c r="BV24" i="72"/>
  <c r="BR24" i="72"/>
  <c r="BQ24" i="72"/>
  <c r="BP24" i="72"/>
  <c r="BO24" i="72"/>
  <c r="BN24" i="72"/>
  <c r="BM24" i="72"/>
  <c r="BL24" i="72"/>
  <c r="BK24" i="72"/>
  <c r="BJ24" i="72"/>
  <c r="BI24" i="72"/>
  <c r="BG24" i="72"/>
  <c r="BF24" i="72"/>
  <c r="BE24" i="72"/>
  <c r="BD24" i="72"/>
  <c r="BD20" i="72" s="1"/>
  <c r="BC24" i="72"/>
  <c r="BB24" i="72"/>
  <c r="BA24" i="72"/>
  <c r="AZ24" i="72"/>
  <c r="AY24" i="72"/>
  <c r="AX24" i="72"/>
  <c r="CB23" i="72"/>
  <c r="CA23" i="72"/>
  <c r="CA20" i="72" s="1"/>
  <c r="BZ23" i="72"/>
  <c r="BY23" i="72"/>
  <c r="BX23" i="72"/>
  <c r="BW23" i="72"/>
  <c r="BW20" i="72" s="1"/>
  <c r="BV23" i="72"/>
  <c r="BU23" i="72"/>
  <c r="BT23" i="72"/>
  <c r="BS23" i="72"/>
  <c r="BS20" i="72" s="1"/>
  <c r="BR23" i="72"/>
  <c r="BQ23" i="72"/>
  <c r="BP23" i="72"/>
  <c r="BO23" i="72"/>
  <c r="BO20" i="72" s="1"/>
  <c r="BN23" i="72"/>
  <c r="BM23" i="72"/>
  <c r="BL23" i="72"/>
  <c r="BK23" i="72"/>
  <c r="BK20" i="72" s="1"/>
  <c r="BJ23" i="72"/>
  <c r="BI23" i="72"/>
  <c r="BH23" i="72"/>
  <c r="BG23" i="72"/>
  <c r="BG20" i="72" s="1"/>
  <c r="BF23" i="72"/>
  <c r="BE23" i="72"/>
  <c r="BD23" i="72"/>
  <c r="BC23" i="72"/>
  <c r="BC20" i="72" s="1"/>
  <c r="BB23" i="72"/>
  <c r="BA23" i="72"/>
  <c r="AZ23" i="72"/>
  <c r="AY23" i="72"/>
  <c r="AY20" i="72" s="1"/>
  <c r="AX23" i="72"/>
  <c r="CB22" i="72"/>
  <c r="CA22" i="72"/>
  <c r="BZ22" i="72"/>
  <c r="BZ20" i="72" s="1"/>
  <c r="BY22" i="72"/>
  <c r="BX22" i="72"/>
  <c r="BW22" i="72"/>
  <c r="BV22" i="72"/>
  <c r="BV20" i="72" s="1"/>
  <c r="BU22" i="72"/>
  <c r="BT22" i="72"/>
  <c r="BS22" i="72"/>
  <c r="BR22" i="72"/>
  <c r="BR20" i="72" s="1"/>
  <c r="BQ22" i="72"/>
  <c r="BP22" i="72"/>
  <c r="BP20" i="72" s="1"/>
  <c r="BO22" i="72"/>
  <c r="BN22" i="72"/>
  <c r="BN20" i="72" s="1"/>
  <c r="BM22" i="72"/>
  <c r="BL22" i="72"/>
  <c r="BK22" i="72"/>
  <c r="BJ22" i="72"/>
  <c r="BJ20" i="72" s="1"/>
  <c r="BI22" i="72"/>
  <c r="BH22" i="72"/>
  <c r="BH20" i="72" s="1"/>
  <c r="BG22" i="72"/>
  <c r="BF22" i="72"/>
  <c r="BF20" i="72" s="1"/>
  <c r="BE22" i="72"/>
  <c r="BD22" i="72"/>
  <c r="BC22" i="72"/>
  <c r="BB22" i="72"/>
  <c r="BB20" i="72" s="1"/>
  <c r="BA22" i="72"/>
  <c r="AZ22" i="72"/>
  <c r="AY22" i="72"/>
  <c r="AX22" i="72"/>
  <c r="AX20" i="72" s="1"/>
  <c r="CB21" i="72"/>
  <c r="CA21" i="72"/>
  <c r="BZ21" i="72"/>
  <c r="BY21" i="72"/>
  <c r="BY20" i="72" s="1"/>
  <c r="BX21" i="72"/>
  <c r="BW21" i="72"/>
  <c r="BV21" i="72"/>
  <c r="BU21" i="72"/>
  <c r="BU20" i="72" s="1"/>
  <c r="BT21" i="72"/>
  <c r="BS21" i="72"/>
  <c r="BR21" i="72"/>
  <c r="BQ21" i="72"/>
  <c r="BQ20" i="72" s="1"/>
  <c r="BP21" i="72"/>
  <c r="BO21" i="72"/>
  <c r="BN21" i="72"/>
  <c r="BM21" i="72"/>
  <c r="BM20" i="72" s="1"/>
  <c r="BL21" i="72"/>
  <c r="BK21" i="72"/>
  <c r="BJ21" i="72"/>
  <c r="BI21" i="72"/>
  <c r="BI20" i="72" s="1"/>
  <c r="BH21" i="72"/>
  <c r="BG21" i="72"/>
  <c r="BF21" i="72"/>
  <c r="BE21" i="72"/>
  <c r="BE20" i="72" s="1"/>
  <c r="BD21" i="72"/>
  <c r="BC21" i="72"/>
  <c r="BB21" i="72"/>
  <c r="BA21" i="72"/>
  <c r="BA20" i="72" s="1"/>
  <c r="AZ21" i="72"/>
  <c r="AY21" i="72"/>
  <c r="AX21" i="72"/>
  <c r="CB20" i="72"/>
  <c r="BT20" i="72"/>
  <c r="AW20" i="72"/>
  <c r="AV20" i="72"/>
  <c r="AU14" i="72"/>
  <c r="AT14" i="72"/>
  <c r="AS14" i="72"/>
  <c r="AR14" i="72"/>
  <c r="AQ14" i="72"/>
  <c r="AP14" i="72"/>
  <c r="AO14" i="72"/>
  <c r="AN14" i="72"/>
  <c r="AM14" i="72"/>
  <c r="AL14" i="72"/>
  <c r="AK14" i="72"/>
  <c r="AJ14" i="72"/>
  <c r="AD14" i="72"/>
  <c r="AC14" i="72"/>
  <c r="AB14" i="72"/>
  <c r="AH14" i="72" s="1"/>
  <c r="AA14" i="72"/>
  <c r="Z14" i="72"/>
  <c r="Y14" i="72"/>
  <c r="AG14" i="72" s="1"/>
  <c r="X14" i="72"/>
  <c r="AF14" i="72" s="1"/>
  <c r="W14" i="72"/>
  <c r="V14" i="72"/>
  <c r="U14" i="72"/>
  <c r="T14" i="72"/>
  <c r="S14" i="72"/>
  <c r="AI14" i="72" s="1"/>
  <c r="P14" i="72"/>
  <c r="M14" i="72"/>
  <c r="L14" i="72"/>
  <c r="K14" i="72"/>
  <c r="Q14" i="72" s="1"/>
  <c r="J14" i="72"/>
  <c r="I14" i="72"/>
  <c r="H14" i="72"/>
  <c r="G14" i="72"/>
  <c r="F14" i="72"/>
  <c r="E14" i="72"/>
  <c r="O14" i="72" s="1"/>
  <c r="D14" i="72"/>
  <c r="C14" i="72"/>
  <c r="B14" i="72"/>
  <c r="R14" i="72" s="1"/>
  <c r="AD13" i="72"/>
  <c r="AH13" i="72" s="1"/>
  <c r="AC13" i="72"/>
  <c r="AB13" i="72"/>
  <c r="AA13" i="72"/>
  <c r="Z13" i="72"/>
  <c r="Y13" i="72"/>
  <c r="AG13" i="72" s="1"/>
  <c r="X13" i="72"/>
  <c r="W13" i="72"/>
  <c r="V13" i="72"/>
  <c r="AF13" i="72" s="1"/>
  <c r="U13" i="72"/>
  <c r="T13" i="72"/>
  <c r="S13" i="72"/>
  <c r="AI13" i="72" s="1"/>
  <c r="M13" i="72"/>
  <c r="L13" i="72"/>
  <c r="K13" i="72"/>
  <c r="Q13" i="72" s="1"/>
  <c r="J13" i="72"/>
  <c r="I13" i="72"/>
  <c r="H13" i="72"/>
  <c r="P13" i="72" s="1"/>
  <c r="G13" i="72"/>
  <c r="F13" i="72"/>
  <c r="E13" i="72"/>
  <c r="O13" i="72" s="1"/>
  <c r="D13" i="72"/>
  <c r="C13" i="72"/>
  <c r="B13" i="72"/>
  <c r="N13" i="72" s="1"/>
  <c r="CE12" i="72"/>
  <c r="CD12" i="72"/>
  <c r="CC12" i="72"/>
  <c r="CB12" i="72"/>
  <c r="CA12" i="72"/>
  <c r="BZ12" i="72"/>
  <c r="CE7" i="72"/>
  <c r="CE13" i="72" s="1"/>
  <c r="CD7" i="72"/>
  <c r="CC7" i="72"/>
  <c r="CC13" i="72" s="1"/>
  <c r="CB7" i="72"/>
  <c r="CB13" i="72" s="1"/>
  <c r="CA7" i="72"/>
  <c r="CA13" i="72" s="1"/>
  <c r="BZ7" i="72"/>
  <c r="BZ13" i="72" s="1"/>
  <c r="BY7" i="72"/>
  <c r="BY13" i="72" s="1"/>
  <c r="BX7" i="72"/>
  <c r="BX13" i="72" s="1"/>
  <c r="BW7" i="72"/>
  <c r="BW13" i="72" s="1"/>
  <c r="BV7" i="72"/>
  <c r="BV10" i="72" s="1"/>
  <c r="BU7" i="72"/>
  <c r="BU13" i="72" s="1"/>
  <c r="BT7" i="72"/>
  <c r="BT13" i="72" s="1"/>
  <c r="BS7" i="72"/>
  <c r="BS13" i="72" s="1"/>
  <c r="BR7" i="72"/>
  <c r="BR10" i="72" s="1"/>
  <c r="BQ7" i="72"/>
  <c r="BQ13" i="72" s="1"/>
  <c r="BP7" i="72"/>
  <c r="BP13" i="72" s="1"/>
  <c r="BO7" i="72"/>
  <c r="BO13" i="72" s="1"/>
  <c r="BN7" i="72"/>
  <c r="BN13" i="72" s="1"/>
  <c r="BM7" i="72"/>
  <c r="BM13" i="72" s="1"/>
  <c r="BL7" i="72"/>
  <c r="BL13" i="72" s="1"/>
  <c r="BK7" i="72"/>
  <c r="BK13" i="72" s="1"/>
  <c r="BJ7" i="72"/>
  <c r="BJ13" i="72" s="1"/>
  <c r="BI7" i="72"/>
  <c r="BI13" i="72" s="1"/>
  <c r="BH7" i="72"/>
  <c r="BH13" i="72" s="1"/>
  <c r="BG7" i="72"/>
  <c r="BG13" i="72" s="1"/>
  <c r="BF7" i="72"/>
  <c r="BF13" i="72" s="1"/>
  <c r="BE7" i="72"/>
  <c r="BE13" i="72" s="1"/>
  <c r="BD7" i="72"/>
  <c r="BD13" i="72" s="1"/>
  <c r="BC7" i="72"/>
  <c r="BC13" i="72" s="1"/>
  <c r="BB7" i="72"/>
  <c r="BB13" i="72" s="1"/>
  <c r="BA7" i="72"/>
  <c r="BA13" i="72" s="1"/>
  <c r="AZ7" i="72"/>
  <c r="AZ13" i="72" s="1"/>
  <c r="AY7" i="72"/>
  <c r="AY13" i="72" s="1"/>
  <c r="AX7" i="72"/>
  <c r="AX10" i="72" s="1"/>
  <c r="AW7" i="72"/>
  <c r="AW13" i="72" s="1"/>
  <c r="AV7" i="72"/>
  <c r="AV13" i="72" s="1"/>
  <c r="AU7" i="72"/>
  <c r="AU13" i="72" s="1"/>
  <c r="AT7" i="72"/>
  <c r="AT13" i="72" s="1"/>
  <c r="AS7" i="72"/>
  <c r="AS13" i="72" s="1"/>
  <c r="AR7" i="72"/>
  <c r="AR13" i="72" s="1"/>
  <c r="AQ7" i="72"/>
  <c r="AQ13" i="72" s="1"/>
  <c r="AP7" i="72"/>
  <c r="AP13" i="72" s="1"/>
  <c r="AO7" i="72"/>
  <c r="AO13" i="72" s="1"/>
  <c r="AN7" i="72"/>
  <c r="AN13" i="72" s="1"/>
  <c r="AM7" i="72"/>
  <c r="AM13" i="72" s="1"/>
  <c r="AL7" i="72"/>
  <c r="AL13" i="72" s="1"/>
  <c r="AK7" i="72"/>
  <c r="AK13" i="72" s="1"/>
  <c r="AJ7" i="72"/>
  <c r="AJ13" i="72" s="1"/>
  <c r="AI7" i="72"/>
  <c r="AH7" i="72"/>
  <c r="AG7" i="72"/>
  <c r="AF7" i="72"/>
  <c r="AE7" i="72"/>
  <c r="R7" i="72"/>
  <c r="Q7" i="72"/>
  <c r="P7" i="72"/>
  <c r="O7" i="72"/>
  <c r="N7" i="72"/>
  <c r="CE6" i="72"/>
  <c r="CE44" i="72" s="1"/>
  <c r="CD6" i="72"/>
  <c r="CC6" i="72"/>
  <c r="CB6" i="72"/>
  <c r="CB10" i="72" s="1"/>
  <c r="CA6" i="72"/>
  <c r="BZ6" i="72"/>
  <c r="BY6" i="72"/>
  <c r="BY10" i="72" s="1"/>
  <c r="BX6" i="72"/>
  <c r="BX10" i="72" s="1"/>
  <c r="BW6" i="72"/>
  <c r="BV6" i="72"/>
  <c r="BU6" i="72"/>
  <c r="BU10" i="72" s="1"/>
  <c r="BT6" i="72"/>
  <c r="BT44" i="72" s="1"/>
  <c r="BS6" i="72"/>
  <c r="BR6" i="72"/>
  <c r="BQ6" i="72"/>
  <c r="BQ10" i="72" s="1"/>
  <c r="BP6" i="72"/>
  <c r="BP10" i="72" s="1"/>
  <c r="BO6" i="72"/>
  <c r="BN6" i="72"/>
  <c r="BM6" i="72"/>
  <c r="BM10" i="72" s="1"/>
  <c r="BL6" i="72"/>
  <c r="BL10" i="72" s="1"/>
  <c r="BK6" i="72"/>
  <c r="BJ6" i="72"/>
  <c r="BI6" i="72"/>
  <c r="BI10" i="72" s="1"/>
  <c r="BH6" i="72"/>
  <c r="BH10" i="72" s="1"/>
  <c r="BG6" i="72"/>
  <c r="BF6" i="72"/>
  <c r="BE6" i="72"/>
  <c r="BE10" i="72" s="1"/>
  <c r="BD6" i="72"/>
  <c r="BD10" i="72" s="1"/>
  <c r="BC6" i="72"/>
  <c r="BB6" i="72"/>
  <c r="BA6" i="72"/>
  <c r="BA10" i="72" s="1"/>
  <c r="AZ6" i="72"/>
  <c r="AZ10" i="72" s="1"/>
  <c r="AY6" i="72"/>
  <c r="AX6" i="72"/>
  <c r="AW6" i="72"/>
  <c r="AW10" i="72" s="1"/>
  <c r="AI5" i="72"/>
  <c r="AH5" i="72"/>
  <c r="AG5" i="72"/>
  <c r="AF5" i="72"/>
  <c r="AE5" i="72"/>
  <c r="R5" i="72"/>
  <c r="Q5" i="72"/>
  <c r="P5" i="72"/>
  <c r="O5" i="72"/>
  <c r="N5" i="72"/>
  <c r="AI4" i="72"/>
  <c r="AH4" i="72"/>
  <c r="AG4" i="72"/>
  <c r="AF4" i="72"/>
  <c r="AE4" i="72"/>
  <c r="R4" i="72"/>
  <c r="Q4" i="72"/>
  <c r="P4" i="72"/>
  <c r="O4" i="72"/>
  <c r="N4" i="72"/>
  <c r="AX44" i="72" l="1"/>
  <c r="BB44" i="72"/>
  <c r="BF44" i="72"/>
  <c r="BJ44" i="72"/>
  <c r="BN44" i="72"/>
  <c r="BR44" i="72"/>
  <c r="BV44" i="72"/>
  <c r="BZ44" i="72"/>
  <c r="AZ20" i="72"/>
  <c r="BX20" i="72"/>
  <c r="BC44" i="72"/>
  <c r="BK44" i="72"/>
  <c r="CA44" i="72"/>
  <c r="AY44" i="72"/>
  <c r="BG44" i="72"/>
  <c r="BO44" i="72"/>
  <c r="BS44" i="72"/>
  <c r="BW44" i="72"/>
  <c r="CC10" i="72"/>
  <c r="CD10" i="72"/>
  <c r="CF10" i="72"/>
  <c r="BF10" i="72"/>
  <c r="BN10" i="72"/>
  <c r="BZ10" i="72"/>
  <c r="R13" i="72"/>
  <c r="AX13" i="72"/>
  <c r="BR13" i="72"/>
  <c r="BV13" i="72"/>
  <c r="CD13" i="72"/>
  <c r="BD44" i="72"/>
  <c r="BL44" i="72"/>
  <c r="CB44" i="72"/>
  <c r="AY10" i="72"/>
  <c r="BC10" i="72"/>
  <c r="BG10" i="72"/>
  <c r="BK10" i="72"/>
  <c r="BO10" i="72"/>
  <c r="BS10" i="72"/>
  <c r="BW10" i="72"/>
  <c r="CA10" i="72"/>
  <c r="CE10" i="72"/>
  <c r="AE13" i="72"/>
  <c r="BA44" i="72"/>
  <c r="BE44" i="72"/>
  <c r="BI44" i="72"/>
  <c r="BM44" i="72"/>
  <c r="BQ44" i="72"/>
  <c r="BU44" i="72"/>
  <c r="BY44" i="72"/>
  <c r="CC44" i="72"/>
  <c r="BB10" i="72"/>
  <c r="BJ10" i="72"/>
  <c r="AZ44" i="72"/>
  <c r="BH44" i="72"/>
  <c r="BP44" i="72"/>
  <c r="BX44" i="72"/>
  <c r="AV10" i="72"/>
  <c r="BT10" i="72"/>
  <c r="N14" i="72"/>
  <c r="AE14" i="72"/>
  <c r="CE36" i="71" l="1"/>
  <c r="CD36" i="71"/>
  <c r="CC36" i="71"/>
  <c r="CB36" i="71"/>
  <c r="CA36" i="71"/>
  <c r="BZ36" i="71"/>
  <c r="BY36" i="71"/>
  <c r="BX36" i="71"/>
  <c r="BW36" i="71"/>
  <c r="BV36" i="71"/>
  <c r="BU36" i="71"/>
  <c r="BT36" i="71"/>
  <c r="BS36" i="71"/>
  <c r="BR36" i="71"/>
  <c r="BQ36" i="71"/>
  <c r="BP36" i="71"/>
  <c r="BO36" i="71"/>
  <c r="BN36" i="71"/>
  <c r="BM36" i="71"/>
  <c r="BL36" i="71"/>
  <c r="BK36" i="71"/>
  <c r="BJ36" i="71"/>
  <c r="BI36" i="71"/>
  <c r="BH36" i="71"/>
  <c r="BG36" i="71"/>
  <c r="BF36" i="71"/>
  <c r="BE36" i="71"/>
  <c r="BD36" i="71"/>
  <c r="BC36" i="71"/>
  <c r="BB36" i="71"/>
  <c r="BA36" i="71"/>
  <c r="AZ36" i="71"/>
  <c r="AY36" i="71"/>
  <c r="AX36" i="71"/>
  <c r="CE28" i="71"/>
  <c r="CD28" i="71"/>
  <c r="CC28" i="71"/>
  <c r="CB28" i="71"/>
  <c r="CA28" i="71"/>
  <c r="BZ28" i="71"/>
  <c r="BY28" i="71"/>
  <c r="BX28" i="71"/>
  <c r="BW28" i="71"/>
  <c r="BV28" i="71"/>
  <c r="BU28" i="71"/>
  <c r="BT28" i="71"/>
  <c r="BS28" i="71"/>
  <c r="BR28" i="71"/>
  <c r="BQ28" i="71"/>
  <c r="BP28" i="71"/>
  <c r="BO28" i="71"/>
  <c r="BN28" i="71"/>
  <c r="BM28" i="71"/>
  <c r="BL28" i="71"/>
  <c r="BK28" i="71"/>
  <c r="BJ28" i="71"/>
  <c r="BI28" i="71"/>
  <c r="BH28" i="71"/>
  <c r="BG28" i="71"/>
  <c r="BF28" i="71"/>
  <c r="BE28" i="71"/>
  <c r="BD28" i="71"/>
  <c r="BC28" i="71"/>
  <c r="BB28" i="71"/>
  <c r="BA28" i="71"/>
  <c r="AY28" i="71"/>
  <c r="AX28" i="71"/>
  <c r="CB26" i="71"/>
  <c r="CA26" i="71"/>
  <c r="BZ26" i="71"/>
  <c r="BY26" i="71"/>
  <c r="BX26" i="71"/>
  <c r="BW26" i="71"/>
  <c r="CB25" i="71"/>
  <c r="CA25" i="71"/>
  <c r="BZ25" i="71"/>
  <c r="BY25" i="71"/>
  <c r="BX25" i="71"/>
  <c r="BW25" i="71"/>
  <c r="BU25" i="71"/>
  <c r="BT25" i="71"/>
  <c r="BS25" i="71"/>
  <c r="BR25" i="71"/>
  <c r="BP25" i="71"/>
  <c r="BN25" i="71"/>
  <c r="BL25" i="71"/>
  <c r="BK25" i="71"/>
  <c r="BJ25" i="71"/>
  <c r="BI25" i="71"/>
  <c r="CB24" i="71"/>
  <c r="CA24" i="71"/>
  <c r="BZ24" i="71"/>
  <c r="BY24" i="71"/>
  <c r="BX24" i="71"/>
  <c r="BW24" i="71"/>
  <c r="BV24" i="71"/>
  <c r="BR24" i="71"/>
  <c r="BQ24" i="71"/>
  <c r="BP24" i="71"/>
  <c r="BO24" i="71"/>
  <c r="BN24" i="71"/>
  <c r="BM24" i="71"/>
  <c r="BL24" i="71"/>
  <c r="BK24" i="71"/>
  <c r="BJ24" i="71"/>
  <c r="BI24" i="71"/>
  <c r="BG24" i="71"/>
  <c r="BF24" i="71"/>
  <c r="BE24" i="71"/>
  <c r="BD24" i="71"/>
  <c r="BC24" i="71"/>
  <c r="BB24" i="71"/>
  <c r="BA24" i="71"/>
  <c r="AZ24" i="71"/>
  <c r="AY24" i="71"/>
  <c r="AX24" i="71"/>
  <c r="CB23" i="71"/>
  <c r="CA23" i="71"/>
  <c r="BZ23" i="71"/>
  <c r="BY23" i="71"/>
  <c r="BX23" i="71"/>
  <c r="BW23" i="71"/>
  <c r="BV23" i="71"/>
  <c r="BU23" i="71"/>
  <c r="BT23" i="71"/>
  <c r="BS23" i="71"/>
  <c r="BR23" i="71"/>
  <c r="BQ23" i="71"/>
  <c r="BP23" i="71"/>
  <c r="BO23" i="71"/>
  <c r="BN23" i="71"/>
  <c r="BM23" i="71"/>
  <c r="BL23" i="71"/>
  <c r="BK23" i="71"/>
  <c r="BJ23" i="71"/>
  <c r="BI23" i="71"/>
  <c r="BH23" i="71"/>
  <c r="BG23" i="71"/>
  <c r="BF23" i="71"/>
  <c r="BE23" i="71"/>
  <c r="BD23" i="71"/>
  <c r="BC23" i="71"/>
  <c r="BB23" i="71"/>
  <c r="BA23" i="71"/>
  <c r="AZ23" i="71"/>
  <c r="AY23" i="71"/>
  <c r="AX23" i="71"/>
  <c r="CB22" i="71"/>
  <c r="CB20" i="71" s="1"/>
  <c r="CA22" i="71"/>
  <c r="BZ22" i="71"/>
  <c r="BY22" i="71"/>
  <c r="BX22" i="71"/>
  <c r="BX20" i="71" s="1"/>
  <c r="BW22" i="71"/>
  <c r="BV22" i="71"/>
  <c r="BU22" i="71"/>
  <c r="BT22" i="71"/>
  <c r="BS22" i="71"/>
  <c r="BR22" i="71"/>
  <c r="BQ22" i="71"/>
  <c r="BP22" i="71"/>
  <c r="BP20" i="71" s="1"/>
  <c r="BO22" i="71"/>
  <c r="BN22" i="71"/>
  <c r="BM22" i="71"/>
  <c r="BL22" i="71"/>
  <c r="BL20" i="71" s="1"/>
  <c r="BK22" i="71"/>
  <c r="BJ22" i="71"/>
  <c r="BI22" i="71"/>
  <c r="BH22" i="71"/>
  <c r="BH20" i="71" s="1"/>
  <c r="BG22" i="71"/>
  <c r="BF22" i="71"/>
  <c r="BE22" i="71"/>
  <c r="BD22" i="71"/>
  <c r="BC22" i="71"/>
  <c r="BB22" i="71"/>
  <c r="BA22" i="71"/>
  <c r="AZ22" i="71"/>
  <c r="AZ20" i="71" s="1"/>
  <c r="AY22" i="71"/>
  <c r="AX22" i="71"/>
  <c r="CB21" i="71"/>
  <c r="CA21" i="71"/>
  <c r="BZ21" i="71"/>
  <c r="BY21" i="71"/>
  <c r="BX21" i="71"/>
  <c r="BW21" i="71"/>
  <c r="BV21" i="71"/>
  <c r="BU21" i="71"/>
  <c r="BT21" i="71"/>
  <c r="BS21" i="71"/>
  <c r="BR21" i="71"/>
  <c r="BR20" i="71" s="1"/>
  <c r="BQ21" i="71"/>
  <c r="BP21" i="71"/>
  <c r="BO21" i="71"/>
  <c r="BN21" i="71"/>
  <c r="BN20" i="71" s="1"/>
  <c r="BM21" i="71"/>
  <c r="BL21" i="71"/>
  <c r="BK21" i="71"/>
  <c r="BJ21" i="71"/>
  <c r="BI21" i="71"/>
  <c r="BH21" i="71"/>
  <c r="BG21" i="71"/>
  <c r="BF21" i="71"/>
  <c r="BE21" i="71"/>
  <c r="BD21" i="71"/>
  <c r="BC21" i="71"/>
  <c r="BB21" i="71"/>
  <c r="BA21" i="71"/>
  <c r="AZ21" i="71"/>
  <c r="AY21" i="71"/>
  <c r="AX21" i="71"/>
  <c r="BT20" i="71"/>
  <c r="BD20" i="71"/>
  <c r="AW20" i="71"/>
  <c r="AV20" i="71"/>
  <c r="AU14" i="71"/>
  <c r="AT14" i="71"/>
  <c r="AS14" i="71"/>
  <c r="AR14" i="71"/>
  <c r="AQ14" i="71"/>
  <c r="AP14" i="71"/>
  <c r="AO14" i="71"/>
  <c r="AN14" i="71"/>
  <c r="AM14" i="71"/>
  <c r="AL14" i="71"/>
  <c r="AK14" i="71"/>
  <c r="AJ14" i="71"/>
  <c r="AD14" i="71"/>
  <c r="AC14" i="71"/>
  <c r="AB14" i="71"/>
  <c r="AA14" i="71"/>
  <c r="Z14" i="71"/>
  <c r="Y14" i="71"/>
  <c r="X14" i="71"/>
  <c r="W14" i="71"/>
  <c r="V14" i="71"/>
  <c r="U14" i="71"/>
  <c r="T14" i="71"/>
  <c r="S14" i="71"/>
  <c r="M14" i="71"/>
  <c r="L14" i="71"/>
  <c r="K14" i="71"/>
  <c r="J14" i="71"/>
  <c r="I14" i="71"/>
  <c r="H14" i="71"/>
  <c r="G14" i="71"/>
  <c r="F14" i="71"/>
  <c r="E14" i="71"/>
  <c r="O14" i="71" s="1"/>
  <c r="D14" i="71"/>
  <c r="C14" i="71"/>
  <c r="B14" i="71"/>
  <c r="AD13" i="71"/>
  <c r="AH13" i="71" s="1"/>
  <c r="AC13" i="71"/>
  <c r="AB13" i="71"/>
  <c r="AA13" i="71"/>
  <c r="Z13" i="71"/>
  <c r="Y13" i="71"/>
  <c r="X13" i="71"/>
  <c r="W13" i="71"/>
  <c r="V13" i="71"/>
  <c r="AF13" i="71" s="1"/>
  <c r="U13" i="71"/>
  <c r="T13" i="71"/>
  <c r="S13" i="71"/>
  <c r="M13" i="71"/>
  <c r="L13" i="71"/>
  <c r="K13" i="71"/>
  <c r="J13" i="71"/>
  <c r="I13" i="71"/>
  <c r="H13" i="71"/>
  <c r="G13" i="71"/>
  <c r="F13" i="71"/>
  <c r="E13" i="71"/>
  <c r="D13" i="71"/>
  <c r="C13" i="71"/>
  <c r="B13" i="71"/>
  <c r="CE12" i="71"/>
  <c r="CD12" i="71"/>
  <c r="CC12" i="71"/>
  <c r="CB12" i="71"/>
  <c r="CA12" i="71"/>
  <c r="BZ12" i="71"/>
  <c r="CE7" i="71"/>
  <c r="CE13" i="71" s="1"/>
  <c r="CD7" i="71"/>
  <c r="CD13" i="71" s="1"/>
  <c r="CC7" i="71"/>
  <c r="CC13" i="71" s="1"/>
  <c r="CB7" i="71"/>
  <c r="CB13" i="71" s="1"/>
  <c r="CA7" i="71"/>
  <c r="BZ7" i="71"/>
  <c r="BZ13" i="71" s="1"/>
  <c r="BY7" i="71"/>
  <c r="BY13" i="71" s="1"/>
  <c r="BX7" i="71"/>
  <c r="BX13" i="71" s="1"/>
  <c r="BW7" i="71"/>
  <c r="BW13" i="71" s="1"/>
  <c r="BV7" i="71"/>
  <c r="BV13" i="71" s="1"/>
  <c r="BU7" i="71"/>
  <c r="BU13" i="71" s="1"/>
  <c r="BT7" i="71"/>
  <c r="BT13" i="71" s="1"/>
  <c r="BS7" i="71"/>
  <c r="BR7" i="71"/>
  <c r="BR13" i="71" s="1"/>
  <c r="BQ7" i="71"/>
  <c r="BQ13" i="71" s="1"/>
  <c r="BP7" i="71"/>
  <c r="BP13" i="71" s="1"/>
  <c r="BO7" i="71"/>
  <c r="BO13" i="71" s="1"/>
  <c r="BN7" i="71"/>
  <c r="BN13" i="71" s="1"/>
  <c r="BM7" i="71"/>
  <c r="BM13" i="71" s="1"/>
  <c r="BL7" i="71"/>
  <c r="BL13" i="71" s="1"/>
  <c r="BK7" i="71"/>
  <c r="BJ7" i="71"/>
  <c r="BJ13" i="71" s="1"/>
  <c r="BI7" i="71"/>
  <c r="BI13" i="71" s="1"/>
  <c r="BH7" i="71"/>
  <c r="BH13" i="71" s="1"/>
  <c r="BG7" i="71"/>
  <c r="BG13" i="71" s="1"/>
  <c r="BF7" i="71"/>
  <c r="BE7" i="71"/>
  <c r="BE13" i="71" s="1"/>
  <c r="BD7" i="71"/>
  <c r="BD13" i="71" s="1"/>
  <c r="BC7" i="71"/>
  <c r="BB7" i="71"/>
  <c r="BB13" i="71" s="1"/>
  <c r="BA7" i="71"/>
  <c r="BA13" i="71" s="1"/>
  <c r="AZ7" i="71"/>
  <c r="AZ13" i="71" s="1"/>
  <c r="AY7" i="71"/>
  <c r="AY13" i="71" s="1"/>
  <c r="AX7" i="71"/>
  <c r="AW7" i="71"/>
  <c r="AW13" i="71" s="1"/>
  <c r="AV7" i="71"/>
  <c r="AV13" i="71" s="1"/>
  <c r="AU7" i="71"/>
  <c r="AU13" i="71" s="1"/>
  <c r="AT7" i="71"/>
  <c r="AT13" i="71" s="1"/>
  <c r="AS7" i="71"/>
  <c r="AS13" i="71" s="1"/>
  <c r="AR7" i="71"/>
  <c r="AR13" i="71" s="1"/>
  <c r="AQ7" i="71"/>
  <c r="AQ13" i="71" s="1"/>
  <c r="AP7" i="71"/>
  <c r="AP13" i="71" s="1"/>
  <c r="AO7" i="71"/>
  <c r="AO13" i="71" s="1"/>
  <c r="AN7" i="71"/>
  <c r="AN13" i="71" s="1"/>
  <c r="AM7" i="71"/>
  <c r="AM13" i="71" s="1"/>
  <c r="AL7" i="71"/>
  <c r="AL13" i="71" s="1"/>
  <c r="AK7" i="71"/>
  <c r="AK13" i="71" s="1"/>
  <c r="AJ7" i="71"/>
  <c r="AJ13" i="71" s="1"/>
  <c r="AI7" i="71"/>
  <c r="AH7" i="71"/>
  <c r="AG7" i="71"/>
  <c r="AF7" i="71"/>
  <c r="AE7" i="71"/>
  <c r="R7" i="71"/>
  <c r="Q7" i="71"/>
  <c r="P7" i="71"/>
  <c r="O7" i="71"/>
  <c r="N7" i="71"/>
  <c r="CE6" i="71"/>
  <c r="CE44" i="71" s="1"/>
  <c r="CD6" i="71"/>
  <c r="CD44" i="71" s="1"/>
  <c r="CC6" i="71"/>
  <c r="CB6" i="71"/>
  <c r="CA6" i="71"/>
  <c r="BZ6" i="71"/>
  <c r="BY6" i="71"/>
  <c r="BX6" i="71"/>
  <c r="BW6" i="71"/>
  <c r="BV6" i="71"/>
  <c r="BU6" i="71"/>
  <c r="BT6" i="71"/>
  <c r="BS6" i="71"/>
  <c r="BR6" i="71"/>
  <c r="BR44" i="71" s="1"/>
  <c r="BQ6" i="71"/>
  <c r="BP6" i="71"/>
  <c r="BO6" i="71"/>
  <c r="BN6" i="71"/>
  <c r="BN44" i="71" s="1"/>
  <c r="BM6" i="71"/>
  <c r="BL6" i="71"/>
  <c r="BK6" i="71"/>
  <c r="BJ6" i="71"/>
  <c r="BI6" i="71"/>
  <c r="BH6" i="71"/>
  <c r="BG6" i="71"/>
  <c r="BF6" i="71"/>
  <c r="BE6" i="71"/>
  <c r="BD6" i="71"/>
  <c r="BC6" i="71"/>
  <c r="BB6" i="71"/>
  <c r="BA6" i="71"/>
  <c r="AZ6" i="71"/>
  <c r="AY6" i="71"/>
  <c r="AX6" i="71"/>
  <c r="AW6" i="71"/>
  <c r="AI5" i="71"/>
  <c r="AH5" i="71"/>
  <c r="AG5" i="71"/>
  <c r="AF5" i="71"/>
  <c r="AE5" i="71"/>
  <c r="R5" i="71"/>
  <c r="Q5" i="71"/>
  <c r="P5" i="71"/>
  <c r="O5" i="71"/>
  <c r="N5" i="71"/>
  <c r="AI4" i="71"/>
  <c r="AH4" i="71"/>
  <c r="AG4" i="71"/>
  <c r="AF4" i="71"/>
  <c r="AE4" i="71"/>
  <c r="R4" i="71"/>
  <c r="Q4" i="71"/>
  <c r="P4" i="71"/>
  <c r="O4" i="71"/>
  <c r="N4" i="71"/>
  <c r="BV44" i="71" l="1"/>
  <c r="BG44" i="71"/>
  <c r="BW44" i="71"/>
  <c r="AZ10" i="71"/>
  <c r="BD44" i="71"/>
  <c r="BH10" i="71"/>
  <c r="BL44" i="71"/>
  <c r="BP10" i="71"/>
  <c r="BT44" i="71"/>
  <c r="BX44" i="71"/>
  <c r="CB10" i="71"/>
  <c r="AX10" i="71"/>
  <c r="BF10" i="71"/>
  <c r="N13" i="71"/>
  <c r="O13" i="71"/>
  <c r="AE13" i="71"/>
  <c r="R14" i="71"/>
  <c r="AI14" i="71"/>
  <c r="AW10" i="71"/>
  <c r="BA10" i="71"/>
  <c r="BE10" i="71"/>
  <c r="BI10" i="71"/>
  <c r="BM10" i="71"/>
  <c r="BQ10" i="71"/>
  <c r="BU10" i="71"/>
  <c r="BY10" i="71"/>
  <c r="CC10" i="71"/>
  <c r="BC10" i="71"/>
  <c r="BK10" i="71"/>
  <c r="BS10" i="71"/>
  <c r="CA10" i="71"/>
  <c r="Q13" i="71"/>
  <c r="AF14" i="71"/>
  <c r="AH14" i="71"/>
  <c r="BA20" i="71"/>
  <c r="BE20" i="71"/>
  <c r="BI20" i="71"/>
  <c r="BI44" i="71" s="1"/>
  <c r="BM20" i="71"/>
  <c r="BQ20" i="71"/>
  <c r="BU20" i="71"/>
  <c r="BY20" i="71"/>
  <c r="P13" i="71"/>
  <c r="AG13" i="71"/>
  <c r="P14" i="71"/>
  <c r="Q14" i="71"/>
  <c r="AG14" i="71"/>
  <c r="AX20" i="71"/>
  <c r="AX44" i="71" s="1"/>
  <c r="BB20" i="71"/>
  <c r="BB44" i="71" s="1"/>
  <c r="BF20" i="71"/>
  <c r="BF44" i="71" s="1"/>
  <c r="BJ20" i="71"/>
  <c r="BJ44" i="71" s="1"/>
  <c r="BV20" i="71"/>
  <c r="BZ20" i="71"/>
  <c r="BZ44" i="71" s="1"/>
  <c r="AY20" i="71"/>
  <c r="AY44" i="71" s="1"/>
  <c r="BC20" i="71"/>
  <c r="BC44" i="71" s="1"/>
  <c r="BG20" i="71"/>
  <c r="BK20" i="71"/>
  <c r="BK44" i="71" s="1"/>
  <c r="BO20" i="71"/>
  <c r="BO44" i="71" s="1"/>
  <c r="BS20" i="71"/>
  <c r="BS44" i="71" s="1"/>
  <c r="BW20" i="71"/>
  <c r="CA20" i="71"/>
  <c r="CA44" i="71" s="1"/>
  <c r="BB10" i="71"/>
  <c r="BJ10" i="71"/>
  <c r="BR10" i="71"/>
  <c r="BZ10" i="71"/>
  <c r="R13" i="71"/>
  <c r="AX13" i="71"/>
  <c r="BF13" i="71"/>
  <c r="AZ44" i="71"/>
  <c r="BH44" i="71"/>
  <c r="BP44" i="71"/>
  <c r="CB44" i="71"/>
  <c r="AY10" i="71"/>
  <c r="BG10" i="71"/>
  <c r="BO10" i="71"/>
  <c r="BW10" i="71"/>
  <c r="CE10" i="71"/>
  <c r="AI13" i="71"/>
  <c r="BC13" i="71"/>
  <c r="BK13" i="71"/>
  <c r="BS13" i="71"/>
  <c r="CA13" i="71"/>
  <c r="BE44" i="71"/>
  <c r="BQ44" i="71"/>
  <c r="BY44" i="71"/>
  <c r="AV10" i="71"/>
  <c r="BD10" i="71"/>
  <c r="BL10" i="71"/>
  <c r="BT10" i="71"/>
  <c r="BX10" i="71"/>
  <c r="N14" i="71"/>
  <c r="BN10" i="71"/>
  <c r="BV10" i="71"/>
  <c r="CD10" i="71"/>
  <c r="BA44" i="71"/>
  <c r="BM44" i="71"/>
  <c r="BU44" i="71"/>
  <c r="CC44" i="71"/>
  <c r="AE14" i="71"/>
  <c r="CE28" i="70"/>
  <c r="CE36" i="70"/>
  <c r="CE44" i="70"/>
  <c r="CE6" i="70" l="1"/>
  <c r="CE7" i="70"/>
  <c r="CE13" i="70" s="1"/>
  <c r="CE12" i="70"/>
  <c r="CD36" i="70"/>
  <c r="CC36" i="70"/>
  <c r="CB36" i="70"/>
  <c r="CA36" i="70"/>
  <c r="BZ36" i="70"/>
  <c r="BY36" i="70"/>
  <c r="BX36" i="70"/>
  <c r="BW36" i="70"/>
  <c r="BV36" i="70"/>
  <c r="BU36" i="70"/>
  <c r="BT36" i="70"/>
  <c r="BS36" i="70"/>
  <c r="BR36" i="70"/>
  <c r="BQ36" i="70"/>
  <c r="BP36" i="70"/>
  <c r="BO36" i="70"/>
  <c r="BN36" i="70"/>
  <c r="BM36" i="70"/>
  <c r="BL36" i="70"/>
  <c r="BK36" i="70"/>
  <c r="BJ36" i="70"/>
  <c r="BI36" i="70"/>
  <c r="BH36" i="70"/>
  <c r="BG36" i="70"/>
  <c r="BF36" i="70"/>
  <c r="BE36" i="70"/>
  <c r="BD36" i="70"/>
  <c r="BC36" i="70"/>
  <c r="BB36" i="70"/>
  <c r="BA36" i="70"/>
  <c r="AZ36" i="70"/>
  <c r="AY36" i="70"/>
  <c r="AX36" i="70"/>
  <c r="CD28" i="70"/>
  <c r="CC28" i="70"/>
  <c r="CB28" i="70"/>
  <c r="CA28" i="70"/>
  <c r="BZ28" i="70"/>
  <c r="BY28" i="70"/>
  <c r="BX28" i="70"/>
  <c r="BW28" i="70"/>
  <c r="BV28" i="70"/>
  <c r="BU28" i="70"/>
  <c r="BT28" i="70"/>
  <c r="BS28" i="70"/>
  <c r="BR28" i="70"/>
  <c r="BQ28" i="70"/>
  <c r="BP28" i="70"/>
  <c r="BO28" i="70"/>
  <c r="BN28" i="70"/>
  <c r="BM28" i="70"/>
  <c r="BL28" i="70"/>
  <c r="BK28" i="70"/>
  <c r="BJ28" i="70"/>
  <c r="BI28" i="70"/>
  <c r="BH28" i="70"/>
  <c r="BG28" i="70"/>
  <c r="BF28" i="70"/>
  <c r="BE28" i="70"/>
  <c r="BD28" i="70"/>
  <c r="BC28" i="70"/>
  <c r="BB28" i="70"/>
  <c r="BA28" i="70"/>
  <c r="AY28" i="70"/>
  <c r="AX28" i="70"/>
  <c r="CB26" i="70"/>
  <c r="CA26" i="70"/>
  <c r="BZ26" i="70"/>
  <c r="BY26" i="70"/>
  <c r="BX26" i="70"/>
  <c r="BW26" i="70"/>
  <c r="CB25" i="70"/>
  <c r="CA25" i="70"/>
  <c r="BZ25" i="70"/>
  <c r="BY25" i="70"/>
  <c r="BX25" i="70"/>
  <c r="BW25" i="70"/>
  <c r="BU25" i="70"/>
  <c r="BT25" i="70"/>
  <c r="BS25" i="70"/>
  <c r="BR25" i="70"/>
  <c r="BP25" i="70"/>
  <c r="BN25" i="70"/>
  <c r="BL25" i="70"/>
  <c r="BK25" i="70"/>
  <c r="BJ25" i="70"/>
  <c r="BI25" i="70"/>
  <c r="CB24" i="70"/>
  <c r="CA24" i="70"/>
  <c r="BZ24" i="70"/>
  <c r="BY24" i="70"/>
  <c r="BX24" i="70"/>
  <c r="BW24" i="70"/>
  <c r="BV24" i="70"/>
  <c r="BR24" i="70"/>
  <c r="BQ24" i="70"/>
  <c r="BP24" i="70"/>
  <c r="BO24" i="70"/>
  <c r="BN24" i="70"/>
  <c r="BM24" i="70"/>
  <c r="BL24" i="70"/>
  <c r="BK24" i="70"/>
  <c r="BJ24" i="70"/>
  <c r="BI24" i="70"/>
  <c r="BG24" i="70"/>
  <c r="BF24" i="70"/>
  <c r="BE24" i="70"/>
  <c r="BD24" i="70"/>
  <c r="BC24" i="70"/>
  <c r="BB24" i="70"/>
  <c r="BA24" i="70"/>
  <c r="AZ24" i="70"/>
  <c r="AY24" i="70"/>
  <c r="AX24" i="70"/>
  <c r="CB23" i="70"/>
  <c r="CA23" i="70"/>
  <c r="BZ23" i="70"/>
  <c r="BY23" i="70"/>
  <c r="BX23" i="70"/>
  <c r="BX20" i="70" s="1"/>
  <c r="BW23" i="70"/>
  <c r="BV23" i="70"/>
  <c r="BU23" i="70"/>
  <c r="BT23" i="70"/>
  <c r="BT20" i="70" s="1"/>
  <c r="BS23" i="70"/>
  <c r="BR23" i="70"/>
  <c r="BQ23" i="70"/>
  <c r="BP23" i="70"/>
  <c r="BP20" i="70" s="1"/>
  <c r="BO23" i="70"/>
  <c r="BN23" i="70"/>
  <c r="BM23" i="70"/>
  <c r="BL23" i="70"/>
  <c r="BL20" i="70" s="1"/>
  <c r="BK23" i="70"/>
  <c r="BJ23" i="70"/>
  <c r="BI23" i="70"/>
  <c r="BH23" i="70"/>
  <c r="BH20" i="70" s="1"/>
  <c r="BG23" i="70"/>
  <c r="BF23" i="70"/>
  <c r="BE23" i="70"/>
  <c r="BD23" i="70"/>
  <c r="BD20" i="70" s="1"/>
  <c r="BC23" i="70"/>
  <c r="BB23" i="70"/>
  <c r="BA23" i="70"/>
  <c r="AZ23" i="70"/>
  <c r="AZ20" i="70" s="1"/>
  <c r="AY23" i="70"/>
  <c r="AX23" i="70"/>
  <c r="CB22" i="70"/>
  <c r="CA22" i="70"/>
  <c r="CA20" i="70" s="1"/>
  <c r="BZ22" i="70"/>
  <c r="BY22" i="70"/>
  <c r="BX22" i="70"/>
  <c r="BW22" i="70"/>
  <c r="BW20" i="70" s="1"/>
  <c r="BW44" i="70" s="1"/>
  <c r="BV22" i="70"/>
  <c r="BU22" i="70"/>
  <c r="BT22" i="70"/>
  <c r="BS22" i="70"/>
  <c r="BS20" i="70" s="1"/>
  <c r="BS44" i="70" s="1"/>
  <c r="BR22" i="70"/>
  <c r="BQ22" i="70"/>
  <c r="BP22" i="70"/>
  <c r="BO22" i="70"/>
  <c r="BO20" i="70" s="1"/>
  <c r="BO44" i="70" s="1"/>
  <c r="BN22" i="70"/>
  <c r="BM22" i="70"/>
  <c r="BL22" i="70"/>
  <c r="BK22" i="70"/>
  <c r="BK20" i="70" s="1"/>
  <c r="BK44" i="70" s="1"/>
  <c r="BJ22" i="70"/>
  <c r="BI22" i="70"/>
  <c r="BH22" i="70"/>
  <c r="BG22" i="70"/>
  <c r="BG20" i="70" s="1"/>
  <c r="BG44" i="70" s="1"/>
  <c r="BF22" i="70"/>
  <c r="BE22" i="70"/>
  <c r="BD22" i="70"/>
  <c r="BC22" i="70"/>
  <c r="BC20" i="70" s="1"/>
  <c r="BC44" i="70" s="1"/>
  <c r="BB22" i="70"/>
  <c r="BA22" i="70"/>
  <c r="AZ22" i="70"/>
  <c r="AY22" i="70"/>
  <c r="AY20" i="70" s="1"/>
  <c r="AY44" i="70" s="1"/>
  <c r="AX22" i="70"/>
  <c r="CB21" i="70"/>
  <c r="CA21" i="70"/>
  <c r="BZ21" i="70"/>
  <c r="BZ20" i="70" s="1"/>
  <c r="BY21" i="70"/>
  <c r="BX21" i="70"/>
  <c r="BW21" i="70"/>
  <c r="BV21" i="70"/>
  <c r="BV20" i="70" s="1"/>
  <c r="BU21" i="70"/>
  <c r="BT21" i="70"/>
  <c r="BS21" i="70"/>
  <c r="BR21" i="70"/>
  <c r="BR20" i="70" s="1"/>
  <c r="BQ21" i="70"/>
  <c r="BP21" i="70"/>
  <c r="BO21" i="70"/>
  <c r="BN21" i="70"/>
  <c r="BN20" i="70" s="1"/>
  <c r="BM21" i="70"/>
  <c r="BL21" i="70"/>
  <c r="BK21" i="70"/>
  <c r="BJ21" i="70"/>
  <c r="BJ20" i="70" s="1"/>
  <c r="BI21" i="70"/>
  <c r="BH21" i="70"/>
  <c r="BG21" i="70"/>
  <c r="BF21" i="70"/>
  <c r="BF20" i="70" s="1"/>
  <c r="BE21" i="70"/>
  <c r="BD21" i="70"/>
  <c r="BC21" i="70"/>
  <c r="BB21" i="70"/>
  <c r="BB20" i="70" s="1"/>
  <c r="BA21" i="70"/>
  <c r="AZ21" i="70"/>
  <c r="AY21" i="70"/>
  <c r="AX21" i="70"/>
  <c r="AX20" i="70" s="1"/>
  <c r="BY20" i="70"/>
  <c r="BU20" i="70"/>
  <c r="BQ20" i="70"/>
  <c r="BM20" i="70"/>
  <c r="BI20" i="70"/>
  <c r="BE20" i="70"/>
  <c r="BA20" i="70"/>
  <c r="AW20" i="70"/>
  <c r="AV20" i="70"/>
  <c r="AU14" i="70"/>
  <c r="AT14" i="70"/>
  <c r="AS14" i="70"/>
  <c r="AR14" i="70"/>
  <c r="AQ14" i="70"/>
  <c r="AP14" i="70"/>
  <c r="AO14" i="70"/>
  <c r="AN14" i="70"/>
  <c r="AM14" i="70"/>
  <c r="AL14" i="70"/>
  <c r="AK14" i="70"/>
  <c r="AJ14" i="70"/>
  <c r="AD14" i="70"/>
  <c r="AC14" i="70"/>
  <c r="AB14" i="70"/>
  <c r="AH14" i="70" s="1"/>
  <c r="AA14" i="70"/>
  <c r="Z14" i="70"/>
  <c r="Y14" i="70"/>
  <c r="AG14" i="70" s="1"/>
  <c r="X14" i="70"/>
  <c r="W14" i="70"/>
  <c r="V14" i="70"/>
  <c r="AF14" i="70" s="1"/>
  <c r="U14" i="70"/>
  <c r="T14" i="70"/>
  <c r="S14" i="70"/>
  <c r="AI14" i="70" s="1"/>
  <c r="Q14" i="70"/>
  <c r="M14" i="70"/>
  <c r="L14" i="70"/>
  <c r="K14" i="70"/>
  <c r="J14" i="70"/>
  <c r="I14" i="70"/>
  <c r="H14" i="70"/>
  <c r="P14" i="70" s="1"/>
  <c r="G14" i="70"/>
  <c r="F14" i="70"/>
  <c r="E14" i="70"/>
  <c r="O14" i="70" s="1"/>
  <c r="D14" i="70"/>
  <c r="C14" i="70"/>
  <c r="B14" i="70"/>
  <c r="R14" i="70" s="1"/>
  <c r="CD13" i="70"/>
  <c r="BZ13" i="70"/>
  <c r="BV13" i="70"/>
  <c r="BR13" i="70"/>
  <c r="BN13" i="70"/>
  <c r="BJ13" i="70"/>
  <c r="BF13" i="70"/>
  <c r="BB13" i="70"/>
  <c r="AX13" i="70"/>
  <c r="AT13" i="70"/>
  <c r="AP13" i="70"/>
  <c r="AL13" i="70"/>
  <c r="AD13" i="70"/>
  <c r="AH13" i="70" s="1"/>
  <c r="AC13" i="70"/>
  <c r="AB13" i="70"/>
  <c r="AA13" i="70"/>
  <c r="Z13" i="70"/>
  <c r="Y13" i="70"/>
  <c r="AG13" i="70" s="1"/>
  <c r="X13" i="70"/>
  <c r="W13" i="70"/>
  <c r="V13" i="70"/>
  <c r="AF13" i="70" s="1"/>
  <c r="U13" i="70"/>
  <c r="T13" i="70"/>
  <c r="S13" i="70"/>
  <c r="AI13" i="70" s="1"/>
  <c r="M13" i="70"/>
  <c r="L13" i="70"/>
  <c r="K13" i="70"/>
  <c r="Q13" i="70" s="1"/>
  <c r="J13" i="70"/>
  <c r="I13" i="70"/>
  <c r="H13" i="70"/>
  <c r="P13" i="70" s="1"/>
  <c r="G13" i="70"/>
  <c r="F13" i="70"/>
  <c r="E13" i="70"/>
  <c r="O13" i="70" s="1"/>
  <c r="D13" i="70"/>
  <c r="C13" i="70"/>
  <c r="B13" i="70"/>
  <c r="N13" i="70" s="1"/>
  <c r="CD12" i="70"/>
  <c r="CC12" i="70"/>
  <c r="CB12" i="70"/>
  <c r="CA12" i="70"/>
  <c r="BZ12" i="70"/>
  <c r="AV10" i="70"/>
  <c r="CD7" i="70"/>
  <c r="CC7" i="70"/>
  <c r="CC13" i="70" s="1"/>
  <c r="CB7" i="70"/>
  <c r="CB13" i="70" s="1"/>
  <c r="CA7" i="70"/>
  <c r="CA13" i="70" s="1"/>
  <c r="BZ7" i="70"/>
  <c r="BY7" i="70"/>
  <c r="BY13" i="70" s="1"/>
  <c r="BX7" i="70"/>
  <c r="BX13" i="70" s="1"/>
  <c r="BW7" i="70"/>
  <c r="BW13" i="70" s="1"/>
  <c r="BV7" i="70"/>
  <c r="BU7" i="70"/>
  <c r="BU13" i="70" s="1"/>
  <c r="BT7" i="70"/>
  <c r="BT13" i="70" s="1"/>
  <c r="BS7" i="70"/>
  <c r="BS13" i="70" s="1"/>
  <c r="BR7" i="70"/>
  <c r="BQ7" i="70"/>
  <c r="BQ13" i="70" s="1"/>
  <c r="BP7" i="70"/>
  <c r="BP13" i="70" s="1"/>
  <c r="BO7" i="70"/>
  <c r="BO13" i="70" s="1"/>
  <c r="BN7" i="70"/>
  <c r="BM7" i="70"/>
  <c r="BM13" i="70" s="1"/>
  <c r="BL7" i="70"/>
  <c r="BL13" i="70" s="1"/>
  <c r="BK7" i="70"/>
  <c r="BK13" i="70" s="1"/>
  <c r="BJ7" i="70"/>
  <c r="BI7" i="70"/>
  <c r="BI13" i="70" s="1"/>
  <c r="BH7" i="70"/>
  <c r="BH13" i="70" s="1"/>
  <c r="BG7" i="70"/>
  <c r="BG13" i="70" s="1"/>
  <c r="BF7" i="70"/>
  <c r="BE7" i="70"/>
  <c r="BE13" i="70" s="1"/>
  <c r="BD7" i="70"/>
  <c r="BD13" i="70" s="1"/>
  <c r="BC7" i="70"/>
  <c r="BC13" i="70" s="1"/>
  <c r="BB7" i="70"/>
  <c r="BA7" i="70"/>
  <c r="BA13" i="70" s="1"/>
  <c r="AZ7" i="70"/>
  <c r="AZ13" i="70" s="1"/>
  <c r="AY7" i="70"/>
  <c r="AY13" i="70" s="1"/>
  <c r="AX7" i="70"/>
  <c r="AW7" i="70"/>
  <c r="AW13" i="70" s="1"/>
  <c r="AV7" i="70"/>
  <c r="AV13" i="70" s="1"/>
  <c r="AU7" i="70"/>
  <c r="AU13" i="70" s="1"/>
  <c r="AT7" i="70"/>
  <c r="AS7" i="70"/>
  <c r="AS13" i="70" s="1"/>
  <c r="AR7" i="70"/>
  <c r="AR13" i="70" s="1"/>
  <c r="AQ7" i="70"/>
  <c r="AQ13" i="70" s="1"/>
  <c r="AP7" i="70"/>
  <c r="AO7" i="70"/>
  <c r="AO13" i="70" s="1"/>
  <c r="AN7" i="70"/>
  <c r="AN13" i="70" s="1"/>
  <c r="AM7" i="70"/>
  <c r="AM13" i="70" s="1"/>
  <c r="AL7" i="70"/>
  <c r="AK7" i="70"/>
  <c r="AK13" i="70" s="1"/>
  <c r="AJ7" i="70"/>
  <c r="AJ13" i="70" s="1"/>
  <c r="AI7" i="70"/>
  <c r="AH7" i="70"/>
  <c r="AG7" i="70"/>
  <c r="AF7" i="70"/>
  <c r="AE7" i="70"/>
  <c r="R7" i="70"/>
  <c r="Q7" i="70"/>
  <c r="P7" i="70"/>
  <c r="O7" i="70"/>
  <c r="N7" i="70"/>
  <c r="CD6" i="70"/>
  <c r="CD44" i="70" s="1"/>
  <c r="CC6" i="70"/>
  <c r="CC44" i="70" s="1"/>
  <c r="CB6" i="70"/>
  <c r="CB10" i="70" s="1"/>
  <c r="CA6" i="70"/>
  <c r="CA10" i="70" s="1"/>
  <c r="BZ6" i="70"/>
  <c r="BY6" i="70"/>
  <c r="BY44" i="70" s="1"/>
  <c r="BX6" i="70"/>
  <c r="BX10" i="70" s="1"/>
  <c r="BW6" i="70"/>
  <c r="BW10" i="70" s="1"/>
  <c r="BV6" i="70"/>
  <c r="BU6" i="70"/>
  <c r="BU44" i="70" s="1"/>
  <c r="BT6" i="70"/>
  <c r="BT44" i="70" s="1"/>
  <c r="BS6" i="70"/>
  <c r="BS10" i="70" s="1"/>
  <c r="BR6" i="70"/>
  <c r="BQ6" i="70"/>
  <c r="BQ44" i="70" s="1"/>
  <c r="BP6" i="70"/>
  <c r="BP10" i="70" s="1"/>
  <c r="BO6" i="70"/>
  <c r="BO10" i="70" s="1"/>
  <c r="BN6" i="70"/>
  <c r="BM6" i="70"/>
  <c r="BM44" i="70" s="1"/>
  <c r="BL6" i="70"/>
  <c r="BL10" i="70" s="1"/>
  <c r="BK6" i="70"/>
  <c r="BK10" i="70" s="1"/>
  <c r="BJ6" i="70"/>
  <c r="BI6" i="70"/>
  <c r="BI44" i="70" s="1"/>
  <c r="BH6" i="70"/>
  <c r="BH44" i="70" s="1"/>
  <c r="BG6" i="70"/>
  <c r="BG10" i="70" s="1"/>
  <c r="BF6" i="70"/>
  <c r="BE6" i="70"/>
  <c r="BE44" i="70" s="1"/>
  <c r="BD6" i="70"/>
  <c r="BD10" i="70" s="1"/>
  <c r="BC6" i="70"/>
  <c r="BC10" i="70" s="1"/>
  <c r="BB6" i="70"/>
  <c r="BA6" i="70"/>
  <c r="BA44" i="70" s="1"/>
  <c r="AZ6" i="70"/>
  <c r="AZ10" i="70" s="1"/>
  <c r="AY6" i="70"/>
  <c r="AY10" i="70" s="1"/>
  <c r="AX6" i="70"/>
  <c r="AW6" i="70"/>
  <c r="AW10" i="70" s="1"/>
  <c r="AI5" i="70"/>
  <c r="AH5" i="70"/>
  <c r="AG5" i="70"/>
  <c r="AF5" i="70"/>
  <c r="AE5" i="70"/>
  <c r="R5" i="70"/>
  <c r="Q5" i="70"/>
  <c r="P5" i="70"/>
  <c r="O5" i="70"/>
  <c r="N5" i="70"/>
  <c r="AI4" i="70"/>
  <c r="AH4" i="70"/>
  <c r="AG4" i="70"/>
  <c r="AF4" i="70"/>
  <c r="AE4" i="70"/>
  <c r="R4" i="70"/>
  <c r="Q4" i="70"/>
  <c r="P4" i="70"/>
  <c r="O4" i="70"/>
  <c r="N4" i="70"/>
  <c r="CB20" i="70" l="1"/>
  <c r="CB44" i="70" s="1"/>
  <c r="CA44" i="70"/>
  <c r="CE10" i="70"/>
  <c r="AX44" i="70"/>
  <c r="BB44" i="70"/>
  <c r="BF44" i="70"/>
  <c r="BJ44" i="70"/>
  <c r="BN44" i="70"/>
  <c r="BR44" i="70"/>
  <c r="BV44" i="70"/>
  <c r="BZ44" i="70"/>
  <c r="BH10" i="70"/>
  <c r="BT10" i="70"/>
  <c r="R13" i="70"/>
  <c r="BA10" i="70"/>
  <c r="BE10" i="70"/>
  <c r="BI10" i="70"/>
  <c r="BM10" i="70"/>
  <c r="BQ10" i="70"/>
  <c r="BU10" i="70"/>
  <c r="BY10" i="70"/>
  <c r="CC10" i="70"/>
  <c r="AE13" i="70"/>
  <c r="N14" i="70"/>
  <c r="AZ44" i="70"/>
  <c r="BD44" i="70"/>
  <c r="BL44" i="70"/>
  <c r="BP44" i="70"/>
  <c r="BX44" i="70"/>
  <c r="AX10" i="70"/>
  <c r="BB10" i="70"/>
  <c r="BF10" i="70"/>
  <c r="BJ10" i="70"/>
  <c r="BN10" i="70"/>
  <c r="BR10" i="70"/>
  <c r="BV10" i="70"/>
  <c r="BZ10" i="70"/>
  <c r="CD10" i="70"/>
  <c r="AE14" i="70"/>
  <c r="CD36" i="69" l="1"/>
  <c r="CC36" i="69"/>
  <c r="CB36" i="69"/>
  <c r="CA36" i="69"/>
  <c r="BZ36" i="69"/>
  <c r="BY36" i="69"/>
  <c r="BX36" i="69"/>
  <c r="BW36" i="69"/>
  <c r="BV36" i="69"/>
  <c r="BU36" i="69"/>
  <c r="BT36" i="69"/>
  <c r="BS36" i="69"/>
  <c r="BR36" i="69"/>
  <c r="BQ36" i="69"/>
  <c r="BP36" i="69"/>
  <c r="BO36" i="69"/>
  <c r="BN36" i="69"/>
  <c r="BM36" i="69"/>
  <c r="BL36" i="69"/>
  <c r="BK36" i="69"/>
  <c r="BJ36" i="69"/>
  <c r="BI36" i="69"/>
  <c r="BH36" i="69"/>
  <c r="BG36" i="69"/>
  <c r="BF36" i="69"/>
  <c r="BE36" i="69"/>
  <c r="BD36" i="69"/>
  <c r="BC36" i="69"/>
  <c r="BB36" i="69"/>
  <c r="BA36" i="69"/>
  <c r="AZ36" i="69"/>
  <c r="AY36" i="69"/>
  <c r="AX36" i="69"/>
  <c r="CD28" i="69"/>
  <c r="CC28" i="69"/>
  <c r="CB28" i="69"/>
  <c r="CA28" i="69"/>
  <c r="BZ28" i="69"/>
  <c r="BY28" i="69"/>
  <c r="BX28" i="69"/>
  <c r="BW28" i="69"/>
  <c r="BV28" i="69"/>
  <c r="BU28" i="69"/>
  <c r="BT28" i="69"/>
  <c r="BS28" i="69"/>
  <c r="BR28" i="69"/>
  <c r="BQ28" i="69"/>
  <c r="BP28" i="69"/>
  <c r="BO28" i="69"/>
  <c r="BN28" i="69"/>
  <c r="BM28" i="69"/>
  <c r="BL28" i="69"/>
  <c r="BK28" i="69"/>
  <c r="BJ28" i="69"/>
  <c r="BI28" i="69"/>
  <c r="BH28" i="69"/>
  <c r="BG28" i="69"/>
  <c r="BF28" i="69"/>
  <c r="BE28" i="69"/>
  <c r="BD28" i="69"/>
  <c r="BC28" i="69"/>
  <c r="BB28" i="69"/>
  <c r="BA28" i="69"/>
  <c r="AY28" i="69"/>
  <c r="AX28" i="69"/>
  <c r="CB26" i="69"/>
  <c r="CA26" i="69"/>
  <c r="BZ26" i="69"/>
  <c r="BY26" i="69"/>
  <c r="BX26" i="69"/>
  <c r="BW26" i="69"/>
  <c r="CB25" i="69"/>
  <c r="CA25" i="69"/>
  <c r="BZ25" i="69"/>
  <c r="BY25" i="69"/>
  <c r="BX25" i="69"/>
  <c r="BW25" i="69"/>
  <c r="BU25" i="69"/>
  <c r="BT25" i="69"/>
  <c r="BS25" i="69"/>
  <c r="BR25" i="69"/>
  <c r="BP25" i="69"/>
  <c r="BN25" i="69"/>
  <c r="BL25" i="69"/>
  <c r="BK25" i="69"/>
  <c r="BJ25" i="69"/>
  <c r="BI25" i="69"/>
  <c r="CB24" i="69"/>
  <c r="CA24" i="69"/>
  <c r="BZ24" i="69"/>
  <c r="BY24" i="69"/>
  <c r="BX24" i="69"/>
  <c r="BW24" i="69"/>
  <c r="BV24" i="69"/>
  <c r="BR24" i="69"/>
  <c r="BQ24" i="69"/>
  <c r="BP24" i="69"/>
  <c r="BO24" i="69"/>
  <c r="BN24" i="69"/>
  <c r="BM24" i="69"/>
  <c r="BL24" i="69"/>
  <c r="BK24" i="69"/>
  <c r="BJ24" i="69"/>
  <c r="BI24" i="69"/>
  <c r="BG24" i="69"/>
  <c r="BF24" i="69"/>
  <c r="BE24" i="69"/>
  <c r="BD24" i="69"/>
  <c r="BC24" i="69"/>
  <c r="BB24" i="69"/>
  <c r="BA24" i="69"/>
  <c r="AZ24" i="69"/>
  <c r="AY24" i="69"/>
  <c r="AX24" i="69"/>
  <c r="CB23" i="69"/>
  <c r="CA23" i="69"/>
  <c r="BZ23" i="69"/>
  <c r="BY23" i="69"/>
  <c r="BX23" i="69"/>
  <c r="BW23" i="69"/>
  <c r="BV23" i="69"/>
  <c r="BU23" i="69"/>
  <c r="BT23" i="69"/>
  <c r="BS23" i="69"/>
  <c r="BR23" i="69"/>
  <c r="BQ23" i="69"/>
  <c r="BP23" i="69"/>
  <c r="BO23" i="69"/>
  <c r="BN23" i="69"/>
  <c r="BM23" i="69"/>
  <c r="BL23" i="69"/>
  <c r="BK23" i="69"/>
  <c r="BJ23" i="69"/>
  <c r="BI23" i="69"/>
  <c r="BH23" i="69"/>
  <c r="BG23" i="69"/>
  <c r="BF23" i="69"/>
  <c r="BE23" i="69"/>
  <c r="BD23" i="69"/>
  <c r="BC23" i="69"/>
  <c r="BB23" i="69"/>
  <c r="BA23" i="69"/>
  <c r="AZ23" i="69"/>
  <c r="AY23" i="69"/>
  <c r="AX23" i="69"/>
  <c r="CB22" i="69"/>
  <c r="CA22" i="69"/>
  <c r="BZ22" i="69"/>
  <c r="BY22" i="69"/>
  <c r="BY20" i="69" s="1"/>
  <c r="BX22" i="69"/>
  <c r="BW22" i="69"/>
  <c r="BV22" i="69"/>
  <c r="BU22" i="69"/>
  <c r="BT22" i="69"/>
  <c r="BS22" i="69"/>
  <c r="BS20" i="69" s="1"/>
  <c r="BR22" i="69"/>
  <c r="BQ22" i="69"/>
  <c r="BP22" i="69"/>
  <c r="BO22" i="69"/>
  <c r="BO20" i="69" s="1"/>
  <c r="BN22" i="69"/>
  <c r="BM22" i="69"/>
  <c r="BM20" i="69" s="1"/>
  <c r="BL22" i="69"/>
  <c r="BK22" i="69"/>
  <c r="BJ22" i="69"/>
  <c r="BI22" i="69"/>
  <c r="BI20" i="69" s="1"/>
  <c r="BH22" i="69"/>
  <c r="BG22" i="69"/>
  <c r="BF22" i="69"/>
  <c r="BE22" i="69"/>
  <c r="BD22" i="69"/>
  <c r="BC22" i="69"/>
  <c r="BB22" i="69"/>
  <c r="BA22" i="69"/>
  <c r="AZ22" i="69"/>
  <c r="AY22" i="69"/>
  <c r="AX22" i="69"/>
  <c r="CB21" i="69"/>
  <c r="CA21" i="69"/>
  <c r="BZ21" i="69"/>
  <c r="BY21" i="69"/>
  <c r="BX21" i="69"/>
  <c r="BW21" i="69"/>
  <c r="BV21" i="69"/>
  <c r="BU21" i="69"/>
  <c r="BT21" i="69"/>
  <c r="BS21" i="69"/>
  <c r="BR21" i="69"/>
  <c r="BQ21" i="69"/>
  <c r="BQ20" i="69" s="1"/>
  <c r="BP21" i="69"/>
  <c r="BO21" i="69"/>
  <c r="BN21" i="69"/>
  <c r="BM21" i="69"/>
  <c r="BL21" i="69"/>
  <c r="BK21" i="69"/>
  <c r="BJ21" i="69"/>
  <c r="BI21" i="69"/>
  <c r="BH21" i="69"/>
  <c r="BG21" i="69"/>
  <c r="BF21" i="69"/>
  <c r="BE21" i="69"/>
  <c r="BD21" i="69"/>
  <c r="BC21" i="69"/>
  <c r="BB21" i="69"/>
  <c r="BA21" i="69"/>
  <c r="BA20" i="69" s="1"/>
  <c r="AZ21" i="69"/>
  <c r="AY21" i="69"/>
  <c r="AX21" i="69"/>
  <c r="BU20" i="69"/>
  <c r="BE20" i="69"/>
  <c r="AW20" i="69"/>
  <c r="AV20" i="69"/>
  <c r="AU14" i="69"/>
  <c r="AT14" i="69"/>
  <c r="AS14" i="69"/>
  <c r="AR14" i="69"/>
  <c r="AQ14" i="69"/>
  <c r="AP14" i="69"/>
  <c r="AO14" i="69"/>
  <c r="AN14" i="69"/>
  <c r="AM14" i="69"/>
  <c r="AL14" i="69"/>
  <c r="AK14" i="69"/>
  <c r="AJ14" i="69"/>
  <c r="AD14" i="69"/>
  <c r="AC14" i="69"/>
  <c r="AB14" i="69"/>
  <c r="AA14" i="69"/>
  <c r="Z14" i="69"/>
  <c r="Y14" i="69"/>
  <c r="X14" i="69"/>
  <c r="W14" i="69"/>
  <c r="V14" i="69"/>
  <c r="U14" i="69"/>
  <c r="T14" i="69"/>
  <c r="S14" i="69"/>
  <c r="Q14" i="69"/>
  <c r="M14" i="69"/>
  <c r="L14" i="69"/>
  <c r="K14" i="69"/>
  <c r="J14" i="69"/>
  <c r="I14" i="69"/>
  <c r="H14" i="69"/>
  <c r="G14" i="69"/>
  <c r="F14" i="69"/>
  <c r="E14" i="69"/>
  <c r="D14" i="69"/>
  <c r="C14" i="69"/>
  <c r="B14" i="69"/>
  <c r="R14" i="69" s="1"/>
  <c r="BZ13" i="69"/>
  <c r="BR13" i="69"/>
  <c r="BJ13" i="69"/>
  <c r="BB13" i="69"/>
  <c r="AT13" i="69"/>
  <c r="AL13" i="69"/>
  <c r="AD13" i="69"/>
  <c r="AC13" i="69"/>
  <c r="AB13" i="69"/>
  <c r="AA13" i="69"/>
  <c r="Z13" i="69"/>
  <c r="Y13" i="69"/>
  <c r="X13" i="69"/>
  <c r="W13" i="69"/>
  <c r="V13" i="69"/>
  <c r="U13" i="69"/>
  <c r="T13" i="69"/>
  <c r="S13" i="69"/>
  <c r="M13" i="69"/>
  <c r="L13" i="69"/>
  <c r="K13" i="69"/>
  <c r="J13" i="69"/>
  <c r="I13" i="69"/>
  <c r="H13" i="69"/>
  <c r="G13" i="69"/>
  <c r="F13" i="69"/>
  <c r="E13" i="69"/>
  <c r="D13" i="69"/>
  <c r="C13" i="69"/>
  <c r="B13" i="69"/>
  <c r="N13" i="69" s="1"/>
  <c r="CD12" i="69"/>
  <c r="CC12" i="69"/>
  <c r="CB12" i="69"/>
  <c r="CA12" i="69"/>
  <c r="BZ12" i="69"/>
  <c r="AV10" i="69"/>
  <c r="CD7" i="69"/>
  <c r="CD13" i="69" s="1"/>
  <c r="CC7" i="69"/>
  <c r="CC13" i="69" s="1"/>
  <c r="CB7" i="69"/>
  <c r="CB13" i="69" s="1"/>
  <c r="CA7" i="69"/>
  <c r="CA13" i="69" s="1"/>
  <c r="BZ7" i="69"/>
  <c r="BY7" i="69"/>
  <c r="BY13" i="69" s="1"/>
  <c r="BX7" i="69"/>
  <c r="BX13" i="69" s="1"/>
  <c r="BW7" i="69"/>
  <c r="BW13" i="69" s="1"/>
  <c r="BV7" i="69"/>
  <c r="BV13" i="69" s="1"/>
  <c r="BU7" i="69"/>
  <c r="BU13" i="69" s="1"/>
  <c r="BT7" i="69"/>
  <c r="BT13" i="69" s="1"/>
  <c r="BS7" i="69"/>
  <c r="BS13" i="69" s="1"/>
  <c r="BR7" i="69"/>
  <c r="BQ7" i="69"/>
  <c r="BQ13" i="69" s="1"/>
  <c r="BP7" i="69"/>
  <c r="BP13" i="69" s="1"/>
  <c r="BO7" i="69"/>
  <c r="BO13" i="69" s="1"/>
  <c r="BN7" i="69"/>
  <c r="BN13" i="69" s="1"/>
  <c r="BM7" i="69"/>
  <c r="BM13" i="69" s="1"/>
  <c r="BL7" i="69"/>
  <c r="BL13" i="69" s="1"/>
  <c r="BK7" i="69"/>
  <c r="BK13" i="69" s="1"/>
  <c r="BJ7" i="69"/>
  <c r="BI7" i="69"/>
  <c r="BI13" i="69" s="1"/>
  <c r="BH7" i="69"/>
  <c r="BH13" i="69" s="1"/>
  <c r="BG7" i="69"/>
  <c r="BG13" i="69" s="1"/>
  <c r="BF7" i="69"/>
  <c r="BF13" i="69" s="1"/>
  <c r="BE7" i="69"/>
  <c r="BE13" i="69" s="1"/>
  <c r="BD7" i="69"/>
  <c r="BD13" i="69" s="1"/>
  <c r="BC7" i="69"/>
  <c r="BC13" i="69" s="1"/>
  <c r="BB7" i="69"/>
  <c r="BA7" i="69"/>
  <c r="BA13" i="69" s="1"/>
  <c r="AZ7" i="69"/>
  <c r="AZ13" i="69" s="1"/>
  <c r="AY7" i="69"/>
  <c r="AY13" i="69" s="1"/>
  <c r="AX7" i="69"/>
  <c r="AX13" i="69" s="1"/>
  <c r="AW7" i="69"/>
  <c r="AW13" i="69" s="1"/>
  <c r="AV7" i="69"/>
  <c r="AV13" i="69" s="1"/>
  <c r="AU7" i="69"/>
  <c r="AU13" i="69" s="1"/>
  <c r="AT7" i="69"/>
  <c r="AS7" i="69"/>
  <c r="AS13" i="69" s="1"/>
  <c r="AR7" i="69"/>
  <c r="AR13" i="69" s="1"/>
  <c r="AQ7" i="69"/>
  <c r="AQ13" i="69" s="1"/>
  <c r="AP7" i="69"/>
  <c r="AP13" i="69" s="1"/>
  <c r="AO7" i="69"/>
  <c r="AO13" i="69" s="1"/>
  <c r="AN7" i="69"/>
  <c r="AN13" i="69" s="1"/>
  <c r="AM7" i="69"/>
  <c r="AM13" i="69" s="1"/>
  <c r="AL7" i="69"/>
  <c r="AK7" i="69"/>
  <c r="AK13" i="69" s="1"/>
  <c r="AJ7" i="69"/>
  <c r="AJ13" i="69" s="1"/>
  <c r="AI7" i="69"/>
  <c r="AH7" i="69"/>
  <c r="AG7" i="69"/>
  <c r="AF7" i="69"/>
  <c r="AE7" i="69"/>
  <c r="R7" i="69"/>
  <c r="Q7" i="69"/>
  <c r="P7" i="69"/>
  <c r="O7" i="69"/>
  <c r="N7" i="69"/>
  <c r="CD6" i="69"/>
  <c r="CD44" i="69" s="1"/>
  <c r="CC6" i="69"/>
  <c r="CC44" i="69" s="1"/>
  <c r="CB6" i="69"/>
  <c r="CB10" i="69" s="1"/>
  <c r="CA6" i="69"/>
  <c r="BZ6" i="69"/>
  <c r="BY6" i="69"/>
  <c r="BX6" i="69"/>
  <c r="BX10" i="69" s="1"/>
  <c r="BW6" i="69"/>
  <c r="BV6" i="69"/>
  <c r="BU6" i="69"/>
  <c r="BT6" i="69"/>
  <c r="BS6" i="69"/>
  <c r="BR6" i="69"/>
  <c r="BQ6" i="69"/>
  <c r="BP6" i="69"/>
  <c r="BP10" i="69" s="1"/>
  <c r="BO6" i="69"/>
  <c r="BN6" i="69"/>
  <c r="BM6" i="69"/>
  <c r="BL6" i="69"/>
  <c r="BL10" i="69" s="1"/>
  <c r="BK6" i="69"/>
  <c r="BJ6" i="69"/>
  <c r="BI6" i="69"/>
  <c r="BH6" i="69"/>
  <c r="BH10" i="69" s="1"/>
  <c r="BG6" i="69"/>
  <c r="BF6" i="69"/>
  <c r="BE6" i="69"/>
  <c r="BD6" i="69"/>
  <c r="BC6" i="69"/>
  <c r="BB6" i="69"/>
  <c r="BA6" i="69"/>
  <c r="AZ6" i="69"/>
  <c r="AZ10" i="69" s="1"/>
  <c r="AY6" i="69"/>
  <c r="AX6" i="69"/>
  <c r="AW6" i="69"/>
  <c r="AI5" i="69"/>
  <c r="AH5" i="69"/>
  <c r="AG5" i="69"/>
  <c r="AF5" i="69"/>
  <c r="AE5" i="69"/>
  <c r="R5" i="69"/>
  <c r="Q5" i="69"/>
  <c r="P5" i="69"/>
  <c r="O5" i="69"/>
  <c r="N5" i="69"/>
  <c r="AI4" i="69"/>
  <c r="AH4" i="69"/>
  <c r="AG4" i="69"/>
  <c r="AF4" i="69"/>
  <c r="AE4" i="69"/>
  <c r="R4" i="69"/>
  <c r="Q4" i="69"/>
  <c r="P4" i="69"/>
  <c r="O4" i="69"/>
  <c r="N4" i="69"/>
  <c r="AY10" i="69" l="1"/>
  <c r="BC10" i="69"/>
  <c r="BG10" i="69"/>
  <c r="BK10" i="69"/>
  <c r="BO10" i="69"/>
  <c r="BS10" i="69"/>
  <c r="BW10" i="69"/>
  <c r="CA10" i="69"/>
  <c r="AI14" i="69"/>
  <c r="P13" i="69"/>
  <c r="AG13" i="69"/>
  <c r="P14" i="69"/>
  <c r="AF14" i="69"/>
  <c r="AH14" i="69"/>
  <c r="AX20" i="69"/>
  <c r="BB20" i="69"/>
  <c r="BF20" i="69"/>
  <c r="BJ20" i="69"/>
  <c r="BN20" i="69"/>
  <c r="BR20" i="69"/>
  <c r="BV20" i="69"/>
  <c r="BZ20" i="69"/>
  <c r="AY20" i="69"/>
  <c r="AY44" i="69" s="1"/>
  <c r="BC20" i="69"/>
  <c r="BC44" i="69" s="1"/>
  <c r="BG20" i="69"/>
  <c r="BG44" i="69" s="1"/>
  <c r="BK20" i="69"/>
  <c r="BK44" i="69" s="1"/>
  <c r="BO44" i="69"/>
  <c r="BS44" i="69"/>
  <c r="BW20" i="69"/>
  <c r="BW44" i="69" s="1"/>
  <c r="CA20" i="69"/>
  <c r="CA44" i="69" s="1"/>
  <c r="AZ20" i="69"/>
  <c r="BD20" i="69"/>
  <c r="BH20" i="69"/>
  <c r="BH44" i="69" s="1"/>
  <c r="BL20" i="69"/>
  <c r="BL44" i="69" s="1"/>
  <c r="BP20" i="69"/>
  <c r="BP44" i="69" s="1"/>
  <c r="BT20" i="69"/>
  <c r="BT44" i="69" s="1"/>
  <c r="BX20" i="69"/>
  <c r="CB20" i="69"/>
  <c r="CB44" i="69" s="1"/>
  <c r="AI13" i="69"/>
  <c r="BD44" i="69"/>
  <c r="AW10" i="69"/>
  <c r="BA44" i="69"/>
  <c r="BE44" i="69"/>
  <c r="BI44" i="69"/>
  <c r="BM44" i="69"/>
  <c r="BQ44" i="69"/>
  <c r="BU44" i="69"/>
  <c r="BY44" i="69"/>
  <c r="O13" i="69"/>
  <c r="Q13" i="69"/>
  <c r="AF13" i="69"/>
  <c r="AH13" i="69"/>
  <c r="O14" i="69"/>
  <c r="AG14" i="69"/>
  <c r="AX44" i="69"/>
  <c r="BB44" i="69"/>
  <c r="BF44" i="69"/>
  <c r="BJ44" i="69"/>
  <c r="BN44" i="69"/>
  <c r="BR44" i="69"/>
  <c r="BV44" i="69"/>
  <c r="BZ44" i="69"/>
  <c r="BD10" i="69"/>
  <c r="BT10" i="69"/>
  <c r="BA10" i="69"/>
  <c r="BE10" i="69"/>
  <c r="BI10" i="69"/>
  <c r="BM10" i="69"/>
  <c r="BQ10" i="69"/>
  <c r="BU10" i="69"/>
  <c r="BY10" i="69"/>
  <c r="CC10" i="69"/>
  <c r="AE13" i="69"/>
  <c r="N14" i="69"/>
  <c r="AZ44" i="69"/>
  <c r="BX44" i="69"/>
  <c r="R13" i="69"/>
  <c r="AX10" i="69"/>
  <c r="BB10" i="69"/>
  <c r="BF10" i="69"/>
  <c r="BJ10" i="69"/>
  <c r="BN10" i="69"/>
  <c r="BR10" i="69"/>
  <c r="BV10" i="69"/>
  <c r="BZ10" i="69"/>
  <c r="CD10" i="69"/>
  <c r="AE14" i="69"/>
  <c r="CD6" i="68"/>
  <c r="CD44" i="68" l="1"/>
  <c r="CD28" i="68"/>
  <c r="CD36" i="68"/>
  <c r="CD7" i="68"/>
  <c r="CD13" i="68" s="1"/>
  <c r="CD12" i="68"/>
  <c r="CC36" i="68"/>
  <c r="CB36" i="68"/>
  <c r="CA36" i="68"/>
  <c r="BZ36" i="68"/>
  <c r="BY36" i="68"/>
  <c r="BX36" i="68"/>
  <c r="BW36" i="68"/>
  <c r="BV36" i="68"/>
  <c r="BU36" i="68"/>
  <c r="BT36" i="68"/>
  <c r="BS36" i="68"/>
  <c r="BR36" i="68"/>
  <c r="BQ36" i="68"/>
  <c r="BP36" i="68"/>
  <c r="BO36" i="68"/>
  <c r="BN36" i="68"/>
  <c r="BM36" i="68"/>
  <c r="BL36" i="68"/>
  <c r="BK36" i="68"/>
  <c r="BJ36" i="68"/>
  <c r="BI36" i="68"/>
  <c r="BH36" i="68"/>
  <c r="BG36" i="68"/>
  <c r="BF36" i="68"/>
  <c r="BE36" i="68"/>
  <c r="BD36" i="68"/>
  <c r="BC36" i="68"/>
  <c r="BB36" i="68"/>
  <c r="BA36" i="68"/>
  <c r="AZ36" i="68"/>
  <c r="AY36" i="68"/>
  <c r="AX36" i="68"/>
  <c r="CC28" i="68"/>
  <c r="CB28" i="68"/>
  <c r="CA28" i="68"/>
  <c r="BZ28" i="68"/>
  <c r="BY28" i="68"/>
  <c r="BX28" i="68"/>
  <c r="BW28" i="68"/>
  <c r="BV28" i="68"/>
  <c r="BU28" i="68"/>
  <c r="BT28" i="68"/>
  <c r="BS28" i="68"/>
  <c r="BR28" i="68"/>
  <c r="BQ28" i="68"/>
  <c r="BP28" i="68"/>
  <c r="BO28" i="68"/>
  <c r="BN28" i="68"/>
  <c r="BM28" i="68"/>
  <c r="BL28" i="68"/>
  <c r="BK28" i="68"/>
  <c r="BJ28" i="68"/>
  <c r="BI28" i="68"/>
  <c r="BH28" i="68"/>
  <c r="BG28" i="68"/>
  <c r="BF28" i="68"/>
  <c r="BE28" i="68"/>
  <c r="BD28" i="68"/>
  <c r="BC28" i="68"/>
  <c r="BB28" i="68"/>
  <c r="BA28" i="68"/>
  <c r="AY28" i="68"/>
  <c r="AX28" i="68"/>
  <c r="CB26" i="68"/>
  <c r="CA26" i="68"/>
  <c r="BZ26" i="68"/>
  <c r="BY26" i="68"/>
  <c r="BX26" i="68"/>
  <c r="BW26" i="68"/>
  <c r="CB25" i="68"/>
  <c r="CA25" i="68"/>
  <c r="BZ25" i="68"/>
  <c r="BY25" i="68"/>
  <c r="BX25" i="68"/>
  <c r="BW25" i="68"/>
  <c r="BU25" i="68"/>
  <c r="BT25" i="68"/>
  <c r="BS25" i="68"/>
  <c r="BR25" i="68"/>
  <c r="BP25" i="68"/>
  <c r="BN25" i="68"/>
  <c r="BL25" i="68"/>
  <c r="BK25" i="68"/>
  <c r="BJ25" i="68"/>
  <c r="BI25" i="68"/>
  <c r="CB24" i="68"/>
  <c r="CA24" i="68"/>
  <c r="BZ24" i="68"/>
  <c r="BY24" i="68"/>
  <c r="BX24" i="68"/>
  <c r="BW24" i="68"/>
  <c r="BV24" i="68"/>
  <c r="BR24" i="68"/>
  <c r="BQ24" i="68"/>
  <c r="BP24" i="68"/>
  <c r="BO24" i="68"/>
  <c r="BN24" i="68"/>
  <c r="BM24" i="68"/>
  <c r="BL24" i="68"/>
  <c r="BK24" i="68"/>
  <c r="BJ24" i="68"/>
  <c r="BI24" i="68"/>
  <c r="BG24" i="68"/>
  <c r="BF24" i="68"/>
  <c r="BE24" i="68"/>
  <c r="BD24" i="68"/>
  <c r="BC24" i="68"/>
  <c r="BB24" i="68"/>
  <c r="BA24" i="68"/>
  <c r="AZ24" i="68"/>
  <c r="AY24" i="68"/>
  <c r="AX24" i="68"/>
  <c r="CB23" i="68"/>
  <c r="CA23" i="68"/>
  <c r="BZ23" i="68"/>
  <c r="BY23" i="68"/>
  <c r="BX23" i="68"/>
  <c r="BW23" i="68"/>
  <c r="BV23" i="68"/>
  <c r="BU23" i="68"/>
  <c r="BT23" i="68"/>
  <c r="BS23" i="68"/>
  <c r="BR23" i="68"/>
  <c r="BQ23" i="68"/>
  <c r="BP23" i="68"/>
  <c r="BO23" i="68"/>
  <c r="BN23" i="68"/>
  <c r="BM23" i="68"/>
  <c r="BL23" i="68"/>
  <c r="BK23" i="68"/>
  <c r="BJ23" i="68"/>
  <c r="BI23" i="68"/>
  <c r="BH23" i="68"/>
  <c r="BG23" i="68"/>
  <c r="BF23" i="68"/>
  <c r="BE23" i="68"/>
  <c r="BD23" i="68"/>
  <c r="BC23" i="68"/>
  <c r="BB23" i="68"/>
  <c r="BA23" i="68"/>
  <c r="AZ23" i="68"/>
  <c r="AY23" i="68"/>
  <c r="AX23" i="68"/>
  <c r="CB22" i="68"/>
  <c r="CA22" i="68"/>
  <c r="BZ22" i="68"/>
  <c r="BY22" i="68"/>
  <c r="BY20" i="68" s="1"/>
  <c r="BX22" i="68"/>
  <c r="BW22" i="68"/>
  <c r="BV22" i="68"/>
  <c r="BU22" i="68"/>
  <c r="BU20" i="68" s="1"/>
  <c r="BT22" i="68"/>
  <c r="BS22" i="68"/>
  <c r="BR22" i="68"/>
  <c r="BQ22" i="68"/>
  <c r="BQ20" i="68" s="1"/>
  <c r="BP22" i="68"/>
  <c r="BO22" i="68"/>
  <c r="BN22" i="68"/>
  <c r="BM22" i="68"/>
  <c r="BM20" i="68" s="1"/>
  <c r="BL22" i="68"/>
  <c r="BK22" i="68"/>
  <c r="BJ22" i="68"/>
  <c r="BI22" i="68"/>
  <c r="BI20" i="68" s="1"/>
  <c r="BH22" i="68"/>
  <c r="BG22" i="68"/>
  <c r="BF22" i="68"/>
  <c r="BE22" i="68"/>
  <c r="BE20" i="68" s="1"/>
  <c r="BD22" i="68"/>
  <c r="BC22" i="68"/>
  <c r="BB22" i="68"/>
  <c r="BA22" i="68"/>
  <c r="BA20" i="68" s="1"/>
  <c r="AZ22" i="68"/>
  <c r="AY22" i="68"/>
  <c r="AX22" i="68"/>
  <c r="CB21" i="68"/>
  <c r="CA21" i="68"/>
  <c r="BZ21" i="68"/>
  <c r="BY21" i="68"/>
  <c r="BX21" i="68"/>
  <c r="BX20" i="68" s="1"/>
  <c r="BW21" i="68"/>
  <c r="BW20" i="68" s="1"/>
  <c r="BV21" i="68"/>
  <c r="BU21" i="68"/>
  <c r="BT21" i="68"/>
  <c r="BT20" i="68" s="1"/>
  <c r="BS21" i="68"/>
  <c r="BS20" i="68" s="1"/>
  <c r="BR21" i="68"/>
  <c r="BQ21" i="68"/>
  <c r="BP21" i="68"/>
  <c r="BP20" i="68" s="1"/>
  <c r="BO21" i="68"/>
  <c r="BO20" i="68" s="1"/>
  <c r="BN21" i="68"/>
  <c r="BM21" i="68"/>
  <c r="BL21" i="68"/>
  <c r="BL20" i="68" s="1"/>
  <c r="BK21" i="68"/>
  <c r="BK20" i="68" s="1"/>
  <c r="BJ21" i="68"/>
  <c r="BI21" i="68"/>
  <c r="BH21" i="68"/>
  <c r="BH20" i="68" s="1"/>
  <c r="BG21" i="68"/>
  <c r="BG20" i="68" s="1"/>
  <c r="BF21" i="68"/>
  <c r="BE21" i="68"/>
  <c r="BD21" i="68"/>
  <c r="BD20" i="68" s="1"/>
  <c r="BC21" i="68"/>
  <c r="BC20" i="68" s="1"/>
  <c r="BB21" i="68"/>
  <c r="BA21" i="68"/>
  <c r="AZ21" i="68"/>
  <c r="AZ20" i="68" s="1"/>
  <c r="AY21" i="68"/>
  <c r="AY20" i="68" s="1"/>
  <c r="AX21" i="68"/>
  <c r="BZ20" i="68"/>
  <c r="BV20" i="68"/>
  <c r="BR20" i="68"/>
  <c r="BN20" i="68"/>
  <c r="BJ20" i="68"/>
  <c r="BF20" i="68"/>
  <c r="BB20" i="68"/>
  <c r="AX20" i="68"/>
  <c r="AW20" i="68"/>
  <c r="AV20" i="68"/>
  <c r="AU14" i="68"/>
  <c r="AT14" i="68"/>
  <c r="AS14" i="68"/>
  <c r="AR14" i="68"/>
  <c r="AQ14" i="68"/>
  <c r="AP14" i="68"/>
  <c r="AO14" i="68"/>
  <c r="AN14" i="68"/>
  <c r="AM14" i="68"/>
  <c r="AL14" i="68"/>
  <c r="AK14" i="68"/>
  <c r="AJ14" i="68"/>
  <c r="AD14" i="68"/>
  <c r="AC14" i="68"/>
  <c r="AB14" i="68"/>
  <c r="AH14" i="68" s="1"/>
  <c r="AA14" i="68"/>
  <c r="Z14" i="68"/>
  <c r="Y14" i="68"/>
  <c r="X14" i="68"/>
  <c r="W14" i="68"/>
  <c r="V14" i="68"/>
  <c r="U14" i="68"/>
  <c r="T14" i="68"/>
  <c r="S14" i="68"/>
  <c r="M14" i="68"/>
  <c r="L14" i="68"/>
  <c r="K14" i="68"/>
  <c r="Q14" i="68" s="1"/>
  <c r="J14" i="68"/>
  <c r="I14" i="68"/>
  <c r="H14" i="68"/>
  <c r="G14" i="68"/>
  <c r="F14" i="68"/>
  <c r="E14" i="68"/>
  <c r="D14" i="68"/>
  <c r="C14" i="68"/>
  <c r="B14" i="68"/>
  <c r="BZ13" i="68"/>
  <c r="BW13" i="68"/>
  <c r="BV13" i="68"/>
  <c r="BS13" i="68"/>
  <c r="BR13" i="68"/>
  <c r="BO13" i="68"/>
  <c r="BN13" i="68"/>
  <c r="BK13" i="68"/>
  <c r="BJ13" i="68"/>
  <c r="BG13" i="68"/>
  <c r="BF13" i="68"/>
  <c r="BC13" i="68"/>
  <c r="BB13" i="68"/>
  <c r="AY13" i="68"/>
  <c r="AX13" i="68"/>
  <c r="AU13" i="68"/>
  <c r="AT13" i="68"/>
  <c r="AQ13" i="68"/>
  <c r="AP13" i="68"/>
  <c r="AM13" i="68"/>
  <c r="AL13" i="68"/>
  <c r="AD13" i="68"/>
  <c r="AC13" i="68"/>
  <c r="AB13" i="68"/>
  <c r="AH13" i="68" s="1"/>
  <c r="AA13" i="68"/>
  <c r="Z13" i="68"/>
  <c r="Y13" i="68"/>
  <c r="X13" i="68"/>
  <c r="W13" i="68"/>
  <c r="V13" i="68"/>
  <c r="U13" i="68"/>
  <c r="T13" i="68"/>
  <c r="S13" i="68"/>
  <c r="M13" i="68"/>
  <c r="L13" i="68"/>
  <c r="K13" i="68"/>
  <c r="J13" i="68"/>
  <c r="I13" i="68"/>
  <c r="H13" i="68"/>
  <c r="G13" i="68"/>
  <c r="F13" i="68"/>
  <c r="E13" i="68"/>
  <c r="D13" i="68"/>
  <c r="C13" i="68"/>
  <c r="B13" i="68"/>
  <c r="CC12" i="68"/>
  <c r="CB12" i="68"/>
  <c r="CA12" i="68"/>
  <c r="BZ12" i="68"/>
  <c r="CC7" i="68"/>
  <c r="CC13" i="68" s="1"/>
  <c r="CB7" i="68"/>
  <c r="CB13" i="68" s="1"/>
  <c r="CA7" i="68"/>
  <c r="BZ7" i="68"/>
  <c r="BY7" i="68"/>
  <c r="BY13" i="68" s="1"/>
  <c r="BX7" i="68"/>
  <c r="BX13" i="68" s="1"/>
  <c r="BW7" i="68"/>
  <c r="BV7" i="68"/>
  <c r="BU7" i="68"/>
  <c r="BU13" i="68" s="1"/>
  <c r="BT7" i="68"/>
  <c r="BT13" i="68" s="1"/>
  <c r="BS7" i="68"/>
  <c r="BR7" i="68"/>
  <c r="BQ7" i="68"/>
  <c r="BQ13" i="68" s="1"/>
  <c r="BP7" i="68"/>
  <c r="BP13" i="68" s="1"/>
  <c r="BO7" i="68"/>
  <c r="BN7" i="68"/>
  <c r="BM7" i="68"/>
  <c r="BM13" i="68" s="1"/>
  <c r="BL7" i="68"/>
  <c r="BL13" i="68" s="1"/>
  <c r="BK7" i="68"/>
  <c r="BJ7" i="68"/>
  <c r="BI7" i="68"/>
  <c r="BI13" i="68" s="1"/>
  <c r="BH7" i="68"/>
  <c r="BH13" i="68" s="1"/>
  <c r="BG7" i="68"/>
  <c r="BF7" i="68"/>
  <c r="BE7" i="68"/>
  <c r="BE13" i="68" s="1"/>
  <c r="BD7" i="68"/>
  <c r="BD13" i="68" s="1"/>
  <c r="BC7" i="68"/>
  <c r="BB7" i="68"/>
  <c r="BA7" i="68"/>
  <c r="BA13" i="68" s="1"/>
  <c r="AZ7" i="68"/>
  <c r="AZ13" i="68" s="1"/>
  <c r="AY7" i="68"/>
  <c r="AX7" i="68"/>
  <c r="AW7" i="68"/>
  <c r="AW13" i="68" s="1"/>
  <c r="AV7" i="68"/>
  <c r="AV13" i="68" s="1"/>
  <c r="AU7" i="68"/>
  <c r="AT7" i="68"/>
  <c r="AS7" i="68"/>
  <c r="AS13" i="68" s="1"/>
  <c r="AR7" i="68"/>
  <c r="AR13" i="68" s="1"/>
  <c r="AQ7" i="68"/>
  <c r="AP7" i="68"/>
  <c r="AO7" i="68"/>
  <c r="AO13" i="68" s="1"/>
  <c r="AN7" i="68"/>
  <c r="AN13" i="68" s="1"/>
  <c r="AM7" i="68"/>
  <c r="AL7" i="68"/>
  <c r="AK7" i="68"/>
  <c r="AK13" i="68" s="1"/>
  <c r="AJ7" i="68"/>
  <c r="AJ13" i="68" s="1"/>
  <c r="AI7" i="68"/>
  <c r="AH7" i="68"/>
  <c r="AG7" i="68"/>
  <c r="AF7" i="68"/>
  <c r="AE7" i="68"/>
  <c r="R7" i="68"/>
  <c r="Q7" i="68"/>
  <c r="P7" i="68"/>
  <c r="O7" i="68"/>
  <c r="N7" i="68"/>
  <c r="CC6" i="68"/>
  <c r="CC44" i="68" s="1"/>
  <c r="CB6" i="68"/>
  <c r="CA6" i="68"/>
  <c r="BZ6" i="68"/>
  <c r="BZ10" i="68" s="1"/>
  <c r="BY6" i="68"/>
  <c r="BY44" i="68" s="1"/>
  <c r="BX6" i="68"/>
  <c r="BW6" i="68"/>
  <c r="BW10" i="68" s="1"/>
  <c r="BV6" i="68"/>
  <c r="BV10" i="68" s="1"/>
  <c r="BU6" i="68"/>
  <c r="BU44" i="68" s="1"/>
  <c r="BT6" i="68"/>
  <c r="BS6" i="68"/>
  <c r="BS10" i="68" s="1"/>
  <c r="BR6" i="68"/>
  <c r="BR10" i="68" s="1"/>
  <c r="BQ6" i="68"/>
  <c r="BQ44" i="68" s="1"/>
  <c r="BP6" i="68"/>
  <c r="BO6" i="68"/>
  <c r="BO10" i="68" s="1"/>
  <c r="BN6" i="68"/>
  <c r="BN10" i="68" s="1"/>
  <c r="BM6" i="68"/>
  <c r="BM44" i="68" s="1"/>
  <c r="BL6" i="68"/>
  <c r="BK6" i="68"/>
  <c r="BK10" i="68" s="1"/>
  <c r="BJ6" i="68"/>
  <c r="BJ10" i="68" s="1"/>
  <c r="BI6" i="68"/>
  <c r="BI44" i="68" s="1"/>
  <c r="BH6" i="68"/>
  <c r="BG6" i="68"/>
  <c r="BG10" i="68" s="1"/>
  <c r="BF6" i="68"/>
  <c r="BF10" i="68" s="1"/>
  <c r="BE6" i="68"/>
  <c r="BE44" i="68" s="1"/>
  <c r="BD6" i="68"/>
  <c r="BC6" i="68"/>
  <c r="BC10" i="68" s="1"/>
  <c r="BB6" i="68"/>
  <c r="BB10" i="68" s="1"/>
  <c r="BA6" i="68"/>
  <c r="BA44" i="68" s="1"/>
  <c r="AZ6" i="68"/>
  <c r="AY6" i="68"/>
  <c r="AY10" i="68" s="1"/>
  <c r="AX6" i="68"/>
  <c r="AX10" i="68" s="1"/>
  <c r="AW6" i="68"/>
  <c r="AW10" i="68" s="1"/>
  <c r="AI5" i="68"/>
  <c r="AH5" i="68"/>
  <c r="AG5" i="68"/>
  <c r="AF5" i="68"/>
  <c r="AE5" i="68"/>
  <c r="R5" i="68"/>
  <c r="Q5" i="68"/>
  <c r="P5" i="68"/>
  <c r="O5" i="68"/>
  <c r="N5" i="68"/>
  <c r="AI4" i="68"/>
  <c r="AH4" i="68"/>
  <c r="AG4" i="68"/>
  <c r="AF4" i="68"/>
  <c r="AE4" i="68"/>
  <c r="R4" i="68"/>
  <c r="Q4" i="68"/>
  <c r="P4" i="68"/>
  <c r="O4" i="68"/>
  <c r="N4" i="68"/>
  <c r="BV44" i="68" l="1"/>
  <c r="BJ44" i="68"/>
  <c r="BF44" i="68"/>
  <c r="AF13" i="68"/>
  <c r="P14" i="68"/>
  <c r="AG14" i="68"/>
  <c r="N13" i="68"/>
  <c r="AF14" i="68"/>
  <c r="AX44" i="68"/>
  <c r="BN44" i="68"/>
  <c r="O13" i="68"/>
  <c r="AI13" i="68"/>
  <c r="Q13" i="68"/>
  <c r="P13" i="68"/>
  <c r="AG13" i="68"/>
  <c r="R14" i="68"/>
  <c r="O14" i="68"/>
  <c r="AE14" i="68"/>
  <c r="BB44" i="68"/>
  <c r="BR44" i="68"/>
  <c r="AY44" i="68"/>
  <c r="BC44" i="68"/>
  <c r="BG44" i="68"/>
  <c r="BK44" i="68"/>
  <c r="BO44" i="68"/>
  <c r="BS44" i="68"/>
  <c r="BW44" i="68"/>
  <c r="CB20" i="68"/>
  <c r="CB44" i="68" s="1"/>
  <c r="BZ44" i="68"/>
  <c r="CA10" i="68"/>
  <c r="CA20" i="68"/>
  <c r="CA44" i="68" s="1"/>
  <c r="CA13" i="68"/>
  <c r="CD10" i="68"/>
  <c r="AZ44" i="68"/>
  <c r="BD44" i="68"/>
  <c r="BH44" i="68"/>
  <c r="BL44" i="68"/>
  <c r="BP44" i="68"/>
  <c r="BT44" i="68"/>
  <c r="BX44" i="68"/>
  <c r="R13" i="68"/>
  <c r="N14" i="68"/>
  <c r="AE13" i="68"/>
  <c r="AI14" i="68"/>
  <c r="AV10" i="68"/>
  <c r="AZ10" i="68"/>
  <c r="BD10" i="68"/>
  <c r="BH10" i="68"/>
  <c r="BL10" i="68"/>
  <c r="BP10" i="68"/>
  <c r="BT10" i="68"/>
  <c r="BX10" i="68"/>
  <c r="CB10" i="68"/>
  <c r="BA10" i="68"/>
  <c r="BE10" i="68"/>
  <c r="BI10" i="68"/>
  <c r="BM10" i="68"/>
  <c r="BQ10" i="68"/>
  <c r="BU10" i="68"/>
  <c r="BY10" i="68"/>
  <c r="CC10" i="68"/>
  <c r="CC36" i="67"/>
  <c r="CB36" i="67"/>
  <c r="CA36" i="67"/>
  <c r="BZ36" i="67"/>
  <c r="BY36" i="67"/>
  <c r="BX36" i="67"/>
  <c r="BW36" i="67"/>
  <c r="BV36" i="67"/>
  <c r="BU36" i="67"/>
  <c r="BT36" i="67"/>
  <c r="BS36" i="67"/>
  <c r="BR36" i="67"/>
  <c r="BQ36" i="67"/>
  <c r="BP36" i="67"/>
  <c r="BO36" i="67"/>
  <c r="BN36" i="67"/>
  <c r="BM36" i="67"/>
  <c r="BL36" i="67"/>
  <c r="BK36" i="67"/>
  <c r="BJ36" i="67"/>
  <c r="BI36" i="67"/>
  <c r="BH36" i="67"/>
  <c r="BG36" i="67"/>
  <c r="BF36" i="67"/>
  <c r="BE36" i="67"/>
  <c r="BD36" i="67"/>
  <c r="BC36" i="67"/>
  <c r="BB36" i="67"/>
  <c r="BA36" i="67"/>
  <c r="AZ36" i="67"/>
  <c r="AY36" i="67"/>
  <c r="AX36" i="67"/>
  <c r="CC28" i="67"/>
  <c r="CB28" i="67"/>
  <c r="CA28" i="67"/>
  <c r="BZ28" i="67"/>
  <c r="BY28" i="67"/>
  <c r="BX28" i="67"/>
  <c r="BW28" i="67"/>
  <c r="BV28" i="67"/>
  <c r="BU28" i="67"/>
  <c r="BT28" i="67"/>
  <c r="BS28" i="67"/>
  <c r="BR28" i="67"/>
  <c r="BQ28" i="67"/>
  <c r="BP28" i="67"/>
  <c r="BO28" i="67"/>
  <c r="BN28" i="67"/>
  <c r="BM28" i="67"/>
  <c r="BL28" i="67"/>
  <c r="BK28" i="67"/>
  <c r="BJ28" i="67"/>
  <c r="BI28" i="67"/>
  <c r="BH28" i="67"/>
  <c r="BG28" i="67"/>
  <c r="BF28" i="67"/>
  <c r="BE28" i="67"/>
  <c r="BD28" i="67"/>
  <c r="BC28" i="67"/>
  <c r="BB28" i="67"/>
  <c r="BA28" i="67"/>
  <c r="AY28" i="67"/>
  <c r="AX28" i="67"/>
  <c r="CB26" i="67"/>
  <c r="CA26" i="67"/>
  <c r="BZ26" i="67"/>
  <c r="BY26" i="67"/>
  <c r="BX26" i="67"/>
  <c r="BW26" i="67"/>
  <c r="CB25" i="67"/>
  <c r="CA25" i="67"/>
  <c r="BZ25" i="67"/>
  <c r="BY25" i="67"/>
  <c r="BX25" i="67"/>
  <c r="BW25" i="67"/>
  <c r="BU25" i="67"/>
  <c r="BT25" i="67"/>
  <c r="BS25" i="67"/>
  <c r="BR25" i="67"/>
  <c r="BP25" i="67"/>
  <c r="BN25" i="67"/>
  <c r="BL25" i="67"/>
  <c r="BK25" i="67"/>
  <c r="BJ25" i="67"/>
  <c r="BI25" i="67"/>
  <c r="CB24" i="67"/>
  <c r="CA24" i="67"/>
  <c r="BZ24" i="67"/>
  <c r="BY24" i="67"/>
  <c r="BX24" i="67"/>
  <c r="BW24" i="67"/>
  <c r="BV24" i="67"/>
  <c r="BR24" i="67"/>
  <c r="BQ24" i="67"/>
  <c r="BP24" i="67"/>
  <c r="BO24" i="67"/>
  <c r="BN24" i="67"/>
  <c r="BM24" i="67"/>
  <c r="BL24" i="67"/>
  <c r="BK24" i="67"/>
  <c r="BJ24" i="67"/>
  <c r="BI24" i="67"/>
  <c r="BG24" i="67"/>
  <c r="BF24" i="67"/>
  <c r="BE24" i="67"/>
  <c r="BD24" i="67"/>
  <c r="BC24" i="67"/>
  <c r="BB24" i="67"/>
  <c r="BA24" i="67"/>
  <c r="AZ24" i="67"/>
  <c r="AY24" i="67"/>
  <c r="AX24" i="67"/>
  <c r="CB23" i="67"/>
  <c r="CA23" i="67"/>
  <c r="BZ23" i="67"/>
  <c r="BY23" i="67"/>
  <c r="BX23" i="67"/>
  <c r="BW23" i="67"/>
  <c r="BV23" i="67"/>
  <c r="BU23" i="67"/>
  <c r="BU20" i="67" s="1"/>
  <c r="BT23" i="67"/>
  <c r="BS23" i="67"/>
  <c r="BR23" i="67"/>
  <c r="BQ23" i="67"/>
  <c r="BP23" i="67"/>
  <c r="BO23" i="67"/>
  <c r="BN23" i="67"/>
  <c r="BM23" i="67"/>
  <c r="BL23" i="67"/>
  <c r="BK23" i="67"/>
  <c r="BJ23" i="67"/>
  <c r="BI23" i="67"/>
  <c r="BH23" i="67"/>
  <c r="BG23" i="67"/>
  <c r="BF23" i="67"/>
  <c r="BE23" i="67"/>
  <c r="BE20" i="67" s="1"/>
  <c r="BD23" i="67"/>
  <c r="BC23" i="67"/>
  <c r="BB23" i="67"/>
  <c r="BA23" i="67"/>
  <c r="AZ23" i="67"/>
  <c r="AY23" i="67"/>
  <c r="AX23" i="67"/>
  <c r="CB22" i="67"/>
  <c r="CB20" i="67" s="1"/>
  <c r="CA22" i="67"/>
  <c r="BZ22" i="67"/>
  <c r="BY22" i="67"/>
  <c r="BY20" i="67" s="1"/>
  <c r="BX22" i="67"/>
  <c r="BX20" i="67" s="1"/>
  <c r="BW22" i="67"/>
  <c r="BV22" i="67"/>
  <c r="BU22" i="67"/>
  <c r="BT22" i="67"/>
  <c r="BT20" i="67" s="1"/>
  <c r="BS22" i="67"/>
  <c r="BR22" i="67"/>
  <c r="BQ22" i="67"/>
  <c r="BP22" i="67"/>
  <c r="BP20" i="67" s="1"/>
  <c r="BO22" i="67"/>
  <c r="BN22" i="67"/>
  <c r="BM22" i="67"/>
  <c r="BM20" i="67" s="1"/>
  <c r="BL22" i="67"/>
  <c r="BL20" i="67" s="1"/>
  <c r="BK22" i="67"/>
  <c r="BJ22" i="67"/>
  <c r="BI22" i="67"/>
  <c r="BI20" i="67" s="1"/>
  <c r="BH22" i="67"/>
  <c r="BH20" i="67" s="1"/>
  <c r="BG22" i="67"/>
  <c r="BF22" i="67"/>
  <c r="BE22" i="67"/>
  <c r="BD22" i="67"/>
  <c r="BD20" i="67" s="1"/>
  <c r="BC22" i="67"/>
  <c r="BB22" i="67"/>
  <c r="BA22" i="67"/>
  <c r="AZ22" i="67"/>
  <c r="AZ20" i="67" s="1"/>
  <c r="AY22" i="67"/>
  <c r="AX22" i="67"/>
  <c r="CB21" i="67"/>
  <c r="CA21" i="67"/>
  <c r="BZ21" i="67"/>
  <c r="BY21" i="67"/>
  <c r="BX21" i="67"/>
  <c r="BW21" i="67"/>
  <c r="BW20" i="67" s="1"/>
  <c r="BV21" i="67"/>
  <c r="BU21" i="67"/>
  <c r="BT21" i="67"/>
  <c r="BS21" i="67"/>
  <c r="BS20" i="67" s="1"/>
  <c r="BR21" i="67"/>
  <c r="BQ21" i="67"/>
  <c r="BP21" i="67"/>
  <c r="BO21" i="67"/>
  <c r="BO20" i="67" s="1"/>
  <c r="BN21" i="67"/>
  <c r="BM21" i="67"/>
  <c r="BL21" i="67"/>
  <c r="BK21" i="67"/>
  <c r="BK20" i="67" s="1"/>
  <c r="BJ21" i="67"/>
  <c r="BI21" i="67"/>
  <c r="BH21" i="67"/>
  <c r="BG21" i="67"/>
  <c r="BG20" i="67" s="1"/>
  <c r="BF21" i="67"/>
  <c r="BE21" i="67"/>
  <c r="BD21" i="67"/>
  <c r="BC21" i="67"/>
  <c r="BC20" i="67" s="1"/>
  <c r="BB21" i="67"/>
  <c r="BA21" i="67"/>
  <c r="AZ21" i="67"/>
  <c r="AY21" i="67"/>
  <c r="AY20" i="67" s="1"/>
  <c r="AX21" i="67"/>
  <c r="BQ20" i="67"/>
  <c r="BA20" i="67"/>
  <c r="AW20" i="67"/>
  <c r="AV20" i="67"/>
  <c r="AU14" i="67"/>
  <c r="AT14" i="67"/>
  <c r="AS14" i="67"/>
  <c r="AR14" i="67"/>
  <c r="AQ14" i="67"/>
  <c r="AP14" i="67"/>
  <c r="AO14" i="67"/>
  <c r="AN14" i="67"/>
  <c r="AM14" i="67"/>
  <c r="AL14" i="67"/>
  <c r="AK14" i="67"/>
  <c r="AJ14" i="67"/>
  <c r="AD14" i="67"/>
  <c r="AC14" i="67"/>
  <c r="AH14" i="67" s="1"/>
  <c r="AB14" i="67"/>
  <c r="AA14" i="67"/>
  <c r="Z14" i="67"/>
  <c r="Y14" i="67"/>
  <c r="AG14" i="67" s="1"/>
  <c r="X14" i="67"/>
  <c r="W14" i="67"/>
  <c r="V14" i="67"/>
  <c r="AF14" i="67" s="1"/>
  <c r="U14" i="67"/>
  <c r="T14" i="67"/>
  <c r="S14" i="67"/>
  <c r="M14" i="67"/>
  <c r="L14" i="67"/>
  <c r="K14" i="67"/>
  <c r="J14" i="67"/>
  <c r="I14" i="67"/>
  <c r="H14" i="67"/>
  <c r="P14" i="67" s="1"/>
  <c r="G14" i="67"/>
  <c r="F14" i="67"/>
  <c r="E14" i="67"/>
  <c r="O14" i="67" s="1"/>
  <c r="D14" i="67"/>
  <c r="C14" i="67"/>
  <c r="B14" i="67"/>
  <c r="BZ13" i="67"/>
  <c r="BR13" i="67"/>
  <c r="BJ13" i="67"/>
  <c r="BB13" i="67"/>
  <c r="AT13" i="67"/>
  <c r="AL13" i="67"/>
  <c r="AD13" i="67"/>
  <c r="AC13" i="67"/>
  <c r="AB13" i="67"/>
  <c r="AA13" i="67"/>
  <c r="Z13" i="67"/>
  <c r="Y13" i="67"/>
  <c r="X13" i="67"/>
  <c r="W13" i="67"/>
  <c r="V13" i="67"/>
  <c r="U13" i="67"/>
  <c r="T13" i="67"/>
  <c r="S13" i="67"/>
  <c r="M13" i="67"/>
  <c r="L13" i="67"/>
  <c r="K13" i="67"/>
  <c r="J13" i="67"/>
  <c r="I13" i="67"/>
  <c r="H13" i="67"/>
  <c r="P13" i="67" s="1"/>
  <c r="G13" i="67"/>
  <c r="F13" i="67"/>
  <c r="E13" i="67"/>
  <c r="D13" i="67"/>
  <c r="C13" i="67"/>
  <c r="B13" i="67"/>
  <c r="CC12" i="67"/>
  <c r="CB12" i="67"/>
  <c r="CA12" i="67"/>
  <c r="BZ12" i="67"/>
  <c r="CC7" i="67"/>
  <c r="CC13" i="67" s="1"/>
  <c r="CB7" i="67"/>
  <c r="CB13" i="67" s="1"/>
  <c r="CA7" i="67"/>
  <c r="CA13" i="67" s="1"/>
  <c r="BZ7" i="67"/>
  <c r="BY7" i="67"/>
  <c r="BY13" i="67" s="1"/>
  <c r="BX7" i="67"/>
  <c r="BX13" i="67" s="1"/>
  <c r="BW7" i="67"/>
  <c r="BW13" i="67" s="1"/>
  <c r="BV7" i="67"/>
  <c r="BV13" i="67" s="1"/>
  <c r="BU7" i="67"/>
  <c r="BU13" i="67" s="1"/>
  <c r="BT7" i="67"/>
  <c r="BT13" i="67" s="1"/>
  <c r="BS7" i="67"/>
  <c r="BS13" i="67" s="1"/>
  <c r="BR7" i="67"/>
  <c r="BQ7" i="67"/>
  <c r="BQ13" i="67" s="1"/>
  <c r="BP7" i="67"/>
  <c r="BP13" i="67" s="1"/>
  <c r="BO7" i="67"/>
  <c r="BO13" i="67" s="1"/>
  <c r="BN7" i="67"/>
  <c r="BN13" i="67" s="1"/>
  <c r="BM7" i="67"/>
  <c r="BM13" i="67" s="1"/>
  <c r="BL7" i="67"/>
  <c r="BL13" i="67" s="1"/>
  <c r="BK7" i="67"/>
  <c r="BK13" i="67" s="1"/>
  <c r="BJ7" i="67"/>
  <c r="BI7" i="67"/>
  <c r="BI13" i="67" s="1"/>
  <c r="BH7" i="67"/>
  <c r="BH13" i="67" s="1"/>
  <c r="BG7" i="67"/>
  <c r="BG13" i="67" s="1"/>
  <c r="BF7" i="67"/>
  <c r="BF13" i="67" s="1"/>
  <c r="BE7" i="67"/>
  <c r="BE13" i="67" s="1"/>
  <c r="BD7" i="67"/>
  <c r="BD13" i="67" s="1"/>
  <c r="BC7" i="67"/>
  <c r="BC13" i="67" s="1"/>
  <c r="BB7" i="67"/>
  <c r="BA7" i="67"/>
  <c r="BA13" i="67" s="1"/>
  <c r="AZ7" i="67"/>
  <c r="AZ13" i="67" s="1"/>
  <c r="AY7" i="67"/>
  <c r="AY13" i="67" s="1"/>
  <c r="AX7" i="67"/>
  <c r="AX13" i="67" s="1"/>
  <c r="AW7" i="67"/>
  <c r="AW13" i="67" s="1"/>
  <c r="AV7" i="67"/>
  <c r="AV13" i="67" s="1"/>
  <c r="AU7" i="67"/>
  <c r="AU13" i="67" s="1"/>
  <c r="AT7" i="67"/>
  <c r="AS7" i="67"/>
  <c r="AS13" i="67" s="1"/>
  <c r="AR7" i="67"/>
  <c r="AR13" i="67" s="1"/>
  <c r="AQ7" i="67"/>
  <c r="AQ13" i="67" s="1"/>
  <c r="AP7" i="67"/>
  <c r="AP13" i="67" s="1"/>
  <c r="AO7" i="67"/>
  <c r="AO13" i="67" s="1"/>
  <c r="AN7" i="67"/>
  <c r="AN13" i="67" s="1"/>
  <c r="AM7" i="67"/>
  <c r="AM13" i="67" s="1"/>
  <c r="AL7" i="67"/>
  <c r="AK7" i="67"/>
  <c r="AK13" i="67" s="1"/>
  <c r="AJ7" i="67"/>
  <c r="AJ13" i="67" s="1"/>
  <c r="AI7" i="67"/>
  <c r="AH7" i="67"/>
  <c r="AG7" i="67"/>
  <c r="AF7" i="67"/>
  <c r="AE7" i="67"/>
  <c r="R7" i="67"/>
  <c r="Q7" i="67"/>
  <c r="P7" i="67"/>
  <c r="O7" i="67"/>
  <c r="N7" i="67"/>
  <c r="CC6" i="67"/>
  <c r="CC44" i="67" s="1"/>
  <c r="CB6" i="67"/>
  <c r="CA6" i="67"/>
  <c r="BZ6" i="67"/>
  <c r="BY6" i="67"/>
  <c r="BY10" i="67" s="1"/>
  <c r="BX6" i="67"/>
  <c r="BW6" i="67"/>
  <c r="BV6" i="67"/>
  <c r="BU6" i="67"/>
  <c r="BU10" i="67" s="1"/>
  <c r="BT6" i="67"/>
  <c r="BS6" i="67"/>
  <c r="BR6" i="67"/>
  <c r="BR10" i="67" s="1"/>
  <c r="BQ6" i="67"/>
  <c r="BQ10" i="67" s="1"/>
  <c r="BP6" i="67"/>
  <c r="BO6" i="67"/>
  <c r="BN6" i="67"/>
  <c r="BM6" i="67"/>
  <c r="BM10" i="67" s="1"/>
  <c r="BL6" i="67"/>
  <c r="BK6" i="67"/>
  <c r="BJ6" i="67"/>
  <c r="BI6" i="67"/>
  <c r="BI10" i="67" s="1"/>
  <c r="BH6" i="67"/>
  <c r="BG6" i="67"/>
  <c r="BF6" i="67"/>
  <c r="BE6" i="67"/>
  <c r="BE10" i="67" s="1"/>
  <c r="BD6" i="67"/>
  <c r="BC6" i="67"/>
  <c r="BB6" i="67"/>
  <c r="BA6" i="67"/>
  <c r="BA10" i="67" s="1"/>
  <c r="AZ6" i="67"/>
  <c r="AY6" i="67"/>
  <c r="AX6" i="67"/>
  <c r="AW6" i="67"/>
  <c r="AW10" i="67" s="1"/>
  <c r="AI5" i="67"/>
  <c r="AH5" i="67"/>
  <c r="AG5" i="67"/>
  <c r="AF5" i="67"/>
  <c r="AE5" i="67"/>
  <c r="R5" i="67"/>
  <c r="Q5" i="67"/>
  <c r="P5" i="67"/>
  <c r="O5" i="67"/>
  <c r="N5" i="67"/>
  <c r="AI4" i="67"/>
  <c r="AH4" i="67"/>
  <c r="AG4" i="67"/>
  <c r="AF4" i="67"/>
  <c r="AE4" i="67"/>
  <c r="R4" i="67"/>
  <c r="Q4" i="67"/>
  <c r="P4" i="67"/>
  <c r="O4" i="67"/>
  <c r="N4" i="67"/>
  <c r="BQ44" i="67" l="1"/>
  <c r="BN44" i="67"/>
  <c r="AY44" i="67"/>
  <c r="BC44" i="67"/>
  <c r="BG44" i="67"/>
  <c r="BK44" i="67"/>
  <c r="BO44" i="67"/>
  <c r="BS44" i="67"/>
  <c r="BW44" i="67"/>
  <c r="BV10" i="67"/>
  <c r="BA44" i="67"/>
  <c r="BJ44" i="67"/>
  <c r="AZ44" i="67"/>
  <c r="BD44" i="67"/>
  <c r="BH44" i="67"/>
  <c r="BL44" i="67"/>
  <c r="BP44" i="67"/>
  <c r="BT44" i="67"/>
  <c r="BX44" i="67"/>
  <c r="AX20" i="67"/>
  <c r="AX44" i="67" s="1"/>
  <c r="BB20" i="67"/>
  <c r="BB44" i="67" s="1"/>
  <c r="BF20" i="67"/>
  <c r="BF44" i="67" s="1"/>
  <c r="BJ20" i="67"/>
  <c r="BN20" i="67"/>
  <c r="BR20" i="67"/>
  <c r="BR44" i="67" s="1"/>
  <c r="BV20" i="67"/>
  <c r="BV44" i="67" s="1"/>
  <c r="BZ20" i="67"/>
  <c r="BZ44" i="67" s="1"/>
  <c r="BF10" i="67"/>
  <c r="BZ10" i="67"/>
  <c r="BN10" i="67"/>
  <c r="AX10" i="67"/>
  <c r="AG13" i="67"/>
  <c r="AH13" i="67"/>
  <c r="Q14" i="67"/>
  <c r="BE44" i="67"/>
  <c r="BU44" i="67"/>
  <c r="BB10" i="67"/>
  <c r="BJ10" i="67"/>
  <c r="O13" i="67"/>
  <c r="Q13" i="67"/>
  <c r="AF13" i="67"/>
  <c r="N14" i="67"/>
  <c r="AI14" i="67"/>
  <c r="BI44" i="67"/>
  <c r="BY44" i="67"/>
  <c r="R13" i="67"/>
  <c r="AI13" i="67"/>
  <c r="BM44" i="67"/>
  <c r="CB44" i="67"/>
  <c r="CA20" i="67"/>
  <c r="CA44" i="67" s="1"/>
  <c r="CC10" i="67"/>
  <c r="N13" i="67"/>
  <c r="R14" i="67"/>
  <c r="AY10" i="67"/>
  <c r="BC10" i="67"/>
  <c r="BG10" i="67"/>
  <c r="BK10" i="67"/>
  <c r="BO10" i="67"/>
  <c r="BS10" i="67"/>
  <c r="BW10" i="67"/>
  <c r="CA10" i="67"/>
  <c r="AE13" i="67"/>
  <c r="AE14" i="67"/>
  <c r="AV10" i="67"/>
  <c r="AZ10" i="67"/>
  <c r="BD10" i="67"/>
  <c r="BH10" i="67"/>
  <c r="BL10" i="67"/>
  <c r="BP10" i="67"/>
  <c r="BT10" i="67"/>
  <c r="BX10" i="67"/>
  <c r="CB10" i="67"/>
  <c r="CC7" i="66"/>
  <c r="CC36" i="66" l="1"/>
  <c r="CC28" i="66"/>
  <c r="CC6" i="66" l="1"/>
  <c r="CC12" i="66"/>
  <c r="CC13" i="66"/>
  <c r="CC10" i="66" l="1"/>
  <c r="CC44" i="66"/>
  <c r="BV13" i="66"/>
  <c r="CB36" i="66"/>
  <c r="CA36" i="66"/>
  <c r="BZ36" i="66"/>
  <c r="BY36" i="66"/>
  <c r="BX36" i="66"/>
  <c r="BW36" i="66"/>
  <c r="BV36" i="66"/>
  <c r="BU36" i="66"/>
  <c r="BT36" i="66"/>
  <c r="BS36" i="66"/>
  <c r="BR36" i="66"/>
  <c r="BQ36" i="66"/>
  <c r="BP36" i="66"/>
  <c r="BO36" i="66"/>
  <c r="BN36" i="66"/>
  <c r="BM36" i="66"/>
  <c r="BL36" i="66"/>
  <c r="BK36" i="66"/>
  <c r="BJ36" i="66"/>
  <c r="BI36" i="66"/>
  <c r="BH36" i="66"/>
  <c r="BG36" i="66"/>
  <c r="BF36" i="66"/>
  <c r="BE36" i="66"/>
  <c r="BD36" i="66"/>
  <c r="BC36" i="66"/>
  <c r="BB36" i="66"/>
  <c r="BA36" i="66"/>
  <c r="AZ36" i="66"/>
  <c r="AY36" i="66"/>
  <c r="AX36" i="66"/>
  <c r="CB28" i="66"/>
  <c r="CA28" i="66"/>
  <c r="BZ28" i="66"/>
  <c r="BY28" i="66"/>
  <c r="BX28" i="66"/>
  <c r="BW28" i="66"/>
  <c r="BV28" i="66"/>
  <c r="BU28" i="66"/>
  <c r="BT28" i="66"/>
  <c r="BS28" i="66"/>
  <c r="BR28" i="66"/>
  <c r="BQ28" i="66"/>
  <c r="BP28" i="66"/>
  <c r="BO28" i="66"/>
  <c r="BN28" i="66"/>
  <c r="BM28" i="66"/>
  <c r="BL28" i="66"/>
  <c r="BK28" i="66"/>
  <c r="BJ28" i="66"/>
  <c r="BI28" i="66"/>
  <c r="BH28" i="66"/>
  <c r="BG28" i="66"/>
  <c r="BF28" i="66"/>
  <c r="BE28" i="66"/>
  <c r="BD28" i="66"/>
  <c r="BC28" i="66"/>
  <c r="BB28" i="66"/>
  <c r="BA28" i="66"/>
  <c r="AY28" i="66"/>
  <c r="AX28" i="66"/>
  <c r="CB26" i="66"/>
  <c r="CA26" i="66"/>
  <c r="BZ26" i="66"/>
  <c r="BY26" i="66"/>
  <c r="BX26" i="66"/>
  <c r="BW26" i="66"/>
  <c r="CB25" i="66"/>
  <c r="CA25" i="66"/>
  <c r="BZ25" i="66"/>
  <c r="BY25" i="66"/>
  <c r="BX25" i="66"/>
  <c r="BW25" i="66"/>
  <c r="BU25" i="66"/>
  <c r="BT25" i="66"/>
  <c r="BS25" i="66"/>
  <c r="BR25" i="66"/>
  <c r="BP25" i="66"/>
  <c r="BN25" i="66"/>
  <c r="BL25" i="66"/>
  <c r="BK25" i="66"/>
  <c r="BJ25" i="66"/>
  <c r="BI25" i="66"/>
  <c r="CB24" i="66"/>
  <c r="CA24" i="66"/>
  <c r="BZ24" i="66"/>
  <c r="BY24" i="66"/>
  <c r="BX24" i="66"/>
  <c r="BW24" i="66"/>
  <c r="BV24" i="66"/>
  <c r="BR24" i="66"/>
  <c r="BQ24" i="66"/>
  <c r="BP24" i="66"/>
  <c r="BO24" i="66"/>
  <c r="BN24" i="66"/>
  <c r="BM24" i="66"/>
  <c r="BL24" i="66"/>
  <c r="BK24" i="66"/>
  <c r="BJ24" i="66"/>
  <c r="BI24" i="66"/>
  <c r="BG24" i="66"/>
  <c r="BF24" i="66"/>
  <c r="BE24" i="66"/>
  <c r="BD24" i="66"/>
  <c r="BC24" i="66"/>
  <c r="BB24" i="66"/>
  <c r="BA24" i="66"/>
  <c r="AZ24" i="66"/>
  <c r="AY24" i="66"/>
  <c r="AX24" i="66"/>
  <c r="CB23" i="66"/>
  <c r="CA23" i="66"/>
  <c r="BZ23" i="66"/>
  <c r="BY23" i="66"/>
  <c r="BX23" i="66"/>
  <c r="BW23" i="66"/>
  <c r="BV23" i="66"/>
  <c r="BU23" i="66"/>
  <c r="BT23" i="66"/>
  <c r="BS23" i="66"/>
  <c r="BR23" i="66"/>
  <c r="BQ23" i="66"/>
  <c r="BP23" i="66"/>
  <c r="BO23" i="66"/>
  <c r="BN23" i="66"/>
  <c r="BM23" i="66"/>
  <c r="BL23" i="66"/>
  <c r="BK23" i="66"/>
  <c r="BJ23" i="66"/>
  <c r="BI23" i="66"/>
  <c r="BH23" i="66"/>
  <c r="BG23" i="66"/>
  <c r="BF23" i="66"/>
  <c r="BE23" i="66"/>
  <c r="BD23" i="66"/>
  <c r="BC23" i="66"/>
  <c r="BB23" i="66"/>
  <c r="BA23" i="66"/>
  <c r="AZ23" i="66"/>
  <c r="AY23" i="66"/>
  <c r="AX23" i="66"/>
  <c r="CB22" i="66"/>
  <c r="CA22" i="66"/>
  <c r="BZ22" i="66"/>
  <c r="BY22" i="66"/>
  <c r="BX22" i="66"/>
  <c r="BW22" i="66"/>
  <c r="BV22" i="66"/>
  <c r="BU22" i="66"/>
  <c r="BT22" i="66"/>
  <c r="BS22" i="66"/>
  <c r="BR22" i="66"/>
  <c r="BQ22" i="66"/>
  <c r="BP22" i="66"/>
  <c r="BO22" i="66"/>
  <c r="BN22" i="66"/>
  <c r="BM22" i="66"/>
  <c r="BL22" i="66"/>
  <c r="BK22" i="66"/>
  <c r="BJ22" i="66"/>
  <c r="BI22" i="66"/>
  <c r="BH22" i="66"/>
  <c r="BG22" i="66"/>
  <c r="BF22" i="66"/>
  <c r="BE22" i="66"/>
  <c r="BD22" i="66"/>
  <c r="BC22" i="66"/>
  <c r="BB22" i="66"/>
  <c r="BA22" i="66"/>
  <c r="AZ22" i="66"/>
  <c r="AY22" i="66"/>
  <c r="AX22" i="66"/>
  <c r="CB21" i="66"/>
  <c r="CA21" i="66"/>
  <c r="BZ21" i="66"/>
  <c r="BY21" i="66"/>
  <c r="BX21" i="66"/>
  <c r="BW21" i="66"/>
  <c r="BV21" i="66"/>
  <c r="BU21" i="66"/>
  <c r="BT21" i="66"/>
  <c r="BS21" i="66"/>
  <c r="BS20" i="66" s="1"/>
  <c r="BR21" i="66"/>
  <c r="BQ21" i="66"/>
  <c r="BP21" i="66"/>
  <c r="BO21" i="66"/>
  <c r="BO20" i="66" s="1"/>
  <c r="BN21" i="66"/>
  <c r="BM21" i="66"/>
  <c r="BL21" i="66"/>
  <c r="BK21" i="66"/>
  <c r="BJ21" i="66"/>
  <c r="BI21" i="66"/>
  <c r="BH21" i="66"/>
  <c r="BG21" i="66"/>
  <c r="BF21" i="66"/>
  <c r="BE21" i="66"/>
  <c r="BD21" i="66"/>
  <c r="BC21" i="66"/>
  <c r="BB21" i="66"/>
  <c r="BA21" i="66"/>
  <c r="AZ21" i="66"/>
  <c r="AY21" i="66"/>
  <c r="AX21" i="66"/>
  <c r="AW20" i="66"/>
  <c r="AV20" i="66"/>
  <c r="AU14" i="66"/>
  <c r="AT14" i="66"/>
  <c r="AS14" i="66"/>
  <c r="AR14" i="66"/>
  <c r="AQ14" i="66"/>
  <c r="AP14" i="66"/>
  <c r="AO14" i="66"/>
  <c r="AN14" i="66"/>
  <c r="AM14" i="66"/>
  <c r="AL14" i="66"/>
  <c r="AK14" i="66"/>
  <c r="AJ14" i="66"/>
  <c r="AD14" i="66"/>
  <c r="AC14" i="66"/>
  <c r="AB14" i="66"/>
  <c r="AA14" i="66"/>
  <c r="Z14" i="66"/>
  <c r="Y14" i="66"/>
  <c r="X14" i="66"/>
  <c r="W14" i="66"/>
  <c r="V14" i="66"/>
  <c r="U14" i="66"/>
  <c r="T14" i="66"/>
  <c r="S14" i="66"/>
  <c r="M14" i="66"/>
  <c r="L14" i="66"/>
  <c r="K14" i="66"/>
  <c r="J14" i="66"/>
  <c r="I14" i="66"/>
  <c r="H14" i="66"/>
  <c r="G14" i="66"/>
  <c r="F14" i="66"/>
  <c r="E14" i="66"/>
  <c r="D14" i="66"/>
  <c r="C14" i="66"/>
  <c r="B14" i="66"/>
  <c r="BY13" i="66"/>
  <c r="BU13" i="66"/>
  <c r="BQ13" i="66"/>
  <c r="BM13" i="66"/>
  <c r="BI13" i="66"/>
  <c r="BE13" i="66"/>
  <c r="BA13" i="66"/>
  <c r="AW13" i="66"/>
  <c r="AS13" i="66"/>
  <c r="AO13" i="66"/>
  <c r="AK13" i="66"/>
  <c r="AD13" i="66"/>
  <c r="AC13" i="66"/>
  <c r="AB13" i="66"/>
  <c r="AH13" i="66" s="1"/>
  <c r="AA13" i="66"/>
  <c r="Z13" i="66"/>
  <c r="Y13" i="66"/>
  <c r="X13" i="66"/>
  <c r="W13" i="66"/>
  <c r="V13" i="66"/>
  <c r="U13" i="66"/>
  <c r="T13" i="66"/>
  <c r="S13" i="66"/>
  <c r="M13" i="66"/>
  <c r="L13" i="66"/>
  <c r="K13" i="66"/>
  <c r="J13" i="66"/>
  <c r="I13" i="66"/>
  <c r="H13" i="66"/>
  <c r="G13" i="66"/>
  <c r="F13" i="66"/>
  <c r="E13" i="66"/>
  <c r="D13" i="66"/>
  <c r="C13" i="66"/>
  <c r="B13" i="66"/>
  <c r="CB12" i="66"/>
  <c r="CA12" i="66"/>
  <c r="BZ12" i="66"/>
  <c r="CB7" i="66"/>
  <c r="CB13" i="66" s="1"/>
  <c r="CA7" i="66"/>
  <c r="CA13" i="66" s="1"/>
  <c r="BZ7" i="66"/>
  <c r="BZ13" i="66" s="1"/>
  <c r="BY7" i="66"/>
  <c r="BX7" i="66"/>
  <c r="BX13" i="66" s="1"/>
  <c r="BW7" i="66"/>
  <c r="BW13" i="66" s="1"/>
  <c r="BV7" i="66"/>
  <c r="BU7" i="66"/>
  <c r="BT7" i="66"/>
  <c r="BT13" i="66" s="1"/>
  <c r="BS7" i="66"/>
  <c r="BS13" i="66" s="1"/>
  <c r="BR7" i="66"/>
  <c r="BR13" i="66" s="1"/>
  <c r="BQ7" i="66"/>
  <c r="BP7" i="66"/>
  <c r="BP13" i="66" s="1"/>
  <c r="BO7" i="66"/>
  <c r="BO13" i="66" s="1"/>
  <c r="BN7" i="66"/>
  <c r="BN13" i="66" s="1"/>
  <c r="BM7" i="66"/>
  <c r="BL7" i="66"/>
  <c r="BL13" i="66" s="1"/>
  <c r="BK7" i="66"/>
  <c r="BK13" i="66" s="1"/>
  <c r="BJ7" i="66"/>
  <c r="BJ13" i="66" s="1"/>
  <c r="BI7" i="66"/>
  <c r="BH7" i="66"/>
  <c r="BH13" i="66" s="1"/>
  <c r="BG7" i="66"/>
  <c r="BG13" i="66" s="1"/>
  <c r="BF7" i="66"/>
  <c r="BF13" i="66" s="1"/>
  <c r="BE7" i="66"/>
  <c r="BD7" i="66"/>
  <c r="BD13" i="66" s="1"/>
  <c r="BC7" i="66"/>
  <c r="BC13" i="66" s="1"/>
  <c r="BB7" i="66"/>
  <c r="BB13" i="66" s="1"/>
  <c r="BA7" i="66"/>
  <c r="AZ7" i="66"/>
  <c r="AZ13" i="66" s="1"/>
  <c r="AY7" i="66"/>
  <c r="AY13" i="66" s="1"/>
  <c r="AX7" i="66"/>
  <c r="AX13" i="66" s="1"/>
  <c r="AW7" i="66"/>
  <c r="AV7" i="66"/>
  <c r="AV13" i="66" s="1"/>
  <c r="AU7" i="66"/>
  <c r="AU13" i="66" s="1"/>
  <c r="AT7" i="66"/>
  <c r="AT13" i="66" s="1"/>
  <c r="AS7" i="66"/>
  <c r="AR7" i="66"/>
  <c r="AR13" i="66" s="1"/>
  <c r="AQ7" i="66"/>
  <c r="AQ13" i="66" s="1"/>
  <c r="AP7" i="66"/>
  <c r="AP13" i="66" s="1"/>
  <c r="AO7" i="66"/>
  <c r="AN7" i="66"/>
  <c r="AN13" i="66" s="1"/>
  <c r="AM7" i="66"/>
  <c r="AM13" i="66" s="1"/>
  <c r="AL7" i="66"/>
  <c r="AL13" i="66" s="1"/>
  <c r="AK7" i="66"/>
  <c r="AJ7" i="66"/>
  <c r="AJ13" i="66" s="1"/>
  <c r="AI7" i="66"/>
  <c r="AH7" i="66"/>
  <c r="AG7" i="66"/>
  <c r="AF7" i="66"/>
  <c r="AE7" i="66"/>
  <c r="R7" i="66"/>
  <c r="Q7" i="66"/>
  <c r="P7" i="66"/>
  <c r="O7" i="66"/>
  <c r="N7" i="66"/>
  <c r="CB6" i="66"/>
  <c r="CA6" i="66"/>
  <c r="BZ6" i="66"/>
  <c r="BY6" i="66"/>
  <c r="BY10" i="66" s="1"/>
  <c r="BX6" i="66"/>
  <c r="BX10" i="66" s="1"/>
  <c r="BW6" i="66"/>
  <c r="BV6" i="66"/>
  <c r="BV10" i="66" s="1"/>
  <c r="BU6" i="66"/>
  <c r="BU10" i="66" s="1"/>
  <c r="BT6" i="66"/>
  <c r="BT10" i="66" s="1"/>
  <c r="BS6" i="66"/>
  <c r="BR6" i="66"/>
  <c r="BR10" i="66" s="1"/>
  <c r="BQ6" i="66"/>
  <c r="BQ10" i="66" s="1"/>
  <c r="BP6" i="66"/>
  <c r="BP10" i="66" s="1"/>
  <c r="BO6" i="66"/>
  <c r="BN6" i="66"/>
  <c r="BN10" i="66" s="1"/>
  <c r="BM6" i="66"/>
  <c r="BM10" i="66" s="1"/>
  <c r="BL6" i="66"/>
  <c r="BL10" i="66" s="1"/>
  <c r="BK6" i="66"/>
  <c r="BJ6" i="66"/>
  <c r="BJ10" i="66" s="1"/>
  <c r="BI6" i="66"/>
  <c r="BI10" i="66" s="1"/>
  <c r="BH6" i="66"/>
  <c r="BH10" i="66" s="1"/>
  <c r="BG6" i="66"/>
  <c r="BF6" i="66"/>
  <c r="BF10" i="66" s="1"/>
  <c r="BE6" i="66"/>
  <c r="BE10" i="66" s="1"/>
  <c r="BD6" i="66"/>
  <c r="BD10" i="66" s="1"/>
  <c r="BC6" i="66"/>
  <c r="BB6" i="66"/>
  <c r="BB10" i="66" s="1"/>
  <c r="BA6" i="66"/>
  <c r="BA10" i="66" s="1"/>
  <c r="AZ6" i="66"/>
  <c r="AZ10" i="66" s="1"/>
  <c r="AY6" i="66"/>
  <c r="AX6" i="66"/>
  <c r="AX10" i="66" s="1"/>
  <c r="AW6" i="66"/>
  <c r="AW10" i="66" s="1"/>
  <c r="AI5" i="66"/>
  <c r="AH5" i="66"/>
  <c r="AG5" i="66"/>
  <c r="AF5" i="66"/>
  <c r="AE5" i="66"/>
  <c r="R5" i="66"/>
  <c r="Q5" i="66"/>
  <c r="P5" i="66"/>
  <c r="O5" i="66"/>
  <c r="N5" i="66"/>
  <c r="AI4" i="66"/>
  <c r="AH4" i="66"/>
  <c r="AG4" i="66"/>
  <c r="AF4" i="66"/>
  <c r="AE4" i="66"/>
  <c r="R4" i="66"/>
  <c r="Q4" i="66"/>
  <c r="P4" i="66"/>
  <c r="O4" i="66"/>
  <c r="N4" i="66"/>
  <c r="AF13" i="66" l="1"/>
  <c r="P14" i="66"/>
  <c r="AG14" i="66"/>
  <c r="AF14" i="66"/>
  <c r="AH14" i="66"/>
  <c r="AI14" i="66"/>
  <c r="O13" i="66"/>
  <c r="Q13" i="66"/>
  <c r="R14" i="66"/>
  <c r="R13" i="66"/>
  <c r="AI13" i="66"/>
  <c r="P13" i="66"/>
  <c r="AG13" i="66"/>
  <c r="O14" i="66"/>
  <c r="Q14" i="66"/>
  <c r="BR20" i="66"/>
  <c r="BN20" i="66"/>
  <c r="BB20" i="66"/>
  <c r="AX20" i="66"/>
  <c r="BJ20" i="66"/>
  <c r="BZ20" i="66"/>
  <c r="BZ44" i="66" s="1"/>
  <c r="CB10" i="66"/>
  <c r="BF20" i="66"/>
  <c r="BF44" i="66" s="1"/>
  <c r="BV20" i="66"/>
  <c r="AY20" i="66"/>
  <c r="BC20" i="66"/>
  <c r="BC44" i="66" s="1"/>
  <c r="BG20" i="66"/>
  <c r="BG44" i="66" s="1"/>
  <c r="BK20" i="66"/>
  <c r="BK44" i="66" s="1"/>
  <c r="AY44" i="66"/>
  <c r="BO44" i="66"/>
  <c r="BS44" i="66"/>
  <c r="BW20" i="66"/>
  <c r="BW44" i="66" s="1"/>
  <c r="AZ20" i="66"/>
  <c r="AZ44" i="66" s="1"/>
  <c r="BD20" i="66"/>
  <c r="BD44" i="66" s="1"/>
  <c r="BH20" i="66"/>
  <c r="BH44" i="66" s="1"/>
  <c r="BL20" i="66"/>
  <c r="BL44" i="66" s="1"/>
  <c r="BP20" i="66"/>
  <c r="BP44" i="66" s="1"/>
  <c r="BT20" i="66"/>
  <c r="BT44" i="66" s="1"/>
  <c r="BX20" i="66"/>
  <c r="BX44" i="66" s="1"/>
  <c r="BA20" i="66"/>
  <c r="BA44" i="66" s="1"/>
  <c r="BE20" i="66"/>
  <c r="BI20" i="66"/>
  <c r="BM20" i="66"/>
  <c r="BM44" i="66" s="1"/>
  <c r="BQ20" i="66"/>
  <c r="BQ44" i="66" s="1"/>
  <c r="BU20" i="66"/>
  <c r="BY20" i="66"/>
  <c r="BY44" i="66" s="1"/>
  <c r="CA20" i="66"/>
  <c r="CA44" i="66" s="1"/>
  <c r="CB20" i="66"/>
  <c r="CB44" i="66" s="1"/>
  <c r="BZ10" i="66"/>
  <c r="AY10" i="66"/>
  <c r="BK10" i="66"/>
  <c r="BW10" i="66"/>
  <c r="N14" i="66"/>
  <c r="AV10" i="66"/>
  <c r="N13" i="66"/>
  <c r="AE14" i="66"/>
  <c r="BE44" i="66"/>
  <c r="BI44" i="66"/>
  <c r="BU44" i="66"/>
  <c r="BC10" i="66"/>
  <c r="BG10" i="66"/>
  <c r="BO10" i="66"/>
  <c r="CA10" i="66"/>
  <c r="AE13" i="66"/>
  <c r="AX44" i="66"/>
  <c r="BB44" i="66"/>
  <c r="BJ44" i="66"/>
  <c r="BN44" i="66"/>
  <c r="BR44" i="66"/>
  <c r="BV44" i="66"/>
  <c r="BS10" i="66"/>
  <c r="CB36" i="65"/>
  <c r="CA36" i="65"/>
  <c r="BZ36" i="65"/>
  <c r="BY36" i="65"/>
  <c r="BX36" i="65"/>
  <c r="BW36" i="65"/>
  <c r="BV36" i="65"/>
  <c r="BU36" i="65"/>
  <c r="BT36" i="65"/>
  <c r="BS36" i="65"/>
  <c r="BR36" i="65"/>
  <c r="BQ36" i="65"/>
  <c r="BP36" i="65"/>
  <c r="BO36" i="65"/>
  <c r="BN36" i="65"/>
  <c r="BM36" i="65"/>
  <c r="BL36" i="65"/>
  <c r="BK36" i="65"/>
  <c r="BJ36" i="65"/>
  <c r="BI36" i="65"/>
  <c r="BH36" i="65"/>
  <c r="BG36" i="65"/>
  <c r="BF36" i="65"/>
  <c r="BE36" i="65"/>
  <c r="BD36" i="65"/>
  <c r="BC36" i="65"/>
  <c r="BB36" i="65"/>
  <c r="BA36" i="65"/>
  <c r="AZ36" i="65"/>
  <c r="AY36" i="65"/>
  <c r="AX36" i="65"/>
  <c r="CB28" i="65"/>
  <c r="CA28" i="65"/>
  <c r="BZ28" i="65"/>
  <c r="BY28" i="65"/>
  <c r="BX28" i="65"/>
  <c r="BW28" i="65"/>
  <c r="BV28" i="65"/>
  <c r="BU28" i="65"/>
  <c r="BT28" i="65"/>
  <c r="BS28" i="65"/>
  <c r="BR28" i="65"/>
  <c r="BQ28" i="65"/>
  <c r="BP28" i="65"/>
  <c r="BO28" i="65"/>
  <c r="BN28" i="65"/>
  <c r="BM28" i="65"/>
  <c r="BL28" i="65"/>
  <c r="BK28" i="65"/>
  <c r="BJ28" i="65"/>
  <c r="BI28" i="65"/>
  <c r="BH28" i="65"/>
  <c r="BG28" i="65"/>
  <c r="BF28" i="65"/>
  <c r="BE28" i="65"/>
  <c r="BD28" i="65"/>
  <c r="BC28" i="65"/>
  <c r="BB28" i="65"/>
  <c r="BA28" i="65"/>
  <c r="AY28" i="65"/>
  <c r="AX28" i="65"/>
  <c r="CB26" i="65"/>
  <c r="CA26" i="65"/>
  <c r="BZ26" i="65"/>
  <c r="BY26" i="65"/>
  <c r="BX26" i="65"/>
  <c r="BW26" i="65"/>
  <c r="CB25" i="65"/>
  <c r="CA25" i="65"/>
  <c r="BZ25" i="65"/>
  <c r="BY25" i="65"/>
  <c r="BX25" i="65"/>
  <c r="BW25" i="65"/>
  <c r="BU25" i="65"/>
  <c r="BT25" i="65"/>
  <c r="BS25" i="65"/>
  <c r="BR25" i="65"/>
  <c r="BP25" i="65"/>
  <c r="BN25" i="65"/>
  <c r="BL25" i="65"/>
  <c r="BK25" i="65"/>
  <c r="BJ25" i="65"/>
  <c r="BI25" i="65"/>
  <c r="CB24" i="65"/>
  <c r="CA24" i="65"/>
  <c r="BZ24" i="65"/>
  <c r="BY24" i="65"/>
  <c r="BX24" i="65"/>
  <c r="BW24" i="65"/>
  <c r="BV24" i="65"/>
  <c r="BR24" i="65"/>
  <c r="BQ24" i="65"/>
  <c r="BP24" i="65"/>
  <c r="BO24" i="65"/>
  <c r="BN24" i="65"/>
  <c r="BM24" i="65"/>
  <c r="BL24" i="65"/>
  <c r="BK24" i="65"/>
  <c r="BJ24" i="65"/>
  <c r="BI24" i="65"/>
  <c r="BG24" i="65"/>
  <c r="BF24" i="65"/>
  <c r="BE24" i="65"/>
  <c r="BD24" i="65"/>
  <c r="BC24" i="65"/>
  <c r="BB24" i="65"/>
  <c r="BA24" i="65"/>
  <c r="AZ24" i="65"/>
  <c r="AY24" i="65"/>
  <c r="AX24" i="65"/>
  <c r="CB23" i="65"/>
  <c r="CA23" i="65"/>
  <c r="BZ23" i="65"/>
  <c r="BY23" i="65"/>
  <c r="BX23" i="65"/>
  <c r="BW23" i="65"/>
  <c r="BV23" i="65"/>
  <c r="BU23" i="65"/>
  <c r="BT23" i="65"/>
  <c r="BS23" i="65"/>
  <c r="BR23" i="65"/>
  <c r="BQ23" i="65"/>
  <c r="BP23" i="65"/>
  <c r="BO23" i="65"/>
  <c r="BN23" i="65"/>
  <c r="BM23" i="65"/>
  <c r="BL23" i="65"/>
  <c r="BK23" i="65"/>
  <c r="BJ23" i="65"/>
  <c r="BI23" i="65"/>
  <c r="BH23" i="65"/>
  <c r="BG23" i="65"/>
  <c r="BF23" i="65"/>
  <c r="BE23" i="65"/>
  <c r="BD23" i="65"/>
  <c r="BC23" i="65"/>
  <c r="BB23" i="65"/>
  <c r="BA23" i="65"/>
  <c r="AZ23" i="65"/>
  <c r="AY23" i="65"/>
  <c r="AX23" i="65"/>
  <c r="CB22" i="65"/>
  <c r="CA22" i="65"/>
  <c r="BZ22" i="65"/>
  <c r="BY22" i="65"/>
  <c r="BX22" i="65"/>
  <c r="BW22" i="65"/>
  <c r="BV22" i="65"/>
  <c r="BU22" i="65"/>
  <c r="BT22" i="65"/>
  <c r="BS22" i="65"/>
  <c r="BR22" i="65"/>
  <c r="BQ22" i="65"/>
  <c r="BP22" i="65"/>
  <c r="BO22" i="65"/>
  <c r="BN22" i="65"/>
  <c r="BM22" i="65"/>
  <c r="BL22" i="65"/>
  <c r="BK22" i="65"/>
  <c r="BJ22" i="65"/>
  <c r="BJ20" i="65" s="1"/>
  <c r="BI22" i="65"/>
  <c r="BH22" i="65"/>
  <c r="BG22" i="65"/>
  <c r="BF22" i="65"/>
  <c r="BF20" i="65" s="1"/>
  <c r="BE22" i="65"/>
  <c r="BD22" i="65"/>
  <c r="BC22" i="65"/>
  <c r="BB22" i="65"/>
  <c r="BB20" i="65" s="1"/>
  <c r="BA22" i="65"/>
  <c r="AZ22" i="65"/>
  <c r="AY22" i="65"/>
  <c r="AY20" i="65" s="1"/>
  <c r="AX22" i="65"/>
  <c r="AX20" i="65" s="1"/>
  <c r="CB21" i="65"/>
  <c r="CA21" i="65"/>
  <c r="BZ21" i="65"/>
  <c r="BY21" i="65"/>
  <c r="BX21" i="65"/>
  <c r="BW21" i="65"/>
  <c r="BV21" i="65"/>
  <c r="BU21" i="65"/>
  <c r="BT21" i="65"/>
  <c r="BS21" i="65"/>
  <c r="BR21" i="65"/>
  <c r="BQ21" i="65"/>
  <c r="BP21" i="65"/>
  <c r="BO21" i="65"/>
  <c r="BN21" i="65"/>
  <c r="BM21" i="65"/>
  <c r="BL21" i="65"/>
  <c r="BK21" i="65"/>
  <c r="BJ21" i="65"/>
  <c r="BI21" i="65"/>
  <c r="BH21" i="65"/>
  <c r="BG21" i="65"/>
  <c r="BG20" i="65" s="1"/>
  <c r="BF21" i="65"/>
  <c r="BE21" i="65"/>
  <c r="BD21" i="65"/>
  <c r="BC21" i="65"/>
  <c r="BB21" i="65"/>
  <c r="BA21" i="65"/>
  <c r="AZ21" i="65"/>
  <c r="AY21" i="65"/>
  <c r="AX21" i="65"/>
  <c r="BS20" i="65"/>
  <c r="AW20" i="65"/>
  <c r="AV20" i="65"/>
  <c r="AU14" i="65"/>
  <c r="AT14" i="65"/>
  <c r="AS14" i="65"/>
  <c r="AR14" i="65"/>
  <c r="AQ14" i="65"/>
  <c r="AP14" i="65"/>
  <c r="AO14" i="65"/>
  <c r="AN14" i="65"/>
  <c r="AM14" i="65"/>
  <c r="AL14" i="65"/>
  <c r="AK14" i="65"/>
  <c r="AJ14" i="65"/>
  <c r="AD14" i="65"/>
  <c r="AC14" i="65"/>
  <c r="AB14" i="65"/>
  <c r="AA14" i="65"/>
  <c r="Z14" i="65"/>
  <c r="Y14" i="65"/>
  <c r="X14" i="65"/>
  <c r="W14" i="65"/>
  <c r="V14" i="65"/>
  <c r="U14" i="65"/>
  <c r="T14" i="65"/>
  <c r="S14" i="65"/>
  <c r="M14" i="65"/>
  <c r="L14" i="65"/>
  <c r="K14" i="65"/>
  <c r="J14" i="65"/>
  <c r="I14" i="65"/>
  <c r="H14" i="65"/>
  <c r="G14" i="65"/>
  <c r="F14" i="65"/>
  <c r="E14" i="65"/>
  <c r="D14" i="65"/>
  <c r="C14" i="65"/>
  <c r="B14" i="65"/>
  <c r="AD13" i="65"/>
  <c r="AC13" i="65"/>
  <c r="AB13" i="65"/>
  <c r="AA13" i="65"/>
  <c r="Z13" i="65"/>
  <c r="Y13" i="65"/>
  <c r="X13" i="65"/>
  <c r="W13" i="65"/>
  <c r="V13" i="65"/>
  <c r="U13" i="65"/>
  <c r="T13" i="65"/>
  <c r="S13" i="65"/>
  <c r="M13" i="65"/>
  <c r="L13" i="65"/>
  <c r="K13" i="65"/>
  <c r="J13" i="65"/>
  <c r="I13" i="65"/>
  <c r="H13" i="65"/>
  <c r="G13" i="65"/>
  <c r="F13" i="65"/>
  <c r="E13" i="65"/>
  <c r="D13" i="65"/>
  <c r="C13" i="65"/>
  <c r="B13" i="65"/>
  <c r="CB12" i="65"/>
  <c r="CA12" i="65"/>
  <c r="BZ12" i="65"/>
  <c r="CB7" i="65"/>
  <c r="CB13" i="65" s="1"/>
  <c r="CA7" i="65"/>
  <c r="CA13" i="65" s="1"/>
  <c r="BZ7" i="65"/>
  <c r="BZ13" i="65" s="1"/>
  <c r="BY7" i="65"/>
  <c r="BY13" i="65" s="1"/>
  <c r="BX7" i="65"/>
  <c r="BX13" i="65" s="1"/>
  <c r="BW7" i="65"/>
  <c r="BW13" i="65" s="1"/>
  <c r="BV7" i="65"/>
  <c r="BV13" i="65" s="1"/>
  <c r="BU7" i="65"/>
  <c r="BU13" i="65" s="1"/>
  <c r="BT7" i="65"/>
  <c r="BT13" i="65" s="1"/>
  <c r="BS7" i="65"/>
  <c r="BS13" i="65" s="1"/>
  <c r="BR7" i="65"/>
  <c r="BR13" i="65" s="1"/>
  <c r="BQ7" i="65"/>
  <c r="BQ13" i="65" s="1"/>
  <c r="BP7" i="65"/>
  <c r="BP13" i="65" s="1"/>
  <c r="BO7" i="65"/>
  <c r="BO13" i="65" s="1"/>
  <c r="BN7" i="65"/>
  <c r="BN13" i="65" s="1"/>
  <c r="BM7" i="65"/>
  <c r="BM13" i="65" s="1"/>
  <c r="BL7" i="65"/>
  <c r="BL13" i="65" s="1"/>
  <c r="BK7" i="65"/>
  <c r="BK13" i="65" s="1"/>
  <c r="BJ7" i="65"/>
  <c r="BJ13" i="65" s="1"/>
  <c r="BI7" i="65"/>
  <c r="BI13" i="65" s="1"/>
  <c r="BH7" i="65"/>
  <c r="BH13" i="65" s="1"/>
  <c r="BG7" i="65"/>
  <c r="BG13" i="65" s="1"/>
  <c r="BF7" i="65"/>
  <c r="BF13" i="65" s="1"/>
  <c r="BE7" i="65"/>
  <c r="BE13" i="65" s="1"/>
  <c r="BD7" i="65"/>
  <c r="BD13" i="65" s="1"/>
  <c r="BC7" i="65"/>
  <c r="BC13" i="65" s="1"/>
  <c r="BB7" i="65"/>
  <c r="BB13" i="65" s="1"/>
  <c r="BA7" i="65"/>
  <c r="BA13" i="65" s="1"/>
  <c r="AZ7" i="65"/>
  <c r="AZ13" i="65" s="1"/>
  <c r="AY7" i="65"/>
  <c r="AY13" i="65" s="1"/>
  <c r="AX7" i="65"/>
  <c r="AX13" i="65" s="1"/>
  <c r="AW7" i="65"/>
  <c r="AW13" i="65" s="1"/>
  <c r="AV7" i="65"/>
  <c r="AV13" i="65" s="1"/>
  <c r="AU7" i="65"/>
  <c r="AU13" i="65" s="1"/>
  <c r="AT7" i="65"/>
  <c r="AT13" i="65" s="1"/>
  <c r="AS7" i="65"/>
  <c r="AS13" i="65" s="1"/>
  <c r="AR7" i="65"/>
  <c r="AR13" i="65" s="1"/>
  <c r="AQ7" i="65"/>
  <c r="AQ13" i="65" s="1"/>
  <c r="AP7" i="65"/>
  <c r="AP13" i="65" s="1"/>
  <c r="AO7" i="65"/>
  <c r="AO13" i="65" s="1"/>
  <c r="AN7" i="65"/>
  <c r="AN13" i="65" s="1"/>
  <c r="AM7" i="65"/>
  <c r="AM13" i="65" s="1"/>
  <c r="AL7" i="65"/>
  <c r="AL13" i="65" s="1"/>
  <c r="AK7" i="65"/>
  <c r="AK13" i="65" s="1"/>
  <c r="AJ7" i="65"/>
  <c r="AJ13" i="65" s="1"/>
  <c r="AI7" i="65"/>
  <c r="AH7" i="65"/>
  <c r="AG7" i="65"/>
  <c r="AF7" i="65"/>
  <c r="AE7" i="65"/>
  <c r="R7" i="65"/>
  <c r="Q7" i="65"/>
  <c r="P7" i="65"/>
  <c r="O7" i="65"/>
  <c r="N7" i="65"/>
  <c r="CB6" i="65"/>
  <c r="CA6" i="65"/>
  <c r="BZ6" i="65"/>
  <c r="BY6" i="65"/>
  <c r="BX6" i="65"/>
  <c r="BW6" i="65"/>
  <c r="BW10" i="65" s="1"/>
  <c r="BV6" i="65"/>
  <c r="BU6" i="65"/>
  <c r="BT6" i="65"/>
  <c r="BS6" i="65"/>
  <c r="BS10" i="65" s="1"/>
  <c r="BR6" i="65"/>
  <c r="BQ6" i="65"/>
  <c r="BP6" i="65"/>
  <c r="BO6" i="65"/>
  <c r="BO10" i="65" s="1"/>
  <c r="BN6" i="65"/>
  <c r="BM6" i="65"/>
  <c r="BL6" i="65"/>
  <c r="BK6" i="65"/>
  <c r="BK10" i="65" s="1"/>
  <c r="BJ6" i="65"/>
  <c r="BI6" i="65"/>
  <c r="BH6" i="65"/>
  <c r="BG6" i="65"/>
  <c r="BG10" i="65" s="1"/>
  <c r="BF6" i="65"/>
  <c r="BE6" i="65"/>
  <c r="BD6" i="65"/>
  <c r="BC6" i="65"/>
  <c r="BC10" i="65" s="1"/>
  <c r="BB6" i="65"/>
  <c r="BA6" i="65"/>
  <c r="AZ6" i="65"/>
  <c r="AY6" i="65"/>
  <c r="AY10" i="65" s="1"/>
  <c r="AX6" i="65"/>
  <c r="AW6" i="65"/>
  <c r="AI5" i="65"/>
  <c r="AH5" i="65"/>
  <c r="AG5" i="65"/>
  <c r="AF5" i="65"/>
  <c r="AE5" i="65"/>
  <c r="R5" i="65"/>
  <c r="Q5" i="65"/>
  <c r="P5" i="65"/>
  <c r="O5" i="65"/>
  <c r="N5" i="65"/>
  <c r="AI4" i="65"/>
  <c r="AH4" i="65"/>
  <c r="AG4" i="65"/>
  <c r="AF4" i="65"/>
  <c r="AE4" i="65"/>
  <c r="R4" i="65"/>
  <c r="Q4" i="65"/>
  <c r="P4" i="65"/>
  <c r="O4" i="65"/>
  <c r="N4" i="65"/>
  <c r="CA10" i="65" l="1"/>
  <c r="AW10" i="65"/>
  <c r="BA10" i="65"/>
  <c r="BE10" i="65"/>
  <c r="BI10" i="65"/>
  <c r="BM10" i="65"/>
  <c r="BQ10" i="65"/>
  <c r="BU10" i="65"/>
  <c r="BY10" i="65"/>
  <c r="P13" i="65"/>
  <c r="AG13" i="65"/>
  <c r="BC20" i="65"/>
  <c r="BK20" i="65"/>
  <c r="BK44" i="65" s="1"/>
  <c r="BO20" i="65"/>
  <c r="BW20" i="65"/>
  <c r="CA20" i="65"/>
  <c r="CA44" i="65" s="1"/>
  <c r="O13" i="65"/>
  <c r="AF14" i="65"/>
  <c r="AH14" i="65"/>
  <c r="BF10" i="65"/>
  <c r="BN10" i="65"/>
  <c r="N13" i="65"/>
  <c r="AI13" i="65"/>
  <c r="O14" i="65"/>
  <c r="Q14" i="65"/>
  <c r="P14" i="65"/>
  <c r="AG14" i="65"/>
  <c r="AX10" i="65"/>
  <c r="BB10" i="65"/>
  <c r="BJ10" i="65"/>
  <c r="BR10" i="65"/>
  <c r="BV10" i="65"/>
  <c r="BZ10" i="65"/>
  <c r="Q13" i="65"/>
  <c r="AF13" i="65"/>
  <c r="AH13" i="65"/>
  <c r="R14" i="65"/>
  <c r="AE14" i="65"/>
  <c r="AZ20" i="65"/>
  <c r="AZ44" i="65" s="1"/>
  <c r="BD20" i="65"/>
  <c r="BD44" i="65" s="1"/>
  <c r="BH20" i="65"/>
  <c r="BH44" i="65" s="1"/>
  <c r="BL20" i="65"/>
  <c r="BP20" i="65"/>
  <c r="BP44" i="65" s="1"/>
  <c r="BT20" i="65"/>
  <c r="BX20" i="65"/>
  <c r="BX44" i="65" s="1"/>
  <c r="CB20" i="65"/>
  <c r="CB44" i="65" s="1"/>
  <c r="BA20" i="65"/>
  <c r="BA44" i="65" s="1"/>
  <c r="BE20" i="65"/>
  <c r="BE44" i="65" s="1"/>
  <c r="BI20" i="65"/>
  <c r="BI44" i="65" s="1"/>
  <c r="BM20" i="65"/>
  <c r="BM44" i="65" s="1"/>
  <c r="BQ20" i="65"/>
  <c r="BQ44" i="65" s="1"/>
  <c r="BU20" i="65"/>
  <c r="BU44" i="65" s="1"/>
  <c r="BY20" i="65"/>
  <c r="BY44" i="65" s="1"/>
  <c r="BN20" i="65"/>
  <c r="BR20" i="65"/>
  <c r="BR44" i="65" s="1"/>
  <c r="BV20" i="65"/>
  <c r="BZ20" i="65"/>
  <c r="BZ44" i="65" s="1"/>
  <c r="BL44" i="65"/>
  <c r="BT44" i="65"/>
  <c r="AZ10" i="65"/>
  <c r="BH10" i="65"/>
  <c r="BP10" i="65"/>
  <c r="BX10" i="65"/>
  <c r="R13" i="65"/>
  <c r="AI14" i="65"/>
  <c r="AE13" i="65"/>
  <c r="AX44" i="65"/>
  <c r="BB44" i="65"/>
  <c r="BF44" i="65"/>
  <c r="BJ44" i="65"/>
  <c r="BN44" i="65"/>
  <c r="BV44" i="65"/>
  <c r="AV10" i="65"/>
  <c r="BD10" i="65"/>
  <c r="BL10" i="65"/>
  <c r="BT10" i="65"/>
  <c r="CB10" i="65"/>
  <c r="AY44" i="65"/>
  <c r="BC44" i="65"/>
  <c r="BG44" i="65"/>
  <c r="BO44" i="65"/>
  <c r="BS44" i="65"/>
  <c r="BW44" i="65"/>
  <c r="N14" i="65"/>
  <c r="CB6" i="64" l="1"/>
  <c r="CB7" i="64"/>
  <c r="CB13" i="64" s="1"/>
  <c r="CB12" i="64"/>
  <c r="CB21" i="64"/>
  <c r="CB22" i="64"/>
  <c r="CB23" i="64"/>
  <c r="CB24" i="64"/>
  <c r="CB25" i="64"/>
  <c r="CB26" i="64"/>
  <c r="CB28" i="64"/>
  <c r="CB36" i="64"/>
  <c r="CA36" i="64"/>
  <c r="BZ36" i="64"/>
  <c r="BY36" i="64"/>
  <c r="BX36" i="64"/>
  <c r="BW36" i="64"/>
  <c r="BV36" i="64"/>
  <c r="BU36" i="64"/>
  <c r="BT36" i="64"/>
  <c r="BS36" i="64"/>
  <c r="BR36" i="64"/>
  <c r="BQ36" i="64"/>
  <c r="BP36" i="64"/>
  <c r="BO36" i="64"/>
  <c r="BN36" i="64"/>
  <c r="BM36" i="64"/>
  <c r="BL36" i="64"/>
  <c r="BK36" i="64"/>
  <c r="BJ36" i="64"/>
  <c r="BI36" i="64"/>
  <c r="BH36" i="64"/>
  <c r="BG36" i="64"/>
  <c r="BF36" i="64"/>
  <c r="BE36" i="64"/>
  <c r="BD36" i="64"/>
  <c r="BC36" i="64"/>
  <c r="BB36" i="64"/>
  <c r="BA36" i="64"/>
  <c r="AZ36" i="64"/>
  <c r="AY36" i="64"/>
  <c r="AX36" i="64"/>
  <c r="CA28" i="64"/>
  <c r="BZ28" i="64"/>
  <c r="BY28" i="64"/>
  <c r="BX28" i="64"/>
  <c r="BW28" i="64"/>
  <c r="BV28" i="64"/>
  <c r="BU28" i="64"/>
  <c r="BT28" i="64"/>
  <c r="BS28" i="64"/>
  <c r="BR28" i="64"/>
  <c r="BQ28" i="64"/>
  <c r="BP28" i="64"/>
  <c r="BO28" i="64"/>
  <c r="BN28" i="64"/>
  <c r="BM28" i="64"/>
  <c r="BL28" i="64"/>
  <c r="BK28" i="64"/>
  <c r="BJ28" i="64"/>
  <c r="BI28" i="64"/>
  <c r="BH28" i="64"/>
  <c r="BG28" i="64"/>
  <c r="BF28" i="64"/>
  <c r="BE28" i="64"/>
  <c r="BD28" i="64"/>
  <c r="BC28" i="64"/>
  <c r="BB28" i="64"/>
  <c r="BA28" i="64"/>
  <c r="AY28" i="64"/>
  <c r="AX28" i="64"/>
  <c r="CA26" i="64"/>
  <c r="BZ26" i="64"/>
  <c r="BY26" i="64"/>
  <c r="BX26" i="64"/>
  <c r="BW26" i="64"/>
  <c r="CA25" i="64"/>
  <c r="BZ25" i="64"/>
  <c r="BY25" i="64"/>
  <c r="BX25" i="64"/>
  <c r="BW25" i="64"/>
  <c r="BU25" i="64"/>
  <c r="BT25" i="64"/>
  <c r="BS25" i="64"/>
  <c r="BR25" i="64"/>
  <c r="BP25" i="64"/>
  <c r="BN25" i="64"/>
  <c r="BL25" i="64"/>
  <c r="BK25" i="64"/>
  <c r="BJ25" i="64"/>
  <c r="BI25" i="64"/>
  <c r="CA24" i="64"/>
  <c r="BZ24" i="64"/>
  <c r="BY24" i="64"/>
  <c r="BX24" i="64"/>
  <c r="BW24" i="64"/>
  <c r="BV24" i="64"/>
  <c r="BR24" i="64"/>
  <c r="BR20" i="64" s="1"/>
  <c r="BQ24" i="64"/>
  <c r="BP24" i="64"/>
  <c r="BO24" i="64"/>
  <c r="BN24" i="64"/>
  <c r="BN20" i="64" s="1"/>
  <c r="BM24" i="64"/>
  <c r="BL24" i="64"/>
  <c r="BK24" i="64"/>
  <c r="BJ24" i="64"/>
  <c r="BJ20" i="64" s="1"/>
  <c r="BI24" i="64"/>
  <c r="BG24" i="64"/>
  <c r="BF24" i="64"/>
  <c r="BE24" i="64"/>
  <c r="BD24" i="64"/>
  <c r="BC24" i="64"/>
  <c r="BB24" i="64"/>
  <c r="BA24" i="64"/>
  <c r="AZ24" i="64"/>
  <c r="AY24" i="64"/>
  <c r="AX24" i="64"/>
  <c r="CA23" i="64"/>
  <c r="BZ23" i="64"/>
  <c r="BY23" i="64"/>
  <c r="BX23" i="64"/>
  <c r="BW23" i="64"/>
  <c r="BV23" i="64"/>
  <c r="BU23" i="64"/>
  <c r="BT23" i="64"/>
  <c r="BS23" i="64"/>
  <c r="BR23" i="64"/>
  <c r="BQ23" i="64"/>
  <c r="BP23" i="64"/>
  <c r="BO23" i="64"/>
  <c r="BN23" i="64"/>
  <c r="BM23" i="64"/>
  <c r="BL23" i="64"/>
  <c r="BK23" i="64"/>
  <c r="BJ23" i="64"/>
  <c r="BI23" i="64"/>
  <c r="BH23" i="64"/>
  <c r="BG23" i="64"/>
  <c r="BF23" i="64"/>
  <c r="BE23" i="64"/>
  <c r="BD23" i="64"/>
  <c r="BC23" i="64"/>
  <c r="BB23" i="64"/>
  <c r="BA23" i="64"/>
  <c r="AZ23" i="64"/>
  <c r="AY23" i="64"/>
  <c r="AX23" i="64"/>
  <c r="CA22" i="64"/>
  <c r="BZ22" i="64"/>
  <c r="BY22" i="64"/>
  <c r="BX22" i="64"/>
  <c r="BW22" i="64"/>
  <c r="BV22" i="64"/>
  <c r="BU22" i="64"/>
  <c r="BT22" i="64"/>
  <c r="BS22" i="64"/>
  <c r="BR22" i="64"/>
  <c r="BQ22" i="64"/>
  <c r="BP22" i="64"/>
  <c r="BO22" i="64"/>
  <c r="BN22" i="64"/>
  <c r="BM22" i="64"/>
  <c r="BL22" i="64"/>
  <c r="BK22" i="64"/>
  <c r="BJ22" i="64"/>
  <c r="BI22" i="64"/>
  <c r="BH22" i="64"/>
  <c r="BG22" i="64"/>
  <c r="BF22" i="64"/>
  <c r="BE22" i="64"/>
  <c r="BD22" i="64"/>
  <c r="BC22" i="64"/>
  <c r="BB22" i="64"/>
  <c r="BA22" i="64"/>
  <c r="AZ22" i="64"/>
  <c r="AY22" i="64"/>
  <c r="AX22" i="64"/>
  <c r="CA21" i="64"/>
  <c r="BZ21" i="64"/>
  <c r="BY21" i="64"/>
  <c r="BX21" i="64"/>
  <c r="BX20" i="64" s="1"/>
  <c r="BW21" i="64"/>
  <c r="BW20" i="64" s="1"/>
  <c r="BV21" i="64"/>
  <c r="BU21" i="64"/>
  <c r="BT21" i="64"/>
  <c r="BT20" i="64" s="1"/>
  <c r="BT44" i="64" s="1"/>
  <c r="BS21" i="64"/>
  <c r="BS20" i="64" s="1"/>
  <c r="BR21" i="64"/>
  <c r="BQ21" i="64"/>
  <c r="BP21" i="64"/>
  <c r="BP20" i="64" s="1"/>
  <c r="BP44" i="64" s="1"/>
  <c r="BO21" i="64"/>
  <c r="BO20" i="64" s="1"/>
  <c r="BN21" i="64"/>
  <c r="BM21" i="64"/>
  <c r="BL21" i="64"/>
  <c r="BL20" i="64" s="1"/>
  <c r="BL44" i="64" s="1"/>
  <c r="BK21" i="64"/>
  <c r="BK20" i="64" s="1"/>
  <c r="BJ21" i="64"/>
  <c r="BI21" i="64"/>
  <c r="BH21" i="64"/>
  <c r="BH20" i="64" s="1"/>
  <c r="BH44" i="64" s="1"/>
  <c r="BG21" i="64"/>
  <c r="BG20" i="64" s="1"/>
  <c r="BF21" i="64"/>
  <c r="BE21" i="64"/>
  <c r="BD21" i="64"/>
  <c r="BD20" i="64" s="1"/>
  <c r="BD44" i="64" s="1"/>
  <c r="BC21" i="64"/>
  <c r="BC20" i="64" s="1"/>
  <c r="BB21" i="64"/>
  <c r="BA21" i="64"/>
  <c r="AZ21" i="64"/>
  <c r="AZ20" i="64" s="1"/>
  <c r="AZ44" i="64" s="1"/>
  <c r="AY21" i="64"/>
  <c r="AY20" i="64" s="1"/>
  <c r="AX21" i="64"/>
  <c r="BV20" i="64"/>
  <c r="BU20" i="64"/>
  <c r="BQ20" i="64"/>
  <c r="BM20" i="64"/>
  <c r="BI20" i="64"/>
  <c r="BF20" i="64"/>
  <c r="BE20" i="64"/>
  <c r="BB20" i="64"/>
  <c r="BA20" i="64"/>
  <c r="AX20" i="64"/>
  <c r="AW20" i="64"/>
  <c r="AV20" i="64"/>
  <c r="AU14" i="64"/>
  <c r="AT14" i="64"/>
  <c r="AS14" i="64"/>
  <c r="AR14" i="64"/>
  <c r="AQ14" i="64"/>
  <c r="AP14" i="64"/>
  <c r="AO14" i="64"/>
  <c r="AN14" i="64"/>
  <c r="AM14" i="64"/>
  <c r="AL14" i="64"/>
  <c r="AK14" i="64"/>
  <c r="AJ14" i="64"/>
  <c r="AD14" i="64"/>
  <c r="AC14" i="64"/>
  <c r="AH14" i="64" s="1"/>
  <c r="AB14" i="64"/>
  <c r="AA14" i="64"/>
  <c r="Z14" i="64"/>
  <c r="Y14" i="64"/>
  <c r="AG14" i="64" s="1"/>
  <c r="X14" i="64"/>
  <c r="W14" i="64"/>
  <c r="V14" i="64"/>
  <c r="AF14" i="64" s="1"/>
  <c r="U14" i="64"/>
  <c r="T14" i="64"/>
  <c r="S14" i="64"/>
  <c r="AI14" i="64" s="1"/>
  <c r="M14" i="64"/>
  <c r="Q14" i="64" s="1"/>
  <c r="L14" i="64"/>
  <c r="K14" i="64"/>
  <c r="J14" i="64"/>
  <c r="I14" i="64"/>
  <c r="H14" i="64"/>
  <c r="P14" i="64" s="1"/>
  <c r="G14" i="64"/>
  <c r="F14" i="64"/>
  <c r="E14" i="64"/>
  <c r="O14" i="64" s="1"/>
  <c r="D14" i="64"/>
  <c r="C14" i="64"/>
  <c r="B14" i="64"/>
  <c r="N14" i="64" s="1"/>
  <c r="AD13" i="64"/>
  <c r="AC13" i="64"/>
  <c r="AB13" i="64"/>
  <c r="AH13" i="64" s="1"/>
  <c r="AA13" i="64"/>
  <c r="Z13" i="64"/>
  <c r="Y13" i="64"/>
  <c r="AG13" i="64" s="1"/>
  <c r="X13" i="64"/>
  <c r="W13" i="64"/>
  <c r="AF13" i="64" s="1"/>
  <c r="V13" i="64"/>
  <c r="U13" i="64"/>
  <c r="T13" i="64"/>
  <c r="S13" i="64"/>
  <c r="AI13" i="64" s="1"/>
  <c r="M13" i="64"/>
  <c r="L13" i="64"/>
  <c r="K13" i="64"/>
  <c r="Q13" i="64" s="1"/>
  <c r="J13" i="64"/>
  <c r="I13" i="64"/>
  <c r="H13" i="64"/>
  <c r="P13" i="64" s="1"/>
  <c r="G13" i="64"/>
  <c r="O13" i="64" s="1"/>
  <c r="F13" i="64"/>
  <c r="E13" i="64"/>
  <c r="D13" i="64"/>
  <c r="C13" i="64"/>
  <c r="B13" i="64"/>
  <c r="R13" i="64" s="1"/>
  <c r="CA12" i="64"/>
  <c r="BZ12" i="64"/>
  <c r="CA7" i="64"/>
  <c r="CA13" i="64" s="1"/>
  <c r="BZ7" i="64"/>
  <c r="BZ13" i="64" s="1"/>
  <c r="BY7" i="64"/>
  <c r="BY13" i="64" s="1"/>
  <c r="BX7" i="64"/>
  <c r="BX13" i="64" s="1"/>
  <c r="BW7" i="64"/>
  <c r="BW13" i="64" s="1"/>
  <c r="BV7" i="64"/>
  <c r="BV13" i="64" s="1"/>
  <c r="BU7" i="64"/>
  <c r="BU13" i="64" s="1"/>
  <c r="BT7" i="64"/>
  <c r="BT13" i="64" s="1"/>
  <c r="BS7" i="64"/>
  <c r="BS13" i="64" s="1"/>
  <c r="BR7" i="64"/>
  <c r="BR13" i="64" s="1"/>
  <c r="BQ7" i="64"/>
  <c r="BQ13" i="64" s="1"/>
  <c r="BP7" i="64"/>
  <c r="BP13" i="64" s="1"/>
  <c r="BO7" i="64"/>
  <c r="BO13" i="64" s="1"/>
  <c r="BN7" i="64"/>
  <c r="BN13" i="64" s="1"/>
  <c r="BM7" i="64"/>
  <c r="BM13" i="64" s="1"/>
  <c r="BL7" i="64"/>
  <c r="BL13" i="64" s="1"/>
  <c r="BK7" i="64"/>
  <c r="BK13" i="64" s="1"/>
  <c r="BJ7" i="64"/>
  <c r="BJ13" i="64" s="1"/>
  <c r="BI7" i="64"/>
  <c r="BI13" i="64" s="1"/>
  <c r="BH7" i="64"/>
  <c r="BH13" i="64" s="1"/>
  <c r="BG7" i="64"/>
  <c r="BG13" i="64" s="1"/>
  <c r="BF7" i="64"/>
  <c r="BF13" i="64" s="1"/>
  <c r="BE7" i="64"/>
  <c r="BE13" i="64" s="1"/>
  <c r="BD7" i="64"/>
  <c r="BD13" i="64" s="1"/>
  <c r="BC7" i="64"/>
  <c r="BC13" i="64" s="1"/>
  <c r="BB7" i="64"/>
  <c r="BB13" i="64" s="1"/>
  <c r="BA7" i="64"/>
  <c r="BA13" i="64" s="1"/>
  <c r="AZ7" i="64"/>
  <c r="AZ13" i="64" s="1"/>
  <c r="AY7" i="64"/>
  <c r="AY13" i="64" s="1"/>
  <c r="AX7" i="64"/>
  <c r="AX13" i="64" s="1"/>
  <c r="AW7" i="64"/>
  <c r="AW13" i="64" s="1"/>
  <c r="AV7" i="64"/>
  <c r="AV13" i="64" s="1"/>
  <c r="AU7" i="64"/>
  <c r="AU13" i="64" s="1"/>
  <c r="AT7" i="64"/>
  <c r="AT13" i="64" s="1"/>
  <c r="AS7" i="64"/>
  <c r="AS13" i="64" s="1"/>
  <c r="AR7" i="64"/>
  <c r="AR13" i="64" s="1"/>
  <c r="AQ7" i="64"/>
  <c r="AQ13" i="64" s="1"/>
  <c r="AP7" i="64"/>
  <c r="AP13" i="64" s="1"/>
  <c r="AO7" i="64"/>
  <c r="AO13" i="64" s="1"/>
  <c r="AN7" i="64"/>
  <c r="AN13" i="64" s="1"/>
  <c r="AM7" i="64"/>
  <c r="AM13" i="64" s="1"/>
  <c r="AL7" i="64"/>
  <c r="AL13" i="64" s="1"/>
  <c r="AK7" i="64"/>
  <c r="AK13" i="64" s="1"/>
  <c r="AJ7" i="64"/>
  <c r="AJ13" i="64" s="1"/>
  <c r="AI7" i="64"/>
  <c r="AH7" i="64"/>
  <c r="AG7" i="64"/>
  <c r="AF7" i="64"/>
  <c r="AE7" i="64"/>
  <c r="R7" i="64"/>
  <c r="Q7" i="64"/>
  <c r="P7" i="64"/>
  <c r="O7" i="64"/>
  <c r="N7" i="64"/>
  <c r="CA6" i="64"/>
  <c r="BZ6" i="64"/>
  <c r="BZ10" i="64" s="1"/>
  <c r="BY6" i="64"/>
  <c r="BX6" i="64"/>
  <c r="BW6" i="64"/>
  <c r="BV6" i="64"/>
  <c r="BV10" i="64" s="1"/>
  <c r="BU6" i="64"/>
  <c r="BT6" i="64"/>
  <c r="BS6" i="64"/>
  <c r="BR6" i="64"/>
  <c r="BR10" i="64" s="1"/>
  <c r="BQ6" i="64"/>
  <c r="BQ10" i="64" s="1"/>
  <c r="BP6" i="64"/>
  <c r="BO6" i="64"/>
  <c r="BN6" i="64"/>
  <c r="BN10" i="64" s="1"/>
  <c r="BM6" i="64"/>
  <c r="BM10" i="64" s="1"/>
  <c r="BL6" i="64"/>
  <c r="BK6" i="64"/>
  <c r="BJ6" i="64"/>
  <c r="BJ10" i="64" s="1"/>
  <c r="BI6" i="64"/>
  <c r="BI10" i="64" s="1"/>
  <c r="BH6" i="64"/>
  <c r="BG6" i="64"/>
  <c r="BF6" i="64"/>
  <c r="BF10" i="64" s="1"/>
  <c r="BE6" i="64"/>
  <c r="BE10" i="64" s="1"/>
  <c r="BD6" i="64"/>
  <c r="BC6" i="64"/>
  <c r="BB6" i="64"/>
  <c r="BB10" i="64" s="1"/>
  <c r="BA6" i="64"/>
  <c r="BA10" i="64" s="1"/>
  <c r="AZ6" i="64"/>
  <c r="AY6" i="64"/>
  <c r="AX6" i="64"/>
  <c r="AX10" i="64" s="1"/>
  <c r="AW6" i="64"/>
  <c r="AW10" i="64" s="1"/>
  <c r="AI5" i="64"/>
  <c r="AH5" i="64"/>
  <c r="AG5" i="64"/>
  <c r="AF5" i="64"/>
  <c r="AE5" i="64"/>
  <c r="R5" i="64"/>
  <c r="Q5" i="64"/>
  <c r="P5" i="64"/>
  <c r="O5" i="64"/>
  <c r="N5" i="64"/>
  <c r="AI4" i="64"/>
  <c r="AH4" i="64"/>
  <c r="AG4" i="64"/>
  <c r="AF4" i="64"/>
  <c r="AE4" i="64"/>
  <c r="R4" i="64"/>
  <c r="Q4" i="64"/>
  <c r="P4" i="64"/>
  <c r="O4" i="64"/>
  <c r="N4" i="64"/>
  <c r="BZ20" i="64" l="1"/>
  <c r="CA20" i="64"/>
  <c r="CA44" i="64" s="1"/>
  <c r="BY20" i="64"/>
  <c r="BY10" i="64"/>
  <c r="BX44" i="64"/>
  <c r="BC44" i="64"/>
  <c r="BK44" i="64"/>
  <c r="BO44" i="64"/>
  <c r="BW44" i="64"/>
  <c r="AY44" i="64"/>
  <c r="BG44" i="64"/>
  <c r="BS44" i="64"/>
  <c r="BU44" i="64"/>
  <c r="CB20" i="64"/>
  <c r="CB44" i="64" s="1"/>
  <c r="CB10" i="64"/>
  <c r="AZ10" i="64"/>
  <c r="BH10" i="64"/>
  <c r="BP10" i="64"/>
  <c r="BX10" i="64"/>
  <c r="R14" i="64"/>
  <c r="BA44" i="64"/>
  <c r="BE44" i="64"/>
  <c r="BI44" i="64"/>
  <c r="BM44" i="64"/>
  <c r="BQ44" i="64"/>
  <c r="BY44" i="64"/>
  <c r="BU10" i="64"/>
  <c r="AE14" i="64"/>
  <c r="AX44" i="64"/>
  <c r="BB44" i="64"/>
  <c r="BF44" i="64"/>
  <c r="BJ44" i="64"/>
  <c r="BN44" i="64"/>
  <c r="BR44" i="64"/>
  <c r="BV44" i="64"/>
  <c r="BZ44" i="64"/>
  <c r="AY10" i="64"/>
  <c r="BC10" i="64"/>
  <c r="BG10" i="64"/>
  <c r="BK10" i="64"/>
  <c r="BO10" i="64"/>
  <c r="BS10" i="64"/>
  <c r="BW10" i="64"/>
  <c r="CA10" i="64"/>
  <c r="AE13" i="64"/>
  <c r="AV10" i="64"/>
  <c r="BD10" i="64"/>
  <c r="BL10" i="64"/>
  <c r="BT10" i="64"/>
  <c r="N13" i="64"/>
  <c r="CA36" i="63"/>
  <c r="BZ36" i="63"/>
  <c r="BY36" i="63"/>
  <c r="BX36" i="63"/>
  <c r="BW36" i="63"/>
  <c r="BV36" i="63"/>
  <c r="BU36" i="63"/>
  <c r="BT36" i="63"/>
  <c r="BS36" i="63"/>
  <c r="BR36" i="63"/>
  <c r="BQ36" i="63"/>
  <c r="BP36" i="63"/>
  <c r="BO36" i="63"/>
  <c r="BN36" i="63"/>
  <c r="BM36" i="63"/>
  <c r="BL36" i="63"/>
  <c r="BK36" i="63"/>
  <c r="BJ36" i="63"/>
  <c r="BI36" i="63"/>
  <c r="BH36" i="63"/>
  <c r="BG36" i="63"/>
  <c r="BF36" i="63"/>
  <c r="BE36" i="63"/>
  <c r="BD36" i="63"/>
  <c r="BC36" i="63"/>
  <c r="BB36" i="63"/>
  <c r="BA36" i="63"/>
  <c r="AZ36" i="63"/>
  <c r="AY36" i="63"/>
  <c r="AX36" i="63"/>
  <c r="CA28" i="63"/>
  <c r="BZ28" i="63"/>
  <c r="BY28" i="63"/>
  <c r="BX28" i="63"/>
  <c r="BW28" i="63"/>
  <c r="BV28" i="63"/>
  <c r="BU28" i="63"/>
  <c r="BT28" i="63"/>
  <c r="BS28" i="63"/>
  <c r="BR28" i="63"/>
  <c r="BQ28" i="63"/>
  <c r="BP28" i="63"/>
  <c r="BO28" i="63"/>
  <c r="BN28" i="63"/>
  <c r="BM28" i="63"/>
  <c r="BL28" i="63"/>
  <c r="BK28" i="63"/>
  <c r="BJ28" i="63"/>
  <c r="BI28" i="63"/>
  <c r="BH28" i="63"/>
  <c r="BG28" i="63"/>
  <c r="BF28" i="63"/>
  <c r="BE28" i="63"/>
  <c r="BD28" i="63"/>
  <c r="BC28" i="63"/>
  <c r="BB28" i="63"/>
  <c r="BA28" i="63"/>
  <c r="AY28" i="63"/>
  <c r="AX28" i="63"/>
  <c r="CA26" i="63"/>
  <c r="BZ26" i="63"/>
  <c r="BY26" i="63"/>
  <c r="BX26" i="63"/>
  <c r="BW26" i="63"/>
  <c r="CA25" i="63"/>
  <c r="BZ25" i="63"/>
  <c r="BZ20" i="63" s="1"/>
  <c r="BY25" i="63"/>
  <c r="BX25" i="63"/>
  <c r="BW25" i="63"/>
  <c r="BU25" i="63"/>
  <c r="BT25" i="63"/>
  <c r="BS25" i="63"/>
  <c r="BR25" i="63"/>
  <c r="BP25" i="63"/>
  <c r="BP20" i="63" s="1"/>
  <c r="BP44" i="63" s="1"/>
  <c r="BN25" i="63"/>
  <c r="BL25" i="63"/>
  <c r="BK25" i="63"/>
  <c r="BJ25" i="63"/>
  <c r="BI25" i="63"/>
  <c r="CA24" i="63"/>
  <c r="BZ24" i="63"/>
  <c r="BY24" i="63"/>
  <c r="BX24" i="63"/>
  <c r="BW24" i="63"/>
  <c r="BV24" i="63"/>
  <c r="BR24" i="63"/>
  <c r="BR20" i="63" s="1"/>
  <c r="BQ24" i="63"/>
  <c r="BP24" i="63"/>
  <c r="BO24" i="63"/>
  <c r="BN24" i="63"/>
  <c r="BN20" i="63" s="1"/>
  <c r="BM24" i="63"/>
  <c r="BL24" i="63"/>
  <c r="BK24" i="63"/>
  <c r="BJ24" i="63"/>
  <c r="BJ20" i="63" s="1"/>
  <c r="BI24" i="63"/>
  <c r="BG24" i="63"/>
  <c r="BF24" i="63"/>
  <c r="BE24" i="63"/>
  <c r="BD24" i="63"/>
  <c r="BC24" i="63"/>
  <c r="BB24" i="63"/>
  <c r="BA24" i="63"/>
  <c r="AZ24" i="63"/>
  <c r="AY24" i="63"/>
  <c r="AX24" i="63"/>
  <c r="CA23" i="63"/>
  <c r="BZ23" i="63"/>
  <c r="BY23" i="63"/>
  <c r="BX23" i="63"/>
  <c r="BW23" i="63"/>
  <c r="BV23" i="63"/>
  <c r="BU23" i="63"/>
  <c r="BT23" i="63"/>
  <c r="BS23" i="63"/>
  <c r="BR23" i="63"/>
  <c r="BQ23" i="63"/>
  <c r="BP23" i="63"/>
  <c r="BO23" i="63"/>
  <c r="BN23" i="63"/>
  <c r="BM23" i="63"/>
  <c r="BL23" i="63"/>
  <c r="BK23" i="63"/>
  <c r="BJ23" i="63"/>
  <c r="BI23" i="63"/>
  <c r="BH23" i="63"/>
  <c r="BG23" i="63"/>
  <c r="BF23" i="63"/>
  <c r="BE23" i="63"/>
  <c r="BD23" i="63"/>
  <c r="BC23" i="63"/>
  <c r="BB23" i="63"/>
  <c r="BA23" i="63"/>
  <c r="AZ23" i="63"/>
  <c r="AY23" i="63"/>
  <c r="AX23" i="63"/>
  <c r="CA22" i="63"/>
  <c r="BZ22" i="63"/>
  <c r="BY22" i="63"/>
  <c r="BX22" i="63"/>
  <c r="BW22" i="63"/>
  <c r="BV22" i="63"/>
  <c r="BU22" i="63"/>
  <c r="BT22" i="63"/>
  <c r="BS22" i="63"/>
  <c r="BR22" i="63"/>
  <c r="BQ22" i="63"/>
  <c r="BP22" i="63"/>
  <c r="BO22" i="63"/>
  <c r="BN22" i="63"/>
  <c r="BM22" i="63"/>
  <c r="BL22" i="63"/>
  <c r="BK22" i="63"/>
  <c r="BJ22" i="63"/>
  <c r="BI22" i="63"/>
  <c r="BH22" i="63"/>
  <c r="BG22" i="63"/>
  <c r="BF22" i="63"/>
  <c r="BE22" i="63"/>
  <c r="BD22" i="63"/>
  <c r="BC22" i="63"/>
  <c r="BB22" i="63"/>
  <c r="BA22" i="63"/>
  <c r="AZ22" i="63"/>
  <c r="AY22" i="63"/>
  <c r="AX22" i="63"/>
  <c r="CA21" i="63"/>
  <c r="CA20" i="63" s="1"/>
  <c r="BZ21" i="63"/>
  <c r="BY21" i="63"/>
  <c r="BX21" i="63"/>
  <c r="BW21" i="63"/>
  <c r="BW20" i="63" s="1"/>
  <c r="BV21" i="63"/>
  <c r="BU21" i="63"/>
  <c r="BT21" i="63"/>
  <c r="BS21" i="63"/>
  <c r="BS20" i="63" s="1"/>
  <c r="BR21" i="63"/>
  <c r="BQ21" i="63"/>
  <c r="BP21" i="63"/>
  <c r="BO21" i="63"/>
  <c r="BO20" i="63" s="1"/>
  <c r="BN21" i="63"/>
  <c r="BM21" i="63"/>
  <c r="BL21" i="63"/>
  <c r="BK21" i="63"/>
  <c r="BK20" i="63" s="1"/>
  <c r="BJ21" i="63"/>
  <c r="BI21" i="63"/>
  <c r="BH21" i="63"/>
  <c r="BG21" i="63"/>
  <c r="BG20" i="63" s="1"/>
  <c r="BF21" i="63"/>
  <c r="BE21" i="63"/>
  <c r="BD21" i="63"/>
  <c r="BC21" i="63"/>
  <c r="BC20" i="63" s="1"/>
  <c r="BB21" i="63"/>
  <c r="BA21" i="63"/>
  <c r="AZ21" i="63"/>
  <c r="AY21" i="63"/>
  <c r="AY20" i="63" s="1"/>
  <c r="AX21" i="63"/>
  <c r="BX20" i="63"/>
  <c r="BV20" i="63"/>
  <c r="BU20" i="63"/>
  <c r="BT20" i="63"/>
  <c r="BT44" i="63" s="1"/>
  <c r="BQ20" i="63"/>
  <c r="BM20" i="63"/>
  <c r="BL20" i="63"/>
  <c r="BL44" i="63" s="1"/>
  <c r="BI20" i="63"/>
  <c r="BH20" i="63"/>
  <c r="BH44" i="63" s="1"/>
  <c r="BF20" i="63"/>
  <c r="BE20" i="63"/>
  <c r="BD20" i="63"/>
  <c r="BD44" i="63" s="1"/>
  <c r="BB20" i="63"/>
  <c r="BA20" i="63"/>
  <c r="AZ20" i="63"/>
  <c r="AZ44" i="63" s="1"/>
  <c r="AX20" i="63"/>
  <c r="AW20" i="63"/>
  <c r="AV20" i="63"/>
  <c r="AU14" i="63"/>
  <c r="AT14" i="63"/>
  <c r="AS14" i="63"/>
  <c r="AR14" i="63"/>
  <c r="AQ14" i="63"/>
  <c r="AP14" i="63"/>
  <c r="AO14" i="63"/>
  <c r="AN14" i="63"/>
  <c r="AM14" i="63"/>
  <c r="AL14" i="63"/>
  <c r="AK14" i="63"/>
  <c r="AJ14" i="63"/>
  <c r="AD14" i="63"/>
  <c r="AC14" i="63"/>
  <c r="AB14" i="63"/>
  <c r="AH14" i="63" s="1"/>
  <c r="AA14" i="63"/>
  <c r="Z14" i="63"/>
  <c r="Y14" i="63"/>
  <c r="AG14" i="63" s="1"/>
  <c r="X14" i="63"/>
  <c r="W14" i="63"/>
  <c r="V14" i="63"/>
  <c r="AF14" i="63" s="1"/>
  <c r="U14" i="63"/>
  <c r="T14" i="63"/>
  <c r="S14" i="63"/>
  <c r="AI14" i="63" s="1"/>
  <c r="Q14" i="63"/>
  <c r="M14" i="63"/>
  <c r="L14" i="63"/>
  <c r="K14" i="63"/>
  <c r="J14" i="63"/>
  <c r="I14" i="63"/>
  <c r="H14" i="63"/>
  <c r="P14" i="63" s="1"/>
  <c r="G14" i="63"/>
  <c r="F14" i="63"/>
  <c r="E14" i="63"/>
  <c r="O14" i="63" s="1"/>
  <c r="D14" i="63"/>
  <c r="C14" i="63"/>
  <c r="B14" i="63"/>
  <c r="R14" i="63" s="1"/>
  <c r="AD13" i="63"/>
  <c r="AC13" i="63"/>
  <c r="AB13" i="63"/>
  <c r="AH13" i="63" s="1"/>
  <c r="AA13" i="63"/>
  <c r="Z13" i="63"/>
  <c r="Y13" i="63"/>
  <c r="AG13" i="63" s="1"/>
  <c r="X13" i="63"/>
  <c r="W13" i="63"/>
  <c r="V13" i="63"/>
  <c r="AF13" i="63" s="1"/>
  <c r="U13" i="63"/>
  <c r="T13" i="63"/>
  <c r="S13" i="63"/>
  <c r="AE13" i="63" s="1"/>
  <c r="M13" i="63"/>
  <c r="L13" i="63"/>
  <c r="K13" i="63"/>
  <c r="Q13" i="63" s="1"/>
  <c r="J13" i="63"/>
  <c r="I13" i="63"/>
  <c r="H13" i="63"/>
  <c r="P13" i="63" s="1"/>
  <c r="G13" i="63"/>
  <c r="O13" i="63" s="1"/>
  <c r="F13" i="63"/>
  <c r="E13" i="63"/>
  <c r="D13" i="63"/>
  <c r="C13" i="63"/>
  <c r="B13" i="63"/>
  <c r="R13" i="63" s="1"/>
  <c r="CA12" i="63"/>
  <c r="BZ12" i="63"/>
  <c r="CA7" i="63"/>
  <c r="CA10" i="63" s="1"/>
  <c r="BZ7" i="63"/>
  <c r="BZ13" i="63" s="1"/>
  <c r="BY7" i="63"/>
  <c r="BY13" i="63" s="1"/>
  <c r="BX7" i="63"/>
  <c r="BX13" i="63" s="1"/>
  <c r="BW7" i="63"/>
  <c r="BW13" i="63" s="1"/>
  <c r="BV7" i="63"/>
  <c r="BV13" i="63" s="1"/>
  <c r="BU7" i="63"/>
  <c r="BU13" i="63" s="1"/>
  <c r="BT7" i="63"/>
  <c r="BT13" i="63" s="1"/>
  <c r="BS7" i="63"/>
  <c r="BS10" i="63" s="1"/>
  <c r="BR7" i="63"/>
  <c r="BR13" i="63" s="1"/>
  <c r="BQ7" i="63"/>
  <c r="BQ13" i="63" s="1"/>
  <c r="BP7" i="63"/>
  <c r="BP13" i="63" s="1"/>
  <c r="BO7" i="63"/>
  <c r="BO13" i="63" s="1"/>
  <c r="BN7" i="63"/>
  <c r="BN13" i="63" s="1"/>
  <c r="BM7" i="63"/>
  <c r="BM13" i="63" s="1"/>
  <c r="BL7" i="63"/>
  <c r="BL13" i="63" s="1"/>
  <c r="BK7" i="63"/>
  <c r="BK10" i="63" s="1"/>
  <c r="BJ7" i="63"/>
  <c r="BJ13" i="63" s="1"/>
  <c r="BI7" i="63"/>
  <c r="BI13" i="63" s="1"/>
  <c r="BH7" i="63"/>
  <c r="BH13" i="63" s="1"/>
  <c r="BG7" i="63"/>
  <c r="BG10" i="63" s="1"/>
  <c r="BF7" i="63"/>
  <c r="BF13" i="63" s="1"/>
  <c r="BE7" i="63"/>
  <c r="BE13" i="63" s="1"/>
  <c r="BD7" i="63"/>
  <c r="BD13" i="63" s="1"/>
  <c r="BC7" i="63"/>
  <c r="BC13" i="63" s="1"/>
  <c r="BB7" i="63"/>
  <c r="BB13" i="63" s="1"/>
  <c r="BA7" i="63"/>
  <c r="BA13" i="63" s="1"/>
  <c r="AZ7" i="63"/>
  <c r="AZ13" i="63" s="1"/>
  <c r="AY7" i="63"/>
  <c r="AY13" i="63" s="1"/>
  <c r="AX7" i="63"/>
  <c r="AX13" i="63" s="1"/>
  <c r="AW7" i="63"/>
  <c r="AW13" i="63" s="1"/>
  <c r="AV7" i="63"/>
  <c r="AV13" i="63" s="1"/>
  <c r="AU7" i="63"/>
  <c r="AU13" i="63" s="1"/>
  <c r="AT7" i="63"/>
  <c r="AT13" i="63" s="1"/>
  <c r="AS7" i="63"/>
  <c r="AS13" i="63" s="1"/>
  <c r="AR7" i="63"/>
  <c r="AR13" i="63" s="1"/>
  <c r="AQ7" i="63"/>
  <c r="AQ13" i="63" s="1"/>
  <c r="AP7" i="63"/>
  <c r="AP13" i="63" s="1"/>
  <c r="AO7" i="63"/>
  <c r="AO13" i="63" s="1"/>
  <c r="AN7" i="63"/>
  <c r="AN13" i="63" s="1"/>
  <c r="AM7" i="63"/>
  <c r="AM13" i="63" s="1"/>
  <c r="AL7" i="63"/>
  <c r="AL13" i="63" s="1"/>
  <c r="AK7" i="63"/>
  <c r="AK13" i="63" s="1"/>
  <c r="AJ7" i="63"/>
  <c r="AJ13" i="63" s="1"/>
  <c r="AI7" i="63"/>
  <c r="AH7" i="63"/>
  <c r="AG7" i="63"/>
  <c r="AF7" i="63"/>
  <c r="AE7" i="63"/>
  <c r="R7" i="63"/>
  <c r="Q7" i="63"/>
  <c r="P7" i="63"/>
  <c r="O7" i="63"/>
  <c r="N7" i="63"/>
  <c r="CA6" i="63"/>
  <c r="CA44" i="63" s="1"/>
  <c r="BZ6" i="63"/>
  <c r="BZ10" i="63" s="1"/>
  <c r="BY6" i="63"/>
  <c r="BX6" i="63"/>
  <c r="BX10" i="63" s="1"/>
  <c r="BW6" i="63"/>
  <c r="BW44" i="63" s="1"/>
  <c r="BV6" i="63"/>
  <c r="BV10" i="63" s="1"/>
  <c r="BU6" i="63"/>
  <c r="BU10" i="63" s="1"/>
  <c r="BT6" i="63"/>
  <c r="BT10" i="63" s="1"/>
  <c r="BS6" i="63"/>
  <c r="BS44" i="63" s="1"/>
  <c r="BR6" i="63"/>
  <c r="BR10" i="63" s="1"/>
  <c r="BQ6" i="63"/>
  <c r="BQ10" i="63" s="1"/>
  <c r="BP6" i="63"/>
  <c r="BP10" i="63" s="1"/>
  <c r="BO6" i="63"/>
  <c r="BO44" i="63" s="1"/>
  <c r="BN6" i="63"/>
  <c r="BN10" i="63" s="1"/>
  <c r="BM6" i="63"/>
  <c r="BM10" i="63" s="1"/>
  <c r="BL6" i="63"/>
  <c r="BL10" i="63" s="1"/>
  <c r="BK6" i="63"/>
  <c r="BK44" i="63" s="1"/>
  <c r="BJ6" i="63"/>
  <c r="BJ10" i="63" s="1"/>
  <c r="BI6" i="63"/>
  <c r="BI10" i="63" s="1"/>
  <c r="BH6" i="63"/>
  <c r="BH10" i="63" s="1"/>
  <c r="BG6" i="63"/>
  <c r="BG44" i="63" s="1"/>
  <c r="BF6" i="63"/>
  <c r="BF10" i="63" s="1"/>
  <c r="BE6" i="63"/>
  <c r="BE10" i="63" s="1"/>
  <c r="BD6" i="63"/>
  <c r="BD10" i="63" s="1"/>
  <c r="BC6" i="63"/>
  <c r="BC44" i="63" s="1"/>
  <c r="BB6" i="63"/>
  <c r="BB10" i="63" s="1"/>
  <c r="BA6" i="63"/>
  <c r="BA10" i="63" s="1"/>
  <c r="AZ6" i="63"/>
  <c r="AZ10" i="63" s="1"/>
  <c r="AY6" i="63"/>
  <c r="AY44" i="63" s="1"/>
  <c r="AX6" i="63"/>
  <c r="AX10" i="63" s="1"/>
  <c r="AW6" i="63"/>
  <c r="AW10" i="63" s="1"/>
  <c r="AI5" i="63"/>
  <c r="AH5" i="63"/>
  <c r="AG5" i="63"/>
  <c r="AF5" i="63"/>
  <c r="AE5" i="63"/>
  <c r="R5" i="63"/>
  <c r="Q5" i="63"/>
  <c r="P5" i="63"/>
  <c r="O5" i="63"/>
  <c r="N5" i="63"/>
  <c r="AI4" i="63"/>
  <c r="AH4" i="63"/>
  <c r="AG4" i="63"/>
  <c r="AF4" i="63"/>
  <c r="AE4" i="63"/>
  <c r="R4" i="63"/>
  <c r="Q4" i="63"/>
  <c r="P4" i="63"/>
  <c r="O4" i="63"/>
  <c r="N4" i="63"/>
  <c r="BY10" i="63" l="1"/>
  <c r="BY20" i="63"/>
  <c r="BY44" i="63" s="1"/>
  <c r="BX44" i="63"/>
  <c r="BC10" i="63"/>
  <c r="BO10" i="63"/>
  <c r="AI13" i="63"/>
  <c r="BK13" i="63"/>
  <c r="BS13" i="63"/>
  <c r="AV10" i="63"/>
  <c r="N14" i="63"/>
  <c r="BA44" i="63"/>
  <c r="BE44" i="63"/>
  <c r="BI44" i="63"/>
  <c r="BM44" i="63"/>
  <c r="BQ44" i="63"/>
  <c r="BU44" i="63"/>
  <c r="AY10" i="63"/>
  <c r="BW10" i="63"/>
  <c r="BG13" i="63"/>
  <c r="CA13" i="63"/>
  <c r="AE14" i="63"/>
  <c r="AX44" i="63"/>
  <c r="BB44" i="63"/>
  <c r="BF44" i="63"/>
  <c r="BJ44" i="63"/>
  <c r="BN44" i="63"/>
  <c r="BR44" i="63"/>
  <c r="BV44" i="63"/>
  <c r="BZ44" i="63"/>
  <c r="N13" i="63"/>
  <c r="CA12" i="62" l="1"/>
  <c r="BZ12" i="62"/>
  <c r="CA28" i="62" l="1"/>
  <c r="CA6" i="62"/>
  <c r="CA7" i="62"/>
  <c r="CA13" i="62" s="1"/>
  <c r="CA21" i="62"/>
  <c r="CA22" i="62"/>
  <c r="CA23" i="62"/>
  <c r="CA24" i="62"/>
  <c r="CA25" i="62"/>
  <c r="CA26" i="62"/>
  <c r="CA36" i="62"/>
  <c r="BZ36" i="62"/>
  <c r="BY36" i="62"/>
  <c r="BX36" i="62"/>
  <c r="BW36" i="62"/>
  <c r="BV36" i="62"/>
  <c r="BU36" i="62"/>
  <c r="BT36" i="62"/>
  <c r="BS36" i="62"/>
  <c r="BR36" i="62"/>
  <c r="BQ36" i="62"/>
  <c r="BP36" i="62"/>
  <c r="BO36" i="62"/>
  <c r="BN36" i="62"/>
  <c r="BM36" i="62"/>
  <c r="BL36" i="62"/>
  <c r="BK36" i="62"/>
  <c r="BJ36" i="62"/>
  <c r="BI36" i="62"/>
  <c r="BH36" i="62"/>
  <c r="BG36" i="62"/>
  <c r="BF36" i="62"/>
  <c r="BE36" i="62"/>
  <c r="BD36" i="62"/>
  <c r="BC36" i="62"/>
  <c r="BB36" i="62"/>
  <c r="BA36" i="62"/>
  <c r="AZ36" i="62"/>
  <c r="AY36" i="62"/>
  <c r="AX36" i="62"/>
  <c r="BZ28" i="62"/>
  <c r="BY28" i="62"/>
  <c r="BX28" i="62"/>
  <c r="BW28" i="62"/>
  <c r="BV28" i="62"/>
  <c r="BU28" i="62"/>
  <c r="BT28" i="62"/>
  <c r="BS28" i="62"/>
  <c r="BR28" i="62"/>
  <c r="BQ28" i="62"/>
  <c r="BP28" i="62"/>
  <c r="BO28" i="62"/>
  <c r="BN28" i="62"/>
  <c r="BM28" i="62"/>
  <c r="BL28" i="62"/>
  <c r="BK28" i="62"/>
  <c r="BJ28" i="62"/>
  <c r="BI28" i="62"/>
  <c r="BH28" i="62"/>
  <c r="BG28" i="62"/>
  <c r="BF28" i="62"/>
  <c r="BE28" i="62"/>
  <c r="BD28" i="62"/>
  <c r="BC28" i="62"/>
  <c r="BB28" i="62"/>
  <c r="BA28" i="62"/>
  <c r="AY28" i="62"/>
  <c r="AX28" i="62"/>
  <c r="BZ26" i="62"/>
  <c r="BY26" i="62"/>
  <c r="BX26" i="62"/>
  <c r="BW26" i="62"/>
  <c r="BZ25" i="62"/>
  <c r="BY25" i="62"/>
  <c r="BX25" i="62"/>
  <c r="BW25" i="62"/>
  <c r="BU25" i="62"/>
  <c r="BT25" i="62"/>
  <c r="BS25" i="62"/>
  <c r="BR25" i="62"/>
  <c r="BP25" i="62"/>
  <c r="BN25" i="62"/>
  <c r="BL25" i="62"/>
  <c r="BK25" i="62"/>
  <c r="BJ25" i="62"/>
  <c r="BI25" i="62"/>
  <c r="BZ24" i="62"/>
  <c r="BY24" i="62"/>
  <c r="BX24" i="62"/>
  <c r="BW24" i="62"/>
  <c r="BV24" i="62"/>
  <c r="BR24" i="62"/>
  <c r="BQ24" i="62"/>
  <c r="BP24" i="62"/>
  <c r="BO24" i="62"/>
  <c r="BN24" i="62"/>
  <c r="BM24" i="62"/>
  <c r="BL24" i="62"/>
  <c r="BK24" i="62"/>
  <c r="BJ24" i="62"/>
  <c r="BI24" i="62"/>
  <c r="BG24" i="62"/>
  <c r="BF24" i="62"/>
  <c r="BE24" i="62"/>
  <c r="BD24" i="62"/>
  <c r="BC24" i="62"/>
  <c r="BB24" i="62"/>
  <c r="BA24" i="62"/>
  <c r="AZ24" i="62"/>
  <c r="AY24" i="62"/>
  <c r="AX24" i="62"/>
  <c r="BZ23" i="62"/>
  <c r="BY23" i="62"/>
  <c r="BX23" i="62"/>
  <c r="BX20" i="62" s="1"/>
  <c r="BX44" i="62" s="1"/>
  <c r="BW23" i="62"/>
  <c r="BV23" i="62"/>
  <c r="BU23" i="62"/>
  <c r="BT23" i="62"/>
  <c r="BT20" i="62" s="1"/>
  <c r="BT44" i="62" s="1"/>
  <c r="BS23" i="62"/>
  <c r="BR23" i="62"/>
  <c r="BQ23" i="62"/>
  <c r="BP23" i="62"/>
  <c r="BP20" i="62" s="1"/>
  <c r="BP44" i="62" s="1"/>
  <c r="BO23" i="62"/>
  <c r="BN23" i="62"/>
  <c r="BM23" i="62"/>
  <c r="BL23" i="62"/>
  <c r="BL20" i="62" s="1"/>
  <c r="BL44" i="62" s="1"/>
  <c r="BK23" i="62"/>
  <c r="BJ23" i="62"/>
  <c r="BI23" i="62"/>
  <c r="BH23" i="62"/>
  <c r="BH20" i="62" s="1"/>
  <c r="BH44" i="62" s="1"/>
  <c r="BG23" i="62"/>
  <c r="BF23" i="62"/>
  <c r="BE23" i="62"/>
  <c r="BD23" i="62"/>
  <c r="BD20" i="62" s="1"/>
  <c r="BD44" i="62" s="1"/>
  <c r="BC23" i="62"/>
  <c r="BB23" i="62"/>
  <c r="BA23" i="62"/>
  <c r="AZ23" i="62"/>
  <c r="AZ20" i="62" s="1"/>
  <c r="AZ44" i="62" s="1"/>
  <c r="AY23" i="62"/>
  <c r="AX23" i="62"/>
  <c r="BZ22" i="62"/>
  <c r="BY22" i="62"/>
  <c r="BX22" i="62"/>
  <c r="BW22" i="62"/>
  <c r="BV22" i="62"/>
  <c r="BU22" i="62"/>
  <c r="BU20" i="62" s="1"/>
  <c r="BT22" i="62"/>
  <c r="BS22" i="62"/>
  <c r="BR22" i="62"/>
  <c r="BQ22" i="62"/>
  <c r="BQ20" i="62" s="1"/>
  <c r="BP22" i="62"/>
  <c r="BO22" i="62"/>
  <c r="BN22" i="62"/>
  <c r="BM22" i="62"/>
  <c r="BM20" i="62" s="1"/>
  <c r="BL22" i="62"/>
  <c r="BK22" i="62"/>
  <c r="BJ22" i="62"/>
  <c r="BI22" i="62"/>
  <c r="BI20" i="62" s="1"/>
  <c r="BH22" i="62"/>
  <c r="BG22" i="62"/>
  <c r="BF22" i="62"/>
  <c r="BE22" i="62"/>
  <c r="BE20" i="62" s="1"/>
  <c r="BD22" i="62"/>
  <c r="BC22" i="62"/>
  <c r="BB22" i="62"/>
  <c r="BA22" i="62"/>
  <c r="BA20" i="62" s="1"/>
  <c r="AZ22" i="62"/>
  <c r="AY22" i="62"/>
  <c r="AX22" i="62"/>
  <c r="BZ21" i="62"/>
  <c r="BY21" i="62"/>
  <c r="BX21" i="62"/>
  <c r="BW21" i="62"/>
  <c r="BV21" i="62"/>
  <c r="BV20" i="62" s="1"/>
  <c r="BU21" i="62"/>
  <c r="BT21" i="62"/>
  <c r="BS21" i="62"/>
  <c r="BR21" i="62"/>
  <c r="BR20" i="62" s="1"/>
  <c r="BQ21" i="62"/>
  <c r="BP21" i="62"/>
  <c r="BO21" i="62"/>
  <c r="BN21" i="62"/>
  <c r="BN20" i="62" s="1"/>
  <c r="BM21" i="62"/>
  <c r="BL21" i="62"/>
  <c r="BK21" i="62"/>
  <c r="BJ21" i="62"/>
  <c r="BJ20" i="62" s="1"/>
  <c r="BI21" i="62"/>
  <c r="BH21" i="62"/>
  <c r="BG21" i="62"/>
  <c r="BF21" i="62"/>
  <c r="BF20" i="62" s="1"/>
  <c r="BE21" i="62"/>
  <c r="BD21" i="62"/>
  <c r="BC21" i="62"/>
  <c r="BB21" i="62"/>
  <c r="BB20" i="62" s="1"/>
  <c r="BA21" i="62"/>
  <c r="AZ21" i="62"/>
  <c r="AY21" i="62"/>
  <c r="AX21" i="62"/>
  <c r="AX20" i="62" s="1"/>
  <c r="BW20" i="62"/>
  <c r="BS20" i="62"/>
  <c r="BS44" i="62" s="1"/>
  <c r="BO20" i="62"/>
  <c r="BO44" i="62" s="1"/>
  <c r="BK20" i="62"/>
  <c r="BK44" i="62" s="1"/>
  <c r="BG20" i="62"/>
  <c r="BG44" i="62" s="1"/>
  <c r="BC20" i="62"/>
  <c r="BC44" i="62" s="1"/>
  <c r="AY20" i="62"/>
  <c r="AY44" i="62" s="1"/>
  <c r="AW20" i="62"/>
  <c r="AV20" i="62"/>
  <c r="AU14" i="62"/>
  <c r="AT14" i="62"/>
  <c r="AS14" i="62"/>
  <c r="AR14" i="62"/>
  <c r="AQ14" i="62"/>
  <c r="AP14" i="62"/>
  <c r="AO14" i="62"/>
  <c r="AN14" i="62"/>
  <c r="AM14" i="62"/>
  <c r="AL14" i="62"/>
  <c r="AK14" i="62"/>
  <c r="AJ14" i="62"/>
  <c r="AD14" i="62"/>
  <c r="AC14" i="62"/>
  <c r="AB14" i="62"/>
  <c r="AH14" i="62" s="1"/>
  <c r="AA14" i="62"/>
  <c r="Z14" i="62"/>
  <c r="Y14" i="62"/>
  <c r="AG14" i="62" s="1"/>
  <c r="X14" i="62"/>
  <c r="W14" i="62"/>
  <c r="AF14" i="62" s="1"/>
  <c r="V14" i="62"/>
  <c r="U14" i="62"/>
  <c r="T14" i="62"/>
  <c r="S14" i="62"/>
  <c r="AI14" i="62" s="1"/>
  <c r="M14" i="62"/>
  <c r="L14" i="62"/>
  <c r="K14" i="62"/>
  <c r="Q14" i="62" s="1"/>
  <c r="J14" i="62"/>
  <c r="I14" i="62"/>
  <c r="H14" i="62"/>
  <c r="P14" i="62" s="1"/>
  <c r="G14" i="62"/>
  <c r="O14" i="62" s="1"/>
  <c r="F14" i="62"/>
  <c r="E14" i="62"/>
  <c r="D14" i="62"/>
  <c r="C14" i="62"/>
  <c r="B14" i="62"/>
  <c r="R14" i="62" s="1"/>
  <c r="AD13" i="62"/>
  <c r="AC13" i="62"/>
  <c r="AB13" i="62"/>
  <c r="AH13" i="62" s="1"/>
  <c r="AA13" i="62"/>
  <c r="Z13" i="62"/>
  <c r="Y13" i="62"/>
  <c r="AG13" i="62" s="1"/>
  <c r="X13" i="62"/>
  <c r="AF13" i="62" s="1"/>
  <c r="W13" i="62"/>
  <c r="V13" i="62"/>
  <c r="U13" i="62"/>
  <c r="T13" i="62"/>
  <c r="S13" i="62"/>
  <c r="AI13" i="62" s="1"/>
  <c r="M13" i="62"/>
  <c r="L13" i="62"/>
  <c r="Q13" i="62" s="1"/>
  <c r="K13" i="62"/>
  <c r="J13" i="62"/>
  <c r="I13" i="62"/>
  <c r="H13" i="62"/>
  <c r="P13" i="62" s="1"/>
  <c r="G13" i="62"/>
  <c r="F13" i="62"/>
  <c r="E13" i="62"/>
  <c r="O13" i="62" s="1"/>
  <c r="D13" i="62"/>
  <c r="C13" i="62"/>
  <c r="B13" i="62"/>
  <c r="R13" i="62" s="1"/>
  <c r="BZ7" i="62"/>
  <c r="BZ13" i="62" s="1"/>
  <c r="BY7" i="62"/>
  <c r="BY13" i="62" s="1"/>
  <c r="BX7" i="62"/>
  <c r="BX13" i="62" s="1"/>
  <c r="BW7" i="62"/>
  <c r="BW13" i="62" s="1"/>
  <c r="BV7" i="62"/>
  <c r="BV13" i="62" s="1"/>
  <c r="BU7" i="62"/>
  <c r="BU13" i="62" s="1"/>
  <c r="BT7" i="62"/>
  <c r="BT13" i="62" s="1"/>
  <c r="BS7" i="62"/>
  <c r="BS13" i="62" s="1"/>
  <c r="BR7" i="62"/>
  <c r="BR13" i="62" s="1"/>
  <c r="BQ7" i="62"/>
  <c r="BQ13" i="62" s="1"/>
  <c r="BP7" i="62"/>
  <c r="BP13" i="62" s="1"/>
  <c r="BO7" i="62"/>
  <c r="BO13" i="62" s="1"/>
  <c r="BN7" i="62"/>
  <c r="BN13" i="62" s="1"/>
  <c r="BM7" i="62"/>
  <c r="BM13" i="62" s="1"/>
  <c r="BL7" i="62"/>
  <c r="BL13" i="62" s="1"/>
  <c r="BK7" i="62"/>
  <c r="BK13" i="62" s="1"/>
  <c r="BJ7" i="62"/>
  <c r="BJ13" i="62" s="1"/>
  <c r="BI7" i="62"/>
  <c r="BI13" i="62" s="1"/>
  <c r="BH7" i="62"/>
  <c r="BH13" i="62" s="1"/>
  <c r="BG7" i="62"/>
  <c r="BG13" i="62" s="1"/>
  <c r="BF7" i="62"/>
  <c r="BF13" i="62" s="1"/>
  <c r="BE7" i="62"/>
  <c r="BE13" i="62" s="1"/>
  <c r="BD7" i="62"/>
  <c r="BD13" i="62" s="1"/>
  <c r="BC7" i="62"/>
  <c r="BC13" i="62" s="1"/>
  <c r="BB7" i="62"/>
  <c r="BB13" i="62" s="1"/>
  <c r="BA7" i="62"/>
  <c r="BA13" i="62" s="1"/>
  <c r="AZ7" i="62"/>
  <c r="AZ13" i="62" s="1"/>
  <c r="AY7" i="62"/>
  <c r="AY13" i="62" s="1"/>
  <c r="AX7" i="62"/>
  <c r="AX13" i="62" s="1"/>
  <c r="AW7" i="62"/>
  <c r="AW13" i="62" s="1"/>
  <c r="AV7" i="62"/>
  <c r="AV10" i="62" s="1"/>
  <c r="AU7" i="62"/>
  <c r="AU13" i="62" s="1"/>
  <c r="AT7" i="62"/>
  <c r="AT13" i="62" s="1"/>
  <c r="AS7" i="62"/>
  <c r="AS13" i="62" s="1"/>
  <c r="AR7" i="62"/>
  <c r="AR13" i="62" s="1"/>
  <c r="AQ7" i="62"/>
  <c r="AQ13" i="62" s="1"/>
  <c r="AP7" i="62"/>
  <c r="AP13" i="62" s="1"/>
  <c r="AO7" i="62"/>
  <c r="AO13" i="62" s="1"/>
  <c r="AN7" i="62"/>
  <c r="AN13" i="62" s="1"/>
  <c r="AM7" i="62"/>
  <c r="AM13" i="62" s="1"/>
  <c r="AL7" i="62"/>
  <c r="AL13" i="62" s="1"/>
  <c r="AK7" i="62"/>
  <c r="AK13" i="62" s="1"/>
  <c r="AJ7" i="62"/>
  <c r="AJ13" i="62" s="1"/>
  <c r="AI7" i="62"/>
  <c r="AH7" i="62"/>
  <c r="AG7" i="62"/>
  <c r="AF7" i="62"/>
  <c r="AE7" i="62"/>
  <c r="R7" i="62"/>
  <c r="Q7" i="62"/>
  <c r="P7" i="62"/>
  <c r="O7" i="62"/>
  <c r="N7" i="62"/>
  <c r="BZ6" i="62"/>
  <c r="BY6" i="62"/>
  <c r="BX6" i="62"/>
  <c r="BX10" i="62" s="1"/>
  <c r="BW6" i="62"/>
  <c r="BW10" i="62" s="1"/>
  <c r="BV6" i="62"/>
  <c r="BV44" i="62" s="1"/>
  <c r="BU6" i="62"/>
  <c r="BU44" i="62" s="1"/>
  <c r="BT6" i="62"/>
  <c r="BT10" i="62" s="1"/>
  <c r="BS6" i="62"/>
  <c r="BS10" i="62" s="1"/>
  <c r="BR6" i="62"/>
  <c r="BR44" i="62" s="1"/>
  <c r="BQ6" i="62"/>
  <c r="BQ10" i="62" s="1"/>
  <c r="BP6" i="62"/>
  <c r="BP10" i="62" s="1"/>
  <c r="BO6" i="62"/>
  <c r="BO10" i="62" s="1"/>
  <c r="BN6" i="62"/>
  <c r="BN44" i="62" s="1"/>
  <c r="BM6" i="62"/>
  <c r="BM44" i="62" s="1"/>
  <c r="BL6" i="62"/>
  <c r="BL10" i="62" s="1"/>
  <c r="BK6" i="62"/>
  <c r="BK10" i="62" s="1"/>
  <c r="BJ6" i="62"/>
  <c r="BJ44" i="62" s="1"/>
  <c r="BI6" i="62"/>
  <c r="BI44" i="62" s="1"/>
  <c r="BH6" i="62"/>
  <c r="BH10" i="62" s="1"/>
  <c r="BG6" i="62"/>
  <c r="BG10" i="62" s="1"/>
  <c r="BF6" i="62"/>
  <c r="BF44" i="62" s="1"/>
  <c r="BE6" i="62"/>
  <c r="BE10" i="62" s="1"/>
  <c r="BD6" i="62"/>
  <c r="BD10" i="62" s="1"/>
  <c r="BC6" i="62"/>
  <c r="BC10" i="62" s="1"/>
  <c r="BB6" i="62"/>
  <c r="BB44" i="62" s="1"/>
  <c r="BA6" i="62"/>
  <c r="BA44" i="62" s="1"/>
  <c r="AZ6" i="62"/>
  <c r="AZ10" i="62" s="1"/>
  <c r="AY6" i="62"/>
  <c r="AY10" i="62" s="1"/>
  <c r="AX6" i="62"/>
  <c r="AX44" i="62" s="1"/>
  <c r="AW6" i="62"/>
  <c r="AW10" i="62" s="1"/>
  <c r="AI5" i="62"/>
  <c r="AH5" i="62"/>
  <c r="AG5" i="62"/>
  <c r="AF5" i="62"/>
  <c r="AE5" i="62"/>
  <c r="R5" i="62"/>
  <c r="Q5" i="62"/>
  <c r="P5" i="62"/>
  <c r="O5" i="62"/>
  <c r="N5" i="62"/>
  <c r="AI4" i="62"/>
  <c r="AH4" i="62"/>
  <c r="AG4" i="62"/>
  <c r="AF4" i="62"/>
  <c r="AE4" i="62"/>
  <c r="R4" i="62"/>
  <c r="Q4" i="62"/>
  <c r="P4" i="62"/>
  <c r="O4" i="62"/>
  <c r="N4" i="62"/>
  <c r="BZ20" i="62" l="1"/>
  <c r="BZ44" i="62" s="1"/>
  <c r="BY20" i="62"/>
  <c r="BY44" i="62" s="1"/>
  <c r="CA10" i="62"/>
  <c r="BW44" i="62"/>
  <c r="CA20" i="62"/>
  <c r="CA44" i="62" s="1"/>
  <c r="BA10" i="62"/>
  <c r="BI10" i="62"/>
  <c r="BM10" i="62"/>
  <c r="BU10" i="62"/>
  <c r="BY10" i="62"/>
  <c r="AE14" i="62"/>
  <c r="BB10" i="62"/>
  <c r="BJ10" i="62"/>
  <c r="BR10" i="62"/>
  <c r="BZ10" i="62"/>
  <c r="N13" i="62"/>
  <c r="BE44" i="62"/>
  <c r="BQ44" i="62"/>
  <c r="AV13" i="62"/>
  <c r="AX10" i="62"/>
  <c r="BF10" i="62"/>
  <c r="BN10" i="62"/>
  <c r="BV10" i="62"/>
  <c r="AE13" i="62"/>
  <c r="N14" i="62"/>
  <c r="BZ6" i="61" l="1"/>
  <c r="BZ7" i="61"/>
  <c r="BZ21" i="61"/>
  <c r="BZ22" i="61"/>
  <c r="BZ23" i="61"/>
  <c r="BZ24" i="61"/>
  <c r="BZ25" i="61"/>
  <c r="BZ26" i="61"/>
  <c r="BZ28" i="61"/>
  <c r="BZ36" i="61"/>
  <c r="BZ10" i="61" l="1"/>
  <c r="BZ20" i="61"/>
  <c r="BZ44" i="61" s="1"/>
  <c r="BZ13" i="61"/>
  <c r="BV44" i="61"/>
  <c r="BY36" i="61"/>
  <c r="BX36" i="61"/>
  <c r="BW36" i="61"/>
  <c r="BV36" i="61"/>
  <c r="BU36" i="61"/>
  <c r="BT36" i="61"/>
  <c r="BS36" i="61"/>
  <c r="BR36" i="61"/>
  <c r="BQ36" i="61"/>
  <c r="BP36" i="61"/>
  <c r="BO36" i="61"/>
  <c r="BN36" i="61"/>
  <c r="BM36" i="61"/>
  <c r="BL36" i="61"/>
  <c r="BK36" i="61"/>
  <c r="BJ36" i="61"/>
  <c r="BI36" i="61"/>
  <c r="BH36" i="61"/>
  <c r="BG36" i="61"/>
  <c r="BF36" i="61"/>
  <c r="BE36" i="61"/>
  <c r="BD36" i="61"/>
  <c r="BC36" i="61"/>
  <c r="BB36" i="61"/>
  <c r="BA36" i="61"/>
  <c r="AZ36" i="61"/>
  <c r="AY36" i="61"/>
  <c r="AX36" i="61"/>
  <c r="BY28" i="61"/>
  <c r="BX28" i="61"/>
  <c r="BW28" i="61"/>
  <c r="BV28" i="61"/>
  <c r="BU28" i="61"/>
  <c r="BT28" i="61"/>
  <c r="BS28" i="61"/>
  <c r="BR28" i="61"/>
  <c r="BQ28" i="61"/>
  <c r="BP28" i="61"/>
  <c r="BO28" i="61"/>
  <c r="BN28" i="61"/>
  <c r="BM28" i="61"/>
  <c r="BL28" i="61"/>
  <c r="BK28" i="61"/>
  <c r="BJ28" i="61"/>
  <c r="BI28" i="61"/>
  <c r="BH28" i="61"/>
  <c r="BG28" i="61"/>
  <c r="BF28" i="61"/>
  <c r="BE28" i="61"/>
  <c r="BD28" i="61"/>
  <c r="BC28" i="61"/>
  <c r="BB28" i="61"/>
  <c r="BA28" i="61"/>
  <c r="AY28" i="61"/>
  <c r="AX28" i="61"/>
  <c r="BY26" i="61"/>
  <c r="BX26" i="61"/>
  <c r="BW26" i="61"/>
  <c r="BY25" i="61"/>
  <c r="BX25" i="61"/>
  <c r="BW25" i="61"/>
  <c r="BU25" i="61"/>
  <c r="BT25" i="61"/>
  <c r="BS25" i="61"/>
  <c r="BR25" i="61"/>
  <c r="BP25" i="61"/>
  <c r="BN25" i="61"/>
  <c r="BL25" i="61"/>
  <c r="BK25" i="61"/>
  <c r="BJ25" i="61"/>
  <c r="BI25" i="61"/>
  <c r="BY24" i="61"/>
  <c r="BX24" i="61"/>
  <c r="BW24" i="61"/>
  <c r="BV24" i="61"/>
  <c r="BR24" i="61"/>
  <c r="BQ24" i="61"/>
  <c r="BP24" i="61"/>
  <c r="BO24" i="61"/>
  <c r="BN24" i="61"/>
  <c r="BM24" i="61"/>
  <c r="BM20" i="61" s="1"/>
  <c r="BL24" i="61"/>
  <c r="BK24" i="61"/>
  <c r="BJ24" i="61"/>
  <c r="BI24" i="61"/>
  <c r="BI20" i="61" s="1"/>
  <c r="BG24" i="61"/>
  <c r="BF24" i="61"/>
  <c r="BE24" i="61"/>
  <c r="BD24" i="61"/>
  <c r="BC24" i="61"/>
  <c r="BB24" i="61"/>
  <c r="BA24" i="61"/>
  <c r="AZ24" i="61"/>
  <c r="AY24" i="61"/>
  <c r="AX24" i="61"/>
  <c r="BY23" i="61"/>
  <c r="BX23" i="61"/>
  <c r="BW23" i="61"/>
  <c r="BV23" i="61"/>
  <c r="BU23" i="61"/>
  <c r="BT23" i="61"/>
  <c r="BS23" i="61"/>
  <c r="BR23" i="61"/>
  <c r="BQ23" i="61"/>
  <c r="BP23" i="61"/>
  <c r="BO23" i="61"/>
  <c r="BN23" i="61"/>
  <c r="BM23" i="61"/>
  <c r="BL23" i="61"/>
  <c r="BK23" i="61"/>
  <c r="BJ23" i="61"/>
  <c r="BI23" i="61"/>
  <c r="BH23" i="61"/>
  <c r="BG23" i="61"/>
  <c r="BF23" i="61"/>
  <c r="BE23" i="61"/>
  <c r="BD23" i="61"/>
  <c r="BC23" i="61"/>
  <c r="BB23" i="61"/>
  <c r="BA23" i="61"/>
  <c r="AZ23" i="61"/>
  <c r="AY23" i="61"/>
  <c r="AX23" i="61"/>
  <c r="BY22" i="61"/>
  <c r="BX22" i="61"/>
  <c r="BW22" i="61"/>
  <c r="BV22" i="61"/>
  <c r="BU22" i="61"/>
  <c r="BT22" i="61"/>
  <c r="BS22" i="61"/>
  <c r="BR22" i="61"/>
  <c r="BQ22" i="61"/>
  <c r="BP22" i="61"/>
  <c r="BO22" i="61"/>
  <c r="BN22" i="61"/>
  <c r="BM22" i="61"/>
  <c r="BL22" i="61"/>
  <c r="BK22" i="61"/>
  <c r="BJ22" i="61"/>
  <c r="BI22" i="61"/>
  <c r="BH22" i="61"/>
  <c r="BG22" i="61"/>
  <c r="BF22" i="61"/>
  <c r="BE22" i="61"/>
  <c r="BD22" i="61"/>
  <c r="BC22" i="61"/>
  <c r="BB22" i="61"/>
  <c r="BA22" i="61"/>
  <c r="AZ22" i="61"/>
  <c r="AY22" i="61"/>
  <c r="AX22" i="61"/>
  <c r="BY21" i="61"/>
  <c r="BX21" i="61"/>
  <c r="BW21" i="61"/>
  <c r="BV21" i="61"/>
  <c r="BU21" i="61"/>
  <c r="BU20" i="61" s="1"/>
  <c r="BT21" i="61"/>
  <c r="BT20" i="61" s="1"/>
  <c r="BS21" i="61"/>
  <c r="BR21" i="61"/>
  <c r="BQ21" i="61"/>
  <c r="BP21" i="61"/>
  <c r="BP20" i="61" s="1"/>
  <c r="BO21" i="61"/>
  <c r="BO20" i="61" s="1"/>
  <c r="BN21" i="61"/>
  <c r="BM21" i="61"/>
  <c r="BL21" i="61"/>
  <c r="BK21" i="61"/>
  <c r="BJ21" i="61"/>
  <c r="BI21" i="61"/>
  <c r="BH21" i="61"/>
  <c r="BH20" i="61" s="1"/>
  <c r="BG21" i="61"/>
  <c r="BF21" i="61"/>
  <c r="BE21" i="61"/>
  <c r="BD21" i="61"/>
  <c r="BD20" i="61" s="1"/>
  <c r="BC21" i="61"/>
  <c r="BB21" i="61"/>
  <c r="BA21" i="61"/>
  <c r="AZ21" i="61"/>
  <c r="AZ20" i="61" s="1"/>
  <c r="AY21" i="61"/>
  <c r="AX21" i="61"/>
  <c r="BY20" i="61"/>
  <c r="BW20" i="61"/>
  <c r="BV20" i="61"/>
  <c r="BQ20" i="61"/>
  <c r="BK20" i="61"/>
  <c r="BG20" i="61"/>
  <c r="BF20" i="61"/>
  <c r="BE20" i="61"/>
  <c r="BC20" i="61"/>
  <c r="BB20" i="61"/>
  <c r="BA20" i="61"/>
  <c r="AY20" i="61"/>
  <c r="AX20" i="61"/>
  <c r="AW20" i="61"/>
  <c r="AV20" i="61"/>
  <c r="AU14" i="61"/>
  <c r="AT14" i="61"/>
  <c r="AS14" i="61"/>
  <c r="AR14" i="61"/>
  <c r="AQ14" i="61"/>
  <c r="AP14" i="61"/>
  <c r="AO14" i="61"/>
  <c r="AN14" i="61"/>
  <c r="AM14" i="61"/>
  <c r="AL14" i="61"/>
  <c r="AK14" i="61"/>
  <c r="AJ14" i="61"/>
  <c r="AD14" i="61"/>
  <c r="AC14" i="61"/>
  <c r="AB14" i="61"/>
  <c r="AA14" i="61"/>
  <c r="Z14" i="61"/>
  <c r="Y14" i="61"/>
  <c r="AG14" i="61" s="1"/>
  <c r="X14" i="61"/>
  <c r="W14" i="61"/>
  <c r="V14" i="61"/>
  <c r="U14" i="61"/>
  <c r="T14" i="61"/>
  <c r="S14" i="61"/>
  <c r="M14" i="61"/>
  <c r="L14" i="61"/>
  <c r="K14" i="61"/>
  <c r="J14" i="61"/>
  <c r="I14" i="61"/>
  <c r="H14" i="61"/>
  <c r="P14" i="61" s="1"/>
  <c r="G14" i="61"/>
  <c r="F14" i="61"/>
  <c r="E14" i="61"/>
  <c r="O14" i="61" s="1"/>
  <c r="D14" i="61"/>
  <c r="C14" i="61"/>
  <c r="B14" i="61"/>
  <c r="AD13" i="61"/>
  <c r="AC13" i="61"/>
  <c r="AB13" i="61"/>
  <c r="AH13" i="61" s="1"/>
  <c r="AA13" i="61"/>
  <c r="Z13" i="61"/>
  <c r="Y13" i="61"/>
  <c r="X13" i="61"/>
  <c r="W13" i="61"/>
  <c r="V13" i="61"/>
  <c r="U13" i="61"/>
  <c r="T13" i="61"/>
  <c r="S13" i="61"/>
  <c r="AI13" i="61" s="1"/>
  <c r="M13" i="61"/>
  <c r="Q13" i="61" s="1"/>
  <c r="L13" i="61"/>
  <c r="K13" i="61"/>
  <c r="J13" i="61"/>
  <c r="I13" i="61"/>
  <c r="H13" i="61"/>
  <c r="G13" i="61"/>
  <c r="F13" i="61"/>
  <c r="E13" i="61"/>
  <c r="D13" i="61"/>
  <c r="C13" i="61"/>
  <c r="B13" i="61"/>
  <c r="R13" i="61" s="1"/>
  <c r="BY7" i="61"/>
  <c r="BX7" i="61"/>
  <c r="BX13" i="61" s="1"/>
  <c r="BW7" i="61"/>
  <c r="BV7" i="61"/>
  <c r="BU7" i="61"/>
  <c r="BT7" i="61"/>
  <c r="BS7" i="61"/>
  <c r="BS13" i="61" s="1"/>
  <c r="BR7" i="61"/>
  <c r="BR13" i="61" s="1"/>
  <c r="BQ7" i="61"/>
  <c r="BQ13" i="61" s="1"/>
  <c r="BP7" i="61"/>
  <c r="BP13" i="61" s="1"/>
  <c r="BO7" i="61"/>
  <c r="BO13" i="61" s="1"/>
  <c r="BN7" i="61"/>
  <c r="BN13" i="61" s="1"/>
  <c r="BM7" i="61"/>
  <c r="BM13" i="61" s="1"/>
  <c r="BL7" i="61"/>
  <c r="BL13" i="61" s="1"/>
  <c r="BK7" i="61"/>
  <c r="BK13" i="61" s="1"/>
  <c r="BJ7" i="61"/>
  <c r="BJ13" i="61" s="1"/>
  <c r="BI7" i="61"/>
  <c r="BI13" i="61" s="1"/>
  <c r="BH7" i="61"/>
  <c r="BH13" i="61" s="1"/>
  <c r="BG7" i="61"/>
  <c r="BG13" i="61" s="1"/>
  <c r="BF7" i="61"/>
  <c r="BF13" i="61" s="1"/>
  <c r="BE7" i="61"/>
  <c r="BE13" i="61" s="1"/>
  <c r="BD7" i="61"/>
  <c r="BD13" i="61" s="1"/>
  <c r="BC7" i="61"/>
  <c r="BC13" i="61" s="1"/>
  <c r="BB7" i="61"/>
  <c r="BB13" i="61" s="1"/>
  <c r="BA7" i="61"/>
  <c r="BA13" i="61" s="1"/>
  <c r="AZ7" i="61"/>
  <c r="AZ13" i="61" s="1"/>
  <c r="AY7" i="61"/>
  <c r="AY13" i="61" s="1"/>
  <c r="AX7" i="61"/>
  <c r="AX13" i="61" s="1"/>
  <c r="AW7" i="61"/>
  <c r="AW13" i="61" s="1"/>
  <c r="AV7" i="61"/>
  <c r="AV13" i="61" s="1"/>
  <c r="AU7" i="61"/>
  <c r="AU13" i="61" s="1"/>
  <c r="AT7" i="61"/>
  <c r="AT13" i="61" s="1"/>
  <c r="AS7" i="61"/>
  <c r="AS13" i="61" s="1"/>
  <c r="AR7" i="61"/>
  <c r="AR13" i="61" s="1"/>
  <c r="AQ7" i="61"/>
  <c r="AQ13" i="61" s="1"/>
  <c r="AP7" i="61"/>
  <c r="AP13" i="61" s="1"/>
  <c r="AO7" i="61"/>
  <c r="AO13" i="61" s="1"/>
  <c r="AN7" i="61"/>
  <c r="AN13" i="61" s="1"/>
  <c r="AM7" i="61"/>
  <c r="AM13" i="61" s="1"/>
  <c r="AL7" i="61"/>
  <c r="AL13" i="61" s="1"/>
  <c r="AK7" i="61"/>
  <c r="AK13" i="61" s="1"/>
  <c r="AJ7" i="61"/>
  <c r="AJ13" i="61" s="1"/>
  <c r="AI7" i="61"/>
  <c r="AH7" i="61"/>
  <c r="AG7" i="61"/>
  <c r="AF7" i="61"/>
  <c r="AE7" i="61"/>
  <c r="R7" i="61"/>
  <c r="Q7" i="61"/>
  <c r="P7" i="61"/>
  <c r="O7" i="61"/>
  <c r="N7" i="61"/>
  <c r="BY6" i="61"/>
  <c r="BX6" i="61"/>
  <c r="BW6" i="61"/>
  <c r="BW10" i="61" s="1"/>
  <c r="BV6" i="61"/>
  <c r="BV10" i="61" s="1"/>
  <c r="BU6" i="61"/>
  <c r="BT6" i="61"/>
  <c r="BT10" i="61" s="1"/>
  <c r="BS6" i="61"/>
  <c r="BS10" i="61" s="1"/>
  <c r="BR6" i="61"/>
  <c r="BR10" i="61" s="1"/>
  <c r="BQ6" i="61"/>
  <c r="BQ44" i="61" s="1"/>
  <c r="BP6" i="61"/>
  <c r="BP10" i="61" s="1"/>
  <c r="BO6" i="61"/>
  <c r="BO10" i="61" s="1"/>
  <c r="BN6" i="61"/>
  <c r="BN10" i="61" s="1"/>
  <c r="BM6" i="61"/>
  <c r="BM10" i="61" s="1"/>
  <c r="BL6" i="61"/>
  <c r="BL10" i="61" s="1"/>
  <c r="BK6" i="61"/>
  <c r="BK10" i="61" s="1"/>
  <c r="BJ6" i="61"/>
  <c r="BJ10" i="61" s="1"/>
  <c r="BI6" i="61"/>
  <c r="BH6" i="61"/>
  <c r="BH10" i="61" s="1"/>
  <c r="BG6" i="61"/>
  <c r="BG10" i="61" s="1"/>
  <c r="BF6" i="61"/>
  <c r="BF10" i="61" s="1"/>
  <c r="BE6" i="61"/>
  <c r="BE44" i="61" s="1"/>
  <c r="BD6" i="61"/>
  <c r="BD10" i="61" s="1"/>
  <c r="BC6" i="61"/>
  <c r="BC10" i="61" s="1"/>
  <c r="BB6" i="61"/>
  <c r="BB10" i="61" s="1"/>
  <c r="BA6" i="61"/>
  <c r="BA44" i="61" s="1"/>
  <c r="AZ6" i="61"/>
  <c r="AZ10" i="61" s="1"/>
  <c r="AY6" i="61"/>
  <c r="AY10" i="61" s="1"/>
  <c r="AX6" i="61"/>
  <c r="AX10" i="61" s="1"/>
  <c r="AW6" i="61"/>
  <c r="AW10" i="61" s="1"/>
  <c r="AI5" i="61"/>
  <c r="AH5" i="61"/>
  <c r="AG5" i="61"/>
  <c r="AF5" i="61"/>
  <c r="AE5" i="61"/>
  <c r="R5" i="61"/>
  <c r="Q5" i="61"/>
  <c r="P5" i="61"/>
  <c r="O5" i="61"/>
  <c r="N5" i="61"/>
  <c r="AI4" i="61"/>
  <c r="AH4" i="61"/>
  <c r="AG4" i="61"/>
  <c r="AF4" i="61"/>
  <c r="AE4" i="61"/>
  <c r="R4" i="61"/>
  <c r="Q4" i="61"/>
  <c r="P4" i="61"/>
  <c r="O4" i="61"/>
  <c r="N4" i="61"/>
  <c r="BX10" i="61" l="1"/>
  <c r="BY44" i="61"/>
  <c r="BI44" i="61"/>
  <c r="BU44" i="61"/>
  <c r="BI10" i="61"/>
  <c r="BV13" i="61"/>
  <c r="BU13" i="61"/>
  <c r="Q14" i="61"/>
  <c r="AF14" i="61"/>
  <c r="BJ20" i="61"/>
  <c r="BJ44" i="61" s="1"/>
  <c r="BN20" i="61"/>
  <c r="BN44" i="61" s="1"/>
  <c r="BR20" i="61"/>
  <c r="BR44" i="61" s="1"/>
  <c r="BL20" i="61"/>
  <c r="BL44" i="61" s="1"/>
  <c r="BS20" i="61"/>
  <c r="BX20" i="61"/>
  <c r="BX44" i="61" s="1"/>
  <c r="AX44" i="61"/>
  <c r="BM44" i="61"/>
  <c r="BY13" i="61"/>
  <c r="BW13" i="61"/>
  <c r="BA10" i="61"/>
  <c r="BQ10" i="61"/>
  <c r="P13" i="61"/>
  <c r="AG13" i="61"/>
  <c r="R14" i="61"/>
  <c r="AI14" i="61"/>
  <c r="BB44" i="61"/>
  <c r="BT13" i="61"/>
  <c r="BE10" i="61"/>
  <c r="BU10" i="61"/>
  <c r="O13" i="61"/>
  <c r="AF13" i="61"/>
  <c r="AH14" i="61"/>
  <c r="BF44" i="61"/>
  <c r="BY10" i="61"/>
  <c r="N13" i="61"/>
  <c r="N14" i="61"/>
  <c r="AY44" i="61"/>
  <c r="BC44" i="61"/>
  <c r="BG44" i="61"/>
  <c r="BK44" i="61"/>
  <c r="BO44" i="61"/>
  <c r="BS44" i="61"/>
  <c r="BW44" i="61"/>
  <c r="AE13" i="61"/>
  <c r="AE14" i="61"/>
  <c r="AZ44" i="61"/>
  <c r="BD44" i="61"/>
  <c r="BH44" i="61"/>
  <c r="BP44" i="61"/>
  <c r="BT44" i="61"/>
  <c r="AV10" i="61"/>
  <c r="BY36" i="60"/>
  <c r="BY28" i="60"/>
  <c r="BY25" i="60"/>
  <c r="BY26" i="60"/>
  <c r="BX25" i="60"/>
  <c r="BX26" i="60"/>
  <c r="BX36" i="60"/>
  <c r="BX28" i="60"/>
  <c r="BW6" i="60" l="1"/>
  <c r="BW36" i="60" l="1"/>
  <c r="BV36" i="60"/>
  <c r="BU36" i="60"/>
  <c r="BT36" i="60"/>
  <c r="BS36" i="60"/>
  <c r="BR36" i="60"/>
  <c r="BQ36" i="60"/>
  <c r="BP36" i="60"/>
  <c r="BO36" i="60"/>
  <c r="BN36" i="60"/>
  <c r="BM36" i="60"/>
  <c r="BL36" i="60"/>
  <c r="BK36" i="60"/>
  <c r="BJ36" i="60"/>
  <c r="BI36" i="60"/>
  <c r="BH36" i="60"/>
  <c r="BG36" i="60"/>
  <c r="BF36" i="60"/>
  <c r="BE36" i="60"/>
  <c r="BD36" i="60"/>
  <c r="BC36" i="60"/>
  <c r="BB36" i="60"/>
  <c r="BA36" i="60"/>
  <c r="AZ36" i="60"/>
  <c r="AY36" i="60"/>
  <c r="AX36" i="60"/>
  <c r="BW28" i="60"/>
  <c r="BV28" i="60"/>
  <c r="BU28" i="60"/>
  <c r="BT28" i="60"/>
  <c r="BS28" i="60"/>
  <c r="BR28" i="60"/>
  <c r="BQ28" i="60"/>
  <c r="BP28" i="60"/>
  <c r="BO28" i="60"/>
  <c r="BN28" i="60"/>
  <c r="BM28" i="60"/>
  <c r="BL28" i="60"/>
  <c r="BK28" i="60"/>
  <c r="BJ28" i="60"/>
  <c r="BI28" i="60"/>
  <c r="BH28" i="60"/>
  <c r="BG28" i="60"/>
  <c r="BF28" i="60"/>
  <c r="BE28" i="60"/>
  <c r="BD28" i="60"/>
  <c r="BC28" i="60"/>
  <c r="BB28" i="60"/>
  <c r="BA28" i="60"/>
  <c r="AY28" i="60"/>
  <c r="AX28" i="60"/>
  <c r="BW26" i="60"/>
  <c r="BW20" i="60" s="1"/>
  <c r="BW25" i="60"/>
  <c r="BU25" i="60"/>
  <c r="BT25" i="60"/>
  <c r="BS25" i="60"/>
  <c r="BS20" i="60" s="1"/>
  <c r="BR25" i="60"/>
  <c r="BP25" i="60"/>
  <c r="BN25" i="60"/>
  <c r="BL25" i="60"/>
  <c r="BL20" i="60" s="1"/>
  <c r="BK25" i="60"/>
  <c r="BJ25" i="60"/>
  <c r="BI25" i="60"/>
  <c r="BY24" i="60"/>
  <c r="BX24" i="60"/>
  <c r="BW24" i="60"/>
  <c r="BV24" i="60"/>
  <c r="BR24" i="60"/>
  <c r="BR20" i="60" s="1"/>
  <c r="BQ24" i="60"/>
  <c r="BP24" i="60"/>
  <c r="BO24" i="60"/>
  <c r="BN24" i="60"/>
  <c r="BN20" i="60" s="1"/>
  <c r="BM24" i="60"/>
  <c r="BL24" i="60"/>
  <c r="BK24" i="60"/>
  <c r="BJ24" i="60"/>
  <c r="BJ20" i="60" s="1"/>
  <c r="BI24" i="60"/>
  <c r="BG24" i="60"/>
  <c r="BF24" i="60"/>
  <c r="BE24" i="60"/>
  <c r="BD24" i="60"/>
  <c r="BC24" i="60"/>
  <c r="BB24" i="60"/>
  <c r="BA24" i="60"/>
  <c r="AZ24" i="60"/>
  <c r="AY24" i="60"/>
  <c r="AX24" i="60"/>
  <c r="BY23" i="60"/>
  <c r="BX23" i="60"/>
  <c r="BW23" i="60"/>
  <c r="BV23" i="60"/>
  <c r="BU23" i="60"/>
  <c r="BT23" i="60"/>
  <c r="BS23" i="60"/>
  <c r="BR23" i="60"/>
  <c r="BQ23" i="60"/>
  <c r="BP23" i="60"/>
  <c r="BO23" i="60"/>
  <c r="BN23" i="60"/>
  <c r="BM23" i="60"/>
  <c r="BL23" i="60"/>
  <c r="BK23" i="60"/>
  <c r="BJ23" i="60"/>
  <c r="BI23" i="60"/>
  <c r="BH23" i="60"/>
  <c r="BG23" i="60"/>
  <c r="BF23" i="60"/>
  <c r="BE23" i="60"/>
  <c r="BD23" i="60"/>
  <c r="BC23" i="60"/>
  <c r="BB23" i="60"/>
  <c r="BA23" i="60"/>
  <c r="AZ23" i="60"/>
  <c r="AY23" i="60"/>
  <c r="AX23" i="60"/>
  <c r="BY22" i="60"/>
  <c r="BX22" i="60"/>
  <c r="BW22" i="60"/>
  <c r="BV22" i="60"/>
  <c r="BU22" i="60"/>
  <c r="BT22" i="60"/>
  <c r="BS22" i="60"/>
  <c r="BR22" i="60"/>
  <c r="BQ22" i="60"/>
  <c r="BP22" i="60"/>
  <c r="BO22" i="60"/>
  <c r="BN22" i="60"/>
  <c r="BM22" i="60"/>
  <c r="BL22" i="60"/>
  <c r="BK22" i="60"/>
  <c r="BJ22" i="60"/>
  <c r="BI22" i="60"/>
  <c r="BH22" i="60"/>
  <c r="BG22" i="60"/>
  <c r="BF22" i="60"/>
  <c r="BE22" i="60"/>
  <c r="BD22" i="60"/>
  <c r="BC22" i="60"/>
  <c r="BB22" i="60"/>
  <c r="BA22" i="60"/>
  <c r="AZ22" i="60"/>
  <c r="AY22" i="60"/>
  <c r="AX22" i="60"/>
  <c r="BY21" i="60"/>
  <c r="BX21" i="60"/>
  <c r="BW21" i="60"/>
  <c r="BV21" i="60"/>
  <c r="BU21" i="60"/>
  <c r="BU20" i="60" s="1"/>
  <c r="BT21" i="60"/>
  <c r="BS21" i="60"/>
  <c r="BR21" i="60"/>
  <c r="BQ21" i="60"/>
  <c r="BQ20" i="60" s="1"/>
  <c r="BP21" i="60"/>
  <c r="BO21" i="60"/>
  <c r="BN21" i="60"/>
  <c r="BM21" i="60"/>
  <c r="BL21" i="60"/>
  <c r="BK21" i="60"/>
  <c r="BJ21" i="60"/>
  <c r="BI21" i="60"/>
  <c r="BI20" i="60" s="1"/>
  <c r="BH21" i="60"/>
  <c r="BG21" i="60"/>
  <c r="BF21" i="60"/>
  <c r="BE21" i="60"/>
  <c r="BE20" i="60" s="1"/>
  <c r="BD21" i="60"/>
  <c r="BC21" i="60"/>
  <c r="BB21" i="60"/>
  <c r="BA21" i="60"/>
  <c r="BA20" i="60" s="1"/>
  <c r="AZ21" i="60"/>
  <c r="AY21" i="60"/>
  <c r="AX21" i="60"/>
  <c r="BV20" i="60"/>
  <c r="BP20" i="60"/>
  <c r="BM20" i="60"/>
  <c r="BH20" i="60"/>
  <c r="BG20" i="60"/>
  <c r="BF20" i="60"/>
  <c r="BD20" i="60"/>
  <c r="BC20" i="60"/>
  <c r="BB20" i="60"/>
  <c r="AZ20" i="60"/>
  <c r="AY20" i="60"/>
  <c r="AX20" i="60"/>
  <c r="AW20" i="60"/>
  <c r="AV20" i="60"/>
  <c r="AU14" i="60"/>
  <c r="AT14" i="60"/>
  <c r="AS14" i="60"/>
  <c r="AR14" i="60"/>
  <c r="AQ14" i="60"/>
  <c r="AP14" i="60"/>
  <c r="AO14" i="60"/>
  <c r="AN14" i="60"/>
  <c r="AM14" i="60"/>
  <c r="AL14" i="60"/>
  <c r="AK14" i="60"/>
  <c r="AJ14" i="60"/>
  <c r="AD14" i="60"/>
  <c r="AC14" i="60"/>
  <c r="AH14" i="60" s="1"/>
  <c r="AB14" i="60"/>
  <c r="AA14" i="60"/>
  <c r="Z14" i="60"/>
  <c r="Y14" i="60"/>
  <c r="AG14" i="60" s="1"/>
  <c r="X14" i="60"/>
  <c r="W14" i="60"/>
  <c r="V14" i="60"/>
  <c r="AF14" i="60" s="1"/>
  <c r="U14" i="60"/>
  <c r="T14" i="60"/>
  <c r="S14" i="60"/>
  <c r="M14" i="60"/>
  <c r="L14" i="60"/>
  <c r="K14" i="60"/>
  <c r="J14" i="60"/>
  <c r="I14" i="60"/>
  <c r="H14" i="60"/>
  <c r="P14" i="60" s="1"/>
  <c r="G14" i="60"/>
  <c r="F14" i="60"/>
  <c r="E14" i="60"/>
  <c r="O14" i="60" s="1"/>
  <c r="D14" i="60"/>
  <c r="C14" i="60"/>
  <c r="B14" i="60"/>
  <c r="BU13" i="60"/>
  <c r="BM13" i="60"/>
  <c r="BE13" i="60"/>
  <c r="AW13" i="60"/>
  <c r="AO13" i="60"/>
  <c r="AD13" i="60"/>
  <c r="AC13" i="60"/>
  <c r="AH13" i="60" s="1"/>
  <c r="AB13" i="60"/>
  <c r="AA13" i="60"/>
  <c r="Z13" i="60"/>
  <c r="Y13" i="60"/>
  <c r="AG13" i="60" s="1"/>
  <c r="X13" i="60"/>
  <c r="W13" i="60"/>
  <c r="V13" i="60"/>
  <c r="AF13" i="60" s="1"/>
  <c r="U13" i="60"/>
  <c r="T13" i="60"/>
  <c r="S13" i="60"/>
  <c r="M13" i="60"/>
  <c r="L13" i="60"/>
  <c r="K13" i="60"/>
  <c r="J13" i="60"/>
  <c r="I13" i="60"/>
  <c r="H13" i="60"/>
  <c r="P13" i="60" s="1"/>
  <c r="G13" i="60"/>
  <c r="F13" i="60"/>
  <c r="E13" i="60"/>
  <c r="O13" i="60" s="1"/>
  <c r="D13" i="60"/>
  <c r="C13" i="60"/>
  <c r="B13" i="60"/>
  <c r="BU10" i="60"/>
  <c r="BM10" i="60"/>
  <c r="BE10" i="60"/>
  <c r="AW10" i="60"/>
  <c r="BY7" i="60"/>
  <c r="BY13" i="60" s="1"/>
  <c r="BX7" i="60"/>
  <c r="BX13" i="60" s="1"/>
  <c r="BW7" i="60"/>
  <c r="BW13" i="60" s="1"/>
  <c r="BV7" i="60"/>
  <c r="BV13" i="60" s="1"/>
  <c r="BU7" i="60"/>
  <c r="BT7" i="60"/>
  <c r="BT13" i="60" s="1"/>
  <c r="BS7" i="60"/>
  <c r="BS13" i="60" s="1"/>
  <c r="BR7" i="60"/>
  <c r="BR13" i="60" s="1"/>
  <c r="BQ7" i="60"/>
  <c r="BQ13" i="60" s="1"/>
  <c r="BP7" i="60"/>
  <c r="BP13" i="60" s="1"/>
  <c r="BO7" i="60"/>
  <c r="BO13" i="60" s="1"/>
  <c r="BN7" i="60"/>
  <c r="BN13" i="60" s="1"/>
  <c r="BM7" i="60"/>
  <c r="BL7" i="60"/>
  <c r="BL13" i="60" s="1"/>
  <c r="BK7" i="60"/>
  <c r="BK13" i="60" s="1"/>
  <c r="BJ7" i="60"/>
  <c r="BJ13" i="60" s="1"/>
  <c r="BI7" i="60"/>
  <c r="BI13" i="60" s="1"/>
  <c r="BH7" i="60"/>
  <c r="BH13" i="60" s="1"/>
  <c r="BG7" i="60"/>
  <c r="BG13" i="60" s="1"/>
  <c r="BF7" i="60"/>
  <c r="BF13" i="60" s="1"/>
  <c r="BE7" i="60"/>
  <c r="BD7" i="60"/>
  <c r="BD13" i="60" s="1"/>
  <c r="BC7" i="60"/>
  <c r="BC13" i="60" s="1"/>
  <c r="BB7" i="60"/>
  <c r="BB13" i="60" s="1"/>
  <c r="BA7" i="60"/>
  <c r="BA13" i="60" s="1"/>
  <c r="AZ7" i="60"/>
  <c r="AZ13" i="60" s="1"/>
  <c r="AY7" i="60"/>
  <c r="AY13" i="60" s="1"/>
  <c r="AX7" i="60"/>
  <c r="AX13" i="60" s="1"/>
  <c r="AW7" i="60"/>
  <c r="AV7" i="60"/>
  <c r="AV13" i="60" s="1"/>
  <c r="AU7" i="60"/>
  <c r="AU13" i="60" s="1"/>
  <c r="AT7" i="60"/>
  <c r="AT13" i="60" s="1"/>
  <c r="AS7" i="60"/>
  <c r="AS13" i="60" s="1"/>
  <c r="AR7" i="60"/>
  <c r="AR13" i="60" s="1"/>
  <c r="AQ7" i="60"/>
  <c r="AQ13" i="60" s="1"/>
  <c r="AP7" i="60"/>
  <c r="AP13" i="60" s="1"/>
  <c r="AO7" i="60"/>
  <c r="AN7" i="60"/>
  <c r="AN13" i="60" s="1"/>
  <c r="AM7" i="60"/>
  <c r="AM13" i="60" s="1"/>
  <c r="AL7" i="60"/>
  <c r="AL13" i="60" s="1"/>
  <c r="AK7" i="60"/>
  <c r="AK13" i="60" s="1"/>
  <c r="AJ7" i="60"/>
  <c r="AJ13" i="60" s="1"/>
  <c r="AI7" i="60"/>
  <c r="AH7" i="60"/>
  <c r="AG7" i="60"/>
  <c r="AF7" i="60"/>
  <c r="AE7" i="60"/>
  <c r="R7" i="60"/>
  <c r="Q7" i="60"/>
  <c r="P7" i="60"/>
  <c r="O7" i="60"/>
  <c r="N7" i="60"/>
  <c r="BY6" i="60"/>
  <c r="BY10" i="60" s="1"/>
  <c r="BX6" i="60"/>
  <c r="BW10" i="60"/>
  <c r="BV6" i="60"/>
  <c r="BV44" i="60" s="1"/>
  <c r="BU6" i="60"/>
  <c r="BT6" i="60"/>
  <c r="BT10" i="60" s="1"/>
  <c r="BS6" i="60"/>
  <c r="BR6" i="60"/>
  <c r="BR44" i="60" s="1"/>
  <c r="BQ6" i="60"/>
  <c r="BQ10" i="60" s="1"/>
  <c r="BP6" i="60"/>
  <c r="BP10" i="60" s="1"/>
  <c r="BO6" i="60"/>
  <c r="BO10" i="60" s="1"/>
  <c r="BN6" i="60"/>
  <c r="BN44" i="60" s="1"/>
  <c r="BM6" i="60"/>
  <c r="BL6" i="60"/>
  <c r="BL10" i="60" s="1"/>
  <c r="BK6" i="60"/>
  <c r="BK10" i="60" s="1"/>
  <c r="BJ6" i="60"/>
  <c r="BJ44" i="60" s="1"/>
  <c r="BI6" i="60"/>
  <c r="BI10" i="60" s="1"/>
  <c r="BH6" i="60"/>
  <c r="BH10" i="60" s="1"/>
  <c r="BG6" i="60"/>
  <c r="BG44" i="60" s="1"/>
  <c r="BF6" i="60"/>
  <c r="BF44" i="60" s="1"/>
  <c r="BE6" i="60"/>
  <c r="BD6" i="60"/>
  <c r="BD10" i="60" s="1"/>
  <c r="BC6" i="60"/>
  <c r="BC10" i="60" s="1"/>
  <c r="BB6" i="60"/>
  <c r="BB44" i="60" s="1"/>
  <c r="BA6" i="60"/>
  <c r="BA10" i="60" s="1"/>
  <c r="AZ6" i="60"/>
  <c r="AZ10" i="60" s="1"/>
  <c r="AY6" i="60"/>
  <c r="AY44" i="60" s="1"/>
  <c r="AX6" i="60"/>
  <c r="AX44" i="60" s="1"/>
  <c r="AW6" i="60"/>
  <c r="AI5" i="60"/>
  <c r="AH5" i="60"/>
  <c r="AG5" i="60"/>
  <c r="AF5" i="60"/>
  <c r="AE5" i="60"/>
  <c r="R5" i="60"/>
  <c r="Q5" i="60"/>
  <c r="P5" i="60"/>
  <c r="O5" i="60"/>
  <c r="N5" i="60"/>
  <c r="AI4" i="60"/>
  <c r="AH4" i="60"/>
  <c r="AG4" i="60"/>
  <c r="AF4" i="60"/>
  <c r="AE4" i="60"/>
  <c r="R4" i="60"/>
  <c r="Q4" i="60"/>
  <c r="P4" i="60"/>
  <c r="O4" i="60"/>
  <c r="N4" i="60"/>
  <c r="AX10" i="60" l="1"/>
  <c r="BF10" i="60"/>
  <c r="BN10" i="60"/>
  <c r="Q13" i="60"/>
  <c r="Q14" i="60"/>
  <c r="BK20" i="60"/>
  <c r="BO20" i="60"/>
  <c r="BT20" i="60"/>
  <c r="BT44" i="60" s="1"/>
  <c r="R13" i="60"/>
  <c r="AI13" i="60"/>
  <c r="N14" i="60"/>
  <c r="AI14" i="60"/>
  <c r="BA44" i="60"/>
  <c r="BE44" i="60"/>
  <c r="BI44" i="60"/>
  <c r="BM44" i="60"/>
  <c r="BQ44" i="60"/>
  <c r="BU44" i="60"/>
  <c r="BB10" i="60"/>
  <c r="BJ10" i="60"/>
  <c r="BR10" i="60"/>
  <c r="BX20" i="60"/>
  <c r="BX10" i="60"/>
  <c r="BY20" i="60"/>
  <c r="BY44" i="60" s="1"/>
  <c r="BV10" i="60"/>
  <c r="BS44" i="60"/>
  <c r="N13" i="60"/>
  <c r="R14" i="60"/>
  <c r="BC44" i="60"/>
  <c r="BK44" i="60"/>
  <c r="BO44" i="60"/>
  <c r="BW44" i="60"/>
  <c r="AY10" i="60"/>
  <c r="BG10" i="60"/>
  <c r="BS10" i="60"/>
  <c r="AE13" i="60"/>
  <c r="AE14" i="60"/>
  <c r="AZ44" i="60"/>
  <c r="BD44" i="60"/>
  <c r="BH44" i="60"/>
  <c r="BL44" i="60"/>
  <c r="BP44" i="60"/>
  <c r="BX44" i="60"/>
  <c r="AV10" i="60"/>
  <c r="BW25" i="59" l="1"/>
  <c r="BW26" i="59"/>
  <c r="BY6" i="59" l="1"/>
  <c r="BY7" i="59"/>
  <c r="BY13" i="59" s="1"/>
  <c r="BY21" i="59"/>
  <c r="BY22" i="59"/>
  <c r="BY23" i="59"/>
  <c r="BY24" i="59"/>
  <c r="BW36" i="59"/>
  <c r="BV36" i="59"/>
  <c r="BU36" i="59"/>
  <c r="BT36" i="59"/>
  <c r="BS36" i="59"/>
  <c r="BR36" i="59"/>
  <c r="BQ36" i="59"/>
  <c r="BP36" i="59"/>
  <c r="BO36" i="59"/>
  <c r="BN36" i="59"/>
  <c r="BM36" i="59"/>
  <c r="BL36" i="59"/>
  <c r="BK36" i="59"/>
  <c r="BJ36" i="59"/>
  <c r="BI36" i="59"/>
  <c r="BH36" i="59"/>
  <c r="BG36" i="59"/>
  <c r="BF36" i="59"/>
  <c r="BE36" i="59"/>
  <c r="BD36" i="59"/>
  <c r="BC36" i="59"/>
  <c r="BB36" i="59"/>
  <c r="BA36" i="59"/>
  <c r="AZ36" i="59"/>
  <c r="AY36" i="59"/>
  <c r="AX36" i="59"/>
  <c r="BW28" i="59"/>
  <c r="BV28" i="59"/>
  <c r="BU28" i="59"/>
  <c r="BT28" i="59"/>
  <c r="BS28" i="59"/>
  <c r="BR28" i="59"/>
  <c r="BQ28" i="59"/>
  <c r="BP28" i="59"/>
  <c r="BO28" i="59"/>
  <c r="BN28" i="59"/>
  <c r="BM28" i="59"/>
  <c r="BL28" i="59"/>
  <c r="BK28" i="59"/>
  <c r="BJ28" i="59"/>
  <c r="BI28" i="59"/>
  <c r="BH28" i="59"/>
  <c r="BG28" i="59"/>
  <c r="BF28" i="59"/>
  <c r="BE28" i="59"/>
  <c r="BD28" i="59"/>
  <c r="BC28" i="59"/>
  <c r="BB28" i="59"/>
  <c r="BA28" i="59"/>
  <c r="AY28" i="59"/>
  <c r="AX28" i="59"/>
  <c r="BU25" i="59"/>
  <c r="BT25" i="59"/>
  <c r="BS25" i="59"/>
  <c r="BR25" i="59"/>
  <c r="BP25" i="59"/>
  <c r="BN25" i="59"/>
  <c r="BL25" i="59"/>
  <c r="BK25" i="59"/>
  <c r="BJ25" i="59"/>
  <c r="BI25" i="59"/>
  <c r="BX24" i="59"/>
  <c r="BW24" i="59"/>
  <c r="BV24" i="59"/>
  <c r="BR24" i="59"/>
  <c r="BQ24" i="59"/>
  <c r="BP24" i="59"/>
  <c r="BO24" i="59"/>
  <c r="BN24" i="59"/>
  <c r="BM24" i="59"/>
  <c r="BL24" i="59"/>
  <c r="BK24" i="59"/>
  <c r="BJ24" i="59"/>
  <c r="BI24" i="59"/>
  <c r="BG24" i="59"/>
  <c r="BF24" i="59"/>
  <c r="BE24" i="59"/>
  <c r="BD24" i="59"/>
  <c r="BD20" i="59" s="1"/>
  <c r="BC24" i="59"/>
  <c r="BB24" i="59"/>
  <c r="BA24" i="59"/>
  <c r="AZ24" i="59"/>
  <c r="AZ20" i="59" s="1"/>
  <c r="AY24" i="59"/>
  <c r="AX24" i="59"/>
  <c r="BX23" i="59"/>
  <c r="BW23" i="59"/>
  <c r="BV23" i="59"/>
  <c r="BU23" i="59"/>
  <c r="BT23" i="59"/>
  <c r="BS23" i="59"/>
  <c r="BR23" i="59"/>
  <c r="BQ23" i="59"/>
  <c r="BP23" i="59"/>
  <c r="BO23" i="59"/>
  <c r="BN23" i="59"/>
  <c r="BM23" i="59"/>
  <c r="BL23" i="59"/>
  <c r="BK23" i="59"/>
  <c r="BJ23" i="59"/>
  <c r="BI23" i="59"/>
  <c r="BH23" i="59"/>
  <c r="BG23" i="59"/>
  <c r="BF23" i="59"/>
  <c r="BE23" i="59"/>
  <c r="BD23" i="59"/>
  <c r="BC23" i="59"/>
  <c r="BB23" i="59"/>
  <c r="BA23" i="59"/>
  <c r="AZ23" i="59"/>
  <c r="AY23" i="59"/>
  <c r="AX23" i="59"/>
  <c r="BX22" i="59"/>
  <c r="BW22" i="59"/>
  <c r="BV22" i="59"/>
  <c r="BU22" i="59"/>
  <c r="BT22" i="59"/>
  <c r="BS22" i="59"/>
  <c r="BR22" i="59"/>
  <c r="BQ22" i="59"/>
  <c r="BP22" i="59"/>
  <c r="BO22" i="59"/>
  <c r="BN22" i="59"/>
  <c r="BM22" i="59"/>
  <c r="BL22" i="59"/>
  <c r="BK22" i="59"/>
  <c r="BJ22" i="59"/>
  <c r="BI22" i="59"/>
  <c r="BH22" i="59"/>
  <c r="BG22" i="59"/>
  <c r="BF22" i="59"/>
  <c r="BE22" i="59"/>
  <c r="BD22" i="59"/>
  <c r="BC22" i="59"/>
  <c r="BB22" i="59"/>
  <c r="BA22" i="59"/>
  <c r="AZ22" i="59"/>
  <c r="AY22" i="59"/>
  <c r="AX22" i="59"/>
  <c r="BX21" i="59"/>
  <c r="BW21" i="59"/>
  <c r="BV21" i="59"/>
  <c r="BU21" i="59"/>
  <c r="BU20" i="59" s="1"/>
  <c r="BT21" i="59"/>
  <c r="BS21" i="59"/>
  <c r="BR21" i="59"/>
  <c r="BQ21" i="59"/>
  <c r="BQ20" i="59" s="1"/>
  <c r="BP21" i="59"/>
  <c r="BO21" i="59"/>
  <c r="BN21" i="59"/>
  <c r="BM21" i="59"/>
  <c r="BM20" i="59" s="1"/>
  <c r="BL21" i="59"/>
  <c r="BK21" i="59"/>
  <c r="BJ21" i="59"/>
  <c r="BI21" i="59"/>
  <c r="BI20" i="59" s="1"/>
  <c r="BH21" i="59"/>
  <c r="BG21" i="59"/>
  <c r="BF21" i="59"/>
  <c r="BE21" i="59"/>
  <c r="BE20" i="59" s="1"/>
  <c r="BD21" i="59"/>
  <c r="BC21" i="59"/>
  <c r="BB21" i="59"/>
  <c r="BA21" i="59"/>
  <c r="BA20" i="59" s="1"/>
  <c r="AZ21" i="59"/>
  <c r="AY21" i="59"/>
  <c r="AX21" i="59"/>
  <c r="BX20" i="59"/>
  <c r="BT20" i="59"/>
  <c r="BP20" i="59"/>
  <c r="BL20" i="59"/>
  <c r="BH20" i="59"/>
  <c r="AW20" i="59"/>
  <c r="AV20" i="59"/>
  <c r="AU14" i="59"/>
  <c r="AT14" i="59"/>
  <c r="AS14" i="59"/>
  <c r="AR14" i="59"/>
  <c r="AQ14" i="59"/>
  <c r="AP14" i="59"/>
  <c r="AO14" i="59"/>
  <c r="AN14" i="59"/>
  <c r="AM14" i="59"/>
  <c r="AL14" i="59"/>
  <c r="AK14" i="59"/>
  <c r="AJ14" i="59"/>
  <c r="AD14" i="59"/>
  <c r="AC14" i="59"/>
  <c r="AB14" i="59"/>
  <c r="AH14" i="59" s="1"/>
  <c r="AA14" i="59"/>
  <c r="Z14" i="59"/>
  <c r="Y14" i="59"/>
  <c r="AG14" i="59" s="1"/>
  <c r="X14" i="59"/>
  <c r="AF14" i="59" s="1"/>
  <c r="W14" i="59"/>
  <c r="V14" i="59"/>
  <c r="U14" i="59"/>
  <c r="T14" i="59"/>
  <c r="S14" i="59"/>
  <c r="Q14" i="59"/>
  <c r="M14" i="59"/>
  <c r="L14" i="59"/>
  <c r="K14" i="59"/>
  <c r="J14" i="59"/>
  <c r="I14" i="59"/>
  <c r="P14" i="59" s="1"/>
  <c r="H14" i="59"/>
  <c r="G14" i="59"/>
  <c r="F14" i="59"/>
  <c r="E14" i="59"/>
  <c r="O14" i="59" s="1"/>
  <c r="D14" i="59"/>
  <c r="C14" i="59"/>
  <c r="B14" i="59"/>
  <c r="BT13" i="59"/>
  <c r="BL13" i="59"/>
  <c r="BD13" i="59"/>
  <c r="AV13" i="59"/>
  <c r="AN13" i="59"/>
  <c r="AD13" i="59"/>
  <c r="AC13" i="59"/>
  <c r="AB13" i="59"/>
  <c r="AH13" i="59" s="1"/>
  <c r="AA13" i="59"/>
  <c r="Z13" i="59"/>
  <c r="Y13" i="59"/>
  <c r="X13" i="59"/>
  <c r="AF13" i="59" s="1"/>
  <c r="W13" i="59"/>
  <c r="V13" i="59"/>
  <c r="U13" i="59"/>
  <c r="T13" i="59"/>
  <c r="S13" i="59"/>
  <c r="AE13" i="59" s="1"/>
  <c r="M13" i="59"/>
  <c r="L13" i="59"/>
  <c r="K13" i="59"/>
  <c r="J13" i="59"/>
  <c r="I13" i="59"/>
  <c r="H13" i="59"/>
  <c r="P13" i="59" s="1"/>
  <c r="G13" i="59"/>
  <c r="O13" i="59" s="1"/>
  <c r="F13" i="59"/>
  <c r="E13" i="59"/>
  <c r="D13" i="59"/>
  <c r="C13" i="59"/>
  <c r="B13" i="59"/>
  <c r="BO10" i="59"/>
  <c r="BG10" i="59"/>
  <c r="AY10" i="59"/>
  <c r="BX7" i="59"/>
  <c r="BX13" i="59" s="1"/>
  <c r="BW7" i="59"/>
  <c r="BW13" i="59" s="1"/>
  <c r="BV7" i="59"/>
  <c r="BV13" i="59" s="1"/>
  <c r="BU7" i="59"/>
  <c r="BU13" i="59" s="1"/>
  <c r="BT7" i="59"/>
  <c r="BS7" i="59"/>
  <c r="BS13" i="59" s="1"/>
  <c r="BR7" i="59"/>
  <c r="BR13" i="59" s="1"/>
  <c r="BQ7" i="59"/>
  <c r="BQ13" i="59" s="1"/>
  <c r="BP7" i="59"/>
  <c r="BP13" i="59" s="1"/>
  <c r="BO7" i="59"/>
  <c r="BO13" i="59" s="1"/>
  <c r="BN7" i="59"/>
  <c r="BN13" i="59" s="1"/>
  <c r="BM7" i="59"/>
  <c r="BM13" i="59" s="1"/>
  <c r="BL7" i="59"/>
  <c r="BK7" i="59"/>
  <c r="BK13" i="59" s="1"/>
  <c r="BJ7" i="59"/>
  <c r="BJ13" i="59" s="1"/>
  <c r="BI7" i="59"/>
  <c r="BI13" i="59" s="1"/>
  <c r="BH7" i="59"/>
  <c r="BH13" i="59" s="1"/>
  <c r="BG7" i="59"/>
  <c r="BG13" i="59" s="1"/>
  <c r="BF7" i="59"/>
  <c r="BF13" i="59" s="1"/>
  <c r="BE7" i="59"/>
  <c r="BE13" i="59" s="1"/>
  <c r="BD7" i="59"/>
  <c r="BC7" i="59"/>
  <c r="BC13" i="59" s="1"/>
  <c r="BB7" i="59"/>
  <c r="BB13" i="59" s="1"/>
  <c r="BA7" i="59"/>
  <c r="BA13" i="59" s="1"/>
  <c r="AZ7" i="59"/>
  <c r="AZ13" i="59" s="1"/>
  <c r="AY7" i="59"/>
  <c r="AY13" i="59" s="1"/>
  <c r="AX7" i="59"/>
  <c r="AX13" i="59" s="1"/>
  <c r="AW7" i="59"/>
  <c r="AW13" i="59" s="1"/>
  <c r="AV7" i="59"/>
  <c r="AV10" i="59" s="1"/>
  <c r="AU7" i="59"/>
  <c r="AU13" i="59" s="1"/>
  <c r="AT7" i="59"/>
  <c r="AT13" i="59" s="1"/>
  <c r="AS7" i="59"/>
  <c r="AS13" i="59" s="1"/>
  <c r="AR7" i="59"/>
  <c r="AR13" i="59" s="1"/>
  <c r="AQ7" i="59"/>
  <c r="AQ13" i="59" s="1"/>
  <c r="AP7" i="59"/>
  <c r="AP13" i="59" s="1"/>
  <c r="AO7" i="59"/>
  <c r="AO13" i="59" s="1"/>
  <c r="AN7" i="59"/>
  <c r="AM7" i="59"/>
  <c r="AM13" i="59" s="1"/>
  <c r="AL7" i="59"/>
  <c r="AL13" i="59" s="1"/>
  <c r="AK7" i="59"/>
  <c r="AK13" i="59" s="1"/>
  <c r="AJ7" i="59"/>
  <c r="AJ13" i="59" s="1"/>
  <c r="AI7" i="59"/>
  <c r="AH7" i="59"/>
  <c r="AG7" i="59"/>
  <c r="AF7" i="59"/>
  <c r="AE7" i="59"/>
  <c r="R7" i="59"/>
  <c r="Q7" i="59"/>
  <c r="P7" i="59"/>
  <c r="O7" i="59"/>
  <c r="N7" i="59"/>
  <c r="BX6" i="59"/>
  <c r="BW6" i="59"/>
  <c r="BV6" i="59"/>
  <c r="BU6" i="59"/>
  <c r="BU44" i="59" s="1"/>
  <c r="BT6" i="59"/>
  <c r="BT44" i="59" s="1"/>
  <c r="BS6" i="59"/>
  <c r="BR6" i="59"/>
  <c r="BQ6" i="59"/>
  <c r="BQ44" i="59" s="1"/>
  <c r="BP6" i="59"/>
  <c r="BP44" i="59" s="1"/>
  <c r="BO6" i="59"/>
  <c r="BN6" i="59"/>
  <c r="BM6" i="59"/>
  <c r="BM44" i="59" s="1"/>
  <c r="BL6" i="59"/>
  <c r="BL44" i="59" s="1"/>
  <c r="BK6" i="59"/>
  <c r="BJ6" i="59"/>
  <c r="BI6" i="59"/>
  <c r="BI44" i="59" s="1"/>
  <c r="BH6" i="59"/>
  <c r="BG6" i="59"/>
  <c r="BF6" i="59"/>
  <c r="BE6" i="59"/>
  <c r="BE44" i="59" s="1"/>
  <c r="BD6" i="59"/>
  <c r="BC6" i="59"/>
  <c r="BB6" i="59"/>
  <c r="BA6" i="59"/>
  <c r="AZ6" i="59"/>
  <c r="AY6" i="59"/>
  <c r="AX6" i="59"/>
  <c r="AW6" i="59"/>
  <c r="AW10" i="59" s="1"/>
  <c r="AI5" i="59"/>
  <c r="AH5" i="59"/>
  <c r="AG5" i="59"/>
  <c r="AF5" i="59"/>
  <c r="AE5" i="59"/>
  <c r="R5" i="59"/>
  <c r="Q5" i="59"/>
  <c r="P5" i="59"/>
  <c r="O5" i="59"/>
  <c r="N5" i="59"/>
  <c r="AI4" i="59"/>
  <c r="AH4" i="59"/>
  <c r="AG4" i="59"/>
  <c r="AF4" i="59"/>
  <c r="AE4" i="59"/>
  <c r="R4" i="59"/>
  <c r="Q4" i="59"/>
  <c r="P4" i="59"/>
  <c r="O4" i="59"/>
  <c r="N4" i="59"/>
  <c r="BY10" i="59" l="1"/>
  <c r="BY20" i="59"/>
  <c r="BY44" i="59" s="1"/>
  <c r="BW10" i="59"/>
  <c r="BJ44" i="59"/>
  <c r="BB10" i="59"/>
  <c r="BJ10" i="59"/>
  <c r="BR10" i="59"/>
  <c r="R13" i="59"/>
  <c r="AG13" i="59"/>
  <c r="AI13" i="59"/>
  <c r="AI14" i="59"/>
  <c r="AX20" i="59"/>
  <c r="AX44" i="59" s="1"/>
  <c r="BB20" i="59"/>
  <c r="BB44" i="59" s="1"/>
  <c r="BF20" i="59"/>
  <c r="BF44" i="59" s="1"/>
  <c r="BJ20" i="59"/>
  <c r="BN20" i="59"/>
  <c r="BN44" i="59" s="1"/>
  <c r="BR20" i="59"/>
  <c r="BR44" i="59" s="1"/>
  <c r="BV20" i="59"/>
  <c r="BV44" i="59" s="1"/>
  <c r="BG44" i="59"/>
  <c r="BC10" i="59"/>
  <c r="BK10" i="59"/>
  <c r="BS10" i="59"/>
  <c r="Q13" i="59"/>
  <c r="AY20" i="59"/>
  <c r="AY44" i="59" s="1"/>
  <c r="BC20" i="59"/>
  <c r="BC44" i="59" s="1"/>
  <c r="BG20" i="59"/>
  <c r="BK20" i="59"/>
  <c r="BK44" i="59" s="1"/>
  <c r="BO20" i="59"/>
  <c r="BO44" i="59" s="1"/>
  <c r="BS20" i="59"/>
  <c r="BS44" i="59" s="1"/>
  <c r="BW20" i="59"/>
  <c r="BW44" i="59" s="1"/>
  <c r="BA44" i="59"/>
  <c r="AZ44" i="59"/>
  <c r="BD44" i="59"/>
  <c r="BH44" i="59"/>
  <c r="BX44" i="59"/>
  <c r="AX10" i="59"/>
  <c r="BF10" i="59"/>
  <c r="BN10" i="59"/>
  <c r="BV10" i="59"/>
  <c r="R14" i="59"/>
  <c r="AZ10" i="59"/>
  <c r="BD10" i="59"/>
  <c r="BH10" i="59"/>
  <c r="BL10" i="59"/>
  <c r="BP10" i="59"/>
  <c r="BT10" i="59"/>
  <c r="BX10" i="59"/>
  <c r="N14" i="59"/>
  <c r="BA10" i="59"/>
  <c r="BE10" i="59"/>
  <c r="BI10" i="59"/>
  <c r="BM10" i="59"/>
  <c r="BQ10" i="59"/>
  <c r="BU10" i="59"/>
  <c r="N13" i="59"/>
  <c r="AE14" i="59"/>
  <c r="BX10" i="58"/>
  <c r="BW28" i="58"/>
  <c r="BX22" i="58"/>
  <c r="BX24" i="58"/>
  <c r="BX23" i="58"/>
  <c r="BX21" i="58"/>
  <c r="BX20" i="58"/>
  <c r="BW22" i="58"/>
  <c r="BW24" i="58"/>
  <c r="BW23" i="58"/>
  <c r="BW21" i="58"/>
  <c r="BW20" i="58"/>
  <c r="BX36" i="58"/>
  <c r="BW36" i="58"/>
  <c r="BV36" i="58"/>
  <c r="BU36" i="58"/>
  <c r="BT36" i="58"/>
  <c r="BS36" i="58"/>
  <c r="BR36" i="58"/>
  <c r="BQ36" i="58"/>
  <c r="BP36" i="58"/>
  <c r="BO36" i="58"/>
  <c r="BN36" i="58"/>
  <c r="BM36" i="58"/>
  <c r="BL36" i="58"/>
  <c r="BK36" i="58"/>
  <c r="BJ36" i="58"/>
  <c r="BI36" i="58"/>
  <c r="BH36" i="58"/>
  <c r="BG36" i="58"/>
  <c r="BF36" i="58"/>
  <c r="BE36" i="58"/>
  <c r="BD36" i="58"/>
  <c r="BC36" i="58"/>
  <c r="BB36" i="58"/>
  <c r="BA36" i="58"/>
  <c r="AZ36" i="58"/>
  <c r="AY36" i="58"/>
  <c r="AX36" i="58"/>
  <c r="BX28" i="58"/>
  <c r="BV28" i="58"/>
  <c r="BU28" i="58"/>
  <c r="BT28" i="58"/>
  <c r="BS28" i="58"/>
  <c r="BR28" i="58"/>
  <c r="BQ28" i="58"/>
  <c r="BP28" i="58"/>
  <c r="BO28" i="58"/>
  <c r="BN28" i="58"/>
  <c r="BM28" i="58"/>
  <c r="BL28" i="58"/>
  <c r="BK28" i="58"/>
  <c r="BJ28" i="58"/>
  <c r="BI28" i="58"/>
  <c r="BH28" i="58"/>
  <c r="BG28" i="58"/>
  <c r="BF28" i="58"/>
  <c r="BE28" i="58"/>
  <c r="BD28" i="58"/>
  <c r="BC28" i="58"/>
  <c r="BB28" i="58"/>
  <c r="BA28" i="58"/>
  <c r="AY28" i="58"/>
  <c r="AX28" i="58"/>
  <c r="BU25" i="58"/>
  <c r="BT25" i="58"/>
  <c r="BS25" i="58"/>
  <c r="BR25" i="58"/>
  <c r="BP25" i="58"/>
  <c r="BN25" i="58"/>
  <c r="BL25" i="58"/>
  <c r="BK25" i="58"/>
  <c r="BJ25" i="58"/>
  <c r="BI25" i="58"/>
  <c r="BV24" i="58"/>
  <c r="BR24" i="58"/>
  <c r="BQ24" i="58"/>
  <c r="BP24" i="58"/>
  <c r="BO24" i="58"/>
  <c r="BN24" i="58"/>
  <c r="BM24" i="58"/>
  <c r="BL24" i="58"/>
  <c r="BK24" i="58"/>
  <c r="BJ24" i="58"/>
  <c r="BI24" i="58"/>
  <c r="BG24" i="58"/>
  <c r="BF24" i="58"/>
  <c r="BE24" i="58"/>
  <c r="BD24" i="58"/>
  <c r="BC24" i="58"/>
  <c r="BB24" i="58"/>
  <c r="BA24" i="58"/>
  <c r="AZ24" i="58"/>
  <c r="AY24" i="58"/>
  <c r="AX24" i="58"/>
  <c r="BV23" i="58"/>
  <c r="BU23" i="58"/>
  <c r="BT23" i="58"/>
  <c r="BS23" i="58"/>
  <c r="BR23" i="58"/>
  <c r="BQ23" i="58"/>
  <c r="BP23" i="58"/>
  <c r="BO23" i="58"/>
  <c r="BN23" i="58"/>
  <c r="BM23" i="58"/>
  <c r="BL23" i="58"/>
  <c r="BK23" i="58"/>
  <c r="BJ23" i="58"/>
  <c r="BI23" i="58"/>
  <c r="BH23" i="58"/>
  <c r="BG23" i="58"/>
  <c r="BF23" i="58"/>
  <c r="BE23" i="58"/>
  <c r="BD23" i="58"/>
  <c r="BC23" i="58"/>
  <c r="BB23" i="58"/>
  <c r="BA23" i="58"/>
  <c r="AZ23" i="58"/>
  <c r="AY23" i="58"/>
  <c r="AX23" i="58"/>
  <c r="BV22" i="58"/>
  <c r="BU22" i="58"/>
  <c r="BT22" i="58"/>
  <c r="BS22" i="58"/>
  <c r="BR22" i="58"/>
  <c r="BQ22" i="58"/>
  <c r="BP22" i="58"/>
  <c r="BO22" i="58"/>
  <c r="BN22" i="58"/>
  <c r="BM22" i="58"/>
  <c r="BL22" i="58"/>
  <c r="BK22" i="58"/>
  <c r="BJ22" i="58"/>
  <c r="BI22" i="58"/>
  <c r="BH22" i="58"/>
  <c r="BG22" i="58"/>
  <c r="BF22" i="58"/>
  <c r="BE22" i="58"/>
  <c r="BD22" i="58"/>
  <c r="BC22" i="58"/>
  <c r="BB22" i="58"/>
  <c r="BA22" i="58"/>
  <c r="AZ22" i="58"/>
  <c r="AY22" i="58"/>
  <c r="AX22" i="58"/>
  <c r="BV21" i="58"/>
  <c r="BU21" i="58"/>
  <c r="BT21" i="58"/>
  <c r="BS21" i="58"/>
  <c r="BS20" i="58"/>
  <c r="BR21" i="58"/>
  <c r="BQ21" i="58"/>
  <c r="BP21" i="58"/>
  <c r="BO21" i="58"/>
  <c r="BN21" i="58"/>
  <c r="BM21" i="58"/>
  <c r="BL21" i="58"/>
  <c r="BK21" i="58"/>
  <c r="BK20" i="58"/>
  <c r="BJ21" i="58"/>
  <c r="BI21" i="58"/>
  <c r="BH21" i="58"/>
  <c r="BG21" i="58"/>
  <c r="BG20" i="58"/>
  <c r="BF21" i="58"/>
  <c r="BE21" i="58"/>
  <c r="BD21" i="58"/>
  <c r="BC21" i="58"/>
  <c r="BC20" i="58"/>
  <c r="BB21" i="58"/>
  <c r="BA21" i="58"/>
  <c r="AZ21" i="58"/>
  <c r="AY21" i="58"/>
  <c r="AX21" i="58"/>
  <c r="BO20" i="58"/>
  <c r="AY20" i="58"/>
  <c r="AW20" i="58"/>
  <c r="AV20" i="58"/>
  <c r="AU14" i="58"/>
  <c r="AT14" i="58"/>
  <c r="AS14" i="58"/>
  <c r="AR14" i="58"/>
  <c r="AQ14" i="58"/>
  <c r="AP14" i="58"/>
  <c r="AO14" i="58"/>
  <c r="AN14" i="58"/>
  <c r="AM14" i="58"/>
  <c r="AL14" i="58"/>
  <c r="AK14" i="58"/>
  <c r="AJ14" i="58"/>
  <c r="AD14" i="58"/>
  <c r="AC14" i="58"/>
  <c r="AB14" i="58"/>
  <c r="AA14" i="58"/>
  <c r="Z14" i="58"/>
  <c r="Y14" i="58"/>
  <c r="AG14" i="58"/>
  <c r="X14" i="58"/>
  <c r="W14" i="58"/>
  <c r="V14" i="58"/>
  <c r="AF14" i="58"/>
  <c r="U14" i="58"/>
  <c r="T14" i="58"/>
  <c r="S14" i="58"/>
  <c r="M14" i="58"/>
  <c r="L14" i="58"/>
  <c r="K14" i="58"/>
  <c r="J14" i="58"/>
  <c r="I14" i="58"/>
  <c r="H14" i="58"/>
  <c r="P14" i="58"/>
  <c r="G14" i="58"/>
  <c r="F14" i="58"/>
  <c r="E14" i="58"/>
  <c r="D14" i="58"/>
  <c r="C14" i="58"/>
  <c r="B14" i="58"/>
  <c r="AD13" i="58"/>
  <c r="AC13" i="58"/>
  <c r="AB13" i="58"/>
  <c r="AA13" i="58"/>
  <c r="Z13" i="58"/>
  <c r="Y13" i="58"/>
  <c r="AG13" i="58"/>
  <c r="X13" i="58"/>
  <c r="W13" i="58"/>
  <c r="V13" i="58"/>
  <c r="AF13" i="58"/>
  <c r="U13" i="58"/>
  <c r="T13" i="58"/>
  <c r="S13" i="58"/>
  <c r="M13" i="58"/>
  <c r="L13" i="58"/>
  <c r="K13" i="58"/>
  <c r="J13" i="58"/>
  <c r="I13" i="58"/>
  <c r="H13" i="58"/>
  <c r="P13" i="58"/>
  <c r="G13" i="58"/>
  <c r="F13" i="58"/>
  <c r="E13" i="58"/>
  <c r="O13" i="58"/>
  <c r="D13" i="58"/>
  <c r="C13" i="58"/>
  <c r="B13" i="58"/>
  <c r="BX7" i="58"/>
  <c r="BX13" i="58"/>
  <c r="BW7" i="58"/>
  <c r="BW13" i="58"/>
  <c r="BV7" i="58"/>
  <c r="BV13" i="58"/>
  <c r="BU7" i="58"/>
  <c r="BU13" i="58"/>
  <c r="BT7" i="58"/>
  <c r="BT13" i="58"/>
  <c r="BS7" i="58"/>
  <c r="BS13" i="58"/>
  <c r="BR7" i="58"/>
  <c r="BR13" i="58"/>
  <c r="BQ7" i="58"/>
  <c r="BQ13" i="58"/>
  <c r="BP7" i="58"/>
  <c r="BP13" i="58"/>
  <c r="BO7" i="58"/>
  <c r="BO13" i="58"/>
  <c r="BN7" i="58"/>
  <c r="BN13" i="58"/>
  <c r="BM7" i="58"/>
  <c r="BM13" i="58"/>
  <c r="BL7" i="58"/>
  <c r="BL13" i="58"/>
  <c r="BK7" i="58"/>
  <c r="BK13" i="58"/>
  <c r="BJ7" i="58"/>
  <c r="BJ13" i="58"/>
  <c r="BI7" i="58"/>
  <c r="BI13" i="58"/>
  <c r="BH7" i="58"/>
  <c r="BH13" i="58"/>
  <c r="BG7" i="58"/>
  <c r="BG13" i="58"/>
  <c r="BF7" i="58"/>
  <c r="BF13" i="58"/>
  <c r="BE7" i="58"/>
  <c r="BE13" i="58"/>
  <c r="BD7" i="58"/>
  <c r="BD13" i="58"/>
  <c r="BC7" i="58"/>
  <c r="BC13" i="58"/>
  <c r="BB7" i="58"/>
  <c r="BB13" i="58"/>
  <c r="BA7" i="58"/>
  <c r="BA13" i="58"/>
  <c r="AZ7" i="58"/>
  <c r="AZ13" i="58"/>
  <c r="AY7" i="58"/>
  <c r="AY13" i="58"/>
  <c r="AX7" i="58"/>
  <c r="AX13" i="58"/>
  <c r="AW7" i="58"/>
  <c r="AW13" i="58"/>
  <c r="AV7" i="58"/>
  <c r="AV10" i="58"/>
  <c r="AU7" i="58"/>
  <c r="AU13" i="58"/>
  <c r="AT7" i="58"/>
  <c r="AT13" i="58"/>
  <c r="AS7" i="58"/>
  <c r="AS13" i="58"/>
  <c r="AR7" i="58"/>
  <c r="AR13" i="58"/>
  <c r="AQ7" i="58"/>
  <c r="AQ13" i="58"/>
  <c r="AP7" i="58"/>
  <c r="AP13" i="58"/>
  <c r="AO7" i="58"/>
  <c r="AO13" i="58"/>
  <c r="AN7" i="58"/>
  <c r="AN13" i="58"/>
  <c r="AM7" i="58"/>
  <c r="AM13" i="58"/>
  <c r="AL7" i="58"/>
  <c r="AL13" i="58"/>
  <c r="AK7" i="58"/>
  <c r="AK13" i="58"/>
  <c r="AJ7" i="58"/>
  <c r="AJ13" i="58"/>
  <c r="AI7" i="58"/>
  <c r="AH7" i="58"/>
  <c r="AG7" i="58"/>
  <c r="AF7" i="58"/>
  <c r="AE7" i="58"/>
  <c r="R7" i="58"/>
  <c r="Q7" i="58"/>
  <c r="P7" i="58"/>
  <c r="O7" i="58"/>
  <c r="N7" i="58"/>
  <c r="BX6" i="58"/>
  <c r="BW6" i="58"/>
  <c r="BV6" i="58"/>
  <c r="BU6" i="58"/>
  <c r="BT6" i="58"/>
  <c r="BS6" i="58"/>
  <c r="BR6" i="58"/>
  <c r="BQ6" i="58"/>
  <c r="BQ10" i="58"/>
  <c r="BP6" i="58"/>
  <c r="BO6" i="58"/>
  <c r="BN6" i="58"/>
  <c r="BM6" i="58"/>
  <c r="BL6" i="58"/>
  <c r="BK6" i="58"/>
  <c r="BJ6" i="58"/>
  <c r="BI6" i="58"/>
  <c r="BH6" i="58"/>
  <c r="BG6" i="58"/>
  <c r="BF6" i="58"/>
  <c r="BE6" i="58"/>
  <c r="BE10" i="58"/>
  <c r="BD6" i="58"/>
  <c r="BC6" i="58"/>
  <c r="BB6" i="58"/>
  <c r="BA6" i="58"/>
  <c r="BA10" i="58"/>
  <c r="AZ6" i="58"/>
  <c r="AY6" i="58"/>
  <c r="AX6" i="58"/>
  <c r="AW6" i="58"/>
  <c r="AW10" i="58"/>
  <c r="AI5" i="58"/>
  <c r="AH5" i="58"/>
  <c r="AG5" i="58"/>
  <c r="AF5" i="58"/>
  <c r="AE5" i="58"/>
  <c r="R5" i="58"/>
  <c r="Q5" i="58"/>
  <c r="P5" i="58"/>
  <c r="O5" i="58"/>
  <c r="N5" i="58"/>
  <c r="AI4" i="58"/>
  <c r="AH4" i="58"/>
  <c r="AG4" i="58"/>
  <c r="AF4" i="58"/>
  <c r="AE4" i="58"/>
  <c r="R4" i="58"/>
  <c r="Q4" i="58"/>
  <c r="P4" i="58"/>
  <c r="O4" i="58"/>
  <c r="N4" i="58"/>
  <c r="AY44" i="58"/>
  <c r="BC44" i="58"/>
  <c r="BG44" i="58"/>
  <c r="BK44" i="58"/>
  <c r="BO44" i="58"/>
  <c r="BS44" i="58"/>
  <c r="BW44" i="58"/>
  <c r="AH13" i="58"/>
  <c r="AZ20" i="58"/>
  <c r="BD20" i="58"/>
  <c r="BD44" i="58"/>
  <c r="BH20" i="58"/>
  <c r="BL20" i="58"/>
  <c r="BP20" i="58"/>
  <c r="BT20" i="58"/>
  <c r="BT44" i="58"/>
  <c r="BA20" i="58"/>
  <c r="BE20" i="58"/>
  <c r="BI20" i="58"/>
  <c r="BI44" i="58"/>
  <c r="BM20" i="58"/>
  <c r="BQ20" i="58"/>
  <c r="BU20" i="58"/>
  <c r="AX20" i="58"/>
  <c r="AX44" i="58"/>
  <c r="BB20" i="58"/>
  <c r="BF20" i="58"/>
  <c r="BJ20" i="58"/>
  <c r="BJ44" i="58"/>
  <c r="BN20" i="58"/>
  <c r="BN44" i="58"/>
  <c r="BR20" i="58"/>
  <c r="BR44" i="58"/>
  <c r="BV20" i="58"/>
  <c r="BV44" i="58"/>
  <c r="BF44" i="58"/>
  <c r="AZ44" i="58"/>
  <c r="BH44" i="58"/>
  <c r="BL44" i="58"/>
  <c r="BP44" i="58"/>
  <c r="BX44" i="58"/>
  <c r="N13" i="58"/>
  <c r="AI13" i="58"/>
  <c r="R14" i="58"/>
  <c r="AE14" i="58"/>
  <c r="BB44" i="58"/>
  <c r="BM44" i="58"/>
  <c r="BU44" i="58"/>
  <c r="Q13" i="58"/>
  <c r="O14" i="58"/>
  <c r="Q14" i="58"/>
  <c r="AH14" i="58"/>
  <c r="BI10" i="58"/>
  <c r="BU10" i="58"/>
  <c r="BE44" i="58"/>
  <c r="BQ44" i="58"/>
  <c r="AX10" i="58"/>
  <c r="BB10" i="58"/>
  <c r="BF10" i="58"/>
  <c r="BJ10" i="58"/>
  <c r="BN10" i="58"/>
  <c r="BR10" i="58"/>
  <c r="BV10" i="58"/>
  <c r="AE13" i="58"/>
  <c r="R13" i="58"/>
  <c r="AI14" i="58"/>
  <c r="BA44" i="58"/>
  <c r="AY10" i="58"/>
  <c r="BC10" i="58"/>
  <c r="BG10" i="58"/>
  <c r="BK10" i="58"/>
  <c r="BO10" i="58"/>
  <c r="BS10" i="58"/>
  <c r="BW10" i="58"/>
  <c r="AV13" i="58"/>
  <c r="BM10" i="58"/>
  <c r="AZ10" i="58"/>
  <c r="BD10" i="58"/>
  <c r="BH10" i="58"/>
  <c r="BL10" i="58"/>
  <c r="BP10" i="58"/>
  <c r="BT10" i="58"/>
  <c r="N14" i="58"/>
  <c r="BX27" i="57"/>
  <c r="BW35" i="57"/>
  <c r="BX35" i="57"/>
  <c r="BW27" i="57"/>
  <c r="BU6" i="57"/>
  <c r="BT6" i="57"/>
  <c r="BX21" i="57"/>
  <c r="BX22" i="57"/>
  <c r="BX23" i="57"/>
  <c r="BX24" i="57"/>
  <c r="BX6" i="57"/>
  <c r="BX7" i="57"/>
  <c r="BX13" i="57"/>
  <c r="BV35" i="57"/>
  <c r="BU35" i="57"/>
  <c r="BT35" i="57"/>
  <c r="BS35" i="57"/>
  <c r="BR35" i="57"/>
  <c r="BQ35" i="57"/>
  <c r="BP35" i="57"/>
  <c r="BO35" i="57"/>
  <c r="BN35" i="57"/>
  <c r="BM35" i="57"/>
  <c r="BL35" i="57"/>
  <c r="BK35" i="57"/>
  <c r="BJ35" i="57"/>
  <c r="BI35" i="57"/>
  <c r="BH35" i="57"/>
  <c r="BG35" i="57"/>
  <c r="BF35" i="57"/>
  <c r="BE35" i="57"/>
  <c r="BD35" i="57"/>
  <c r="BC35" i="57"/>
  <c r="BB35" i="57"/>
  <c r="BA35" i="57"/>
  <c r="AZ35" i="57"/>
  <c r="AY35" i="57"/>
  <c r="AX35" i="57"/>
  <c r="BV27" i="57"/>
  <c r="BU27" i="57"/>
  <c r="BT27" i="57"/>
  <c r="BS27" i="57"/>
  <c r="BR27" i="57"/>
  <c r="BQ27" i="57"/>
  <c r="BP27" i="57"/>
  <c r="BO27" i="57"/>
  <c r="BN27" i="57"/>
  <c r="BM27" i="57"/>
  <c r="BL27" i="57"/>
  <c r="BK27" i="57"/>
  <c r="BJ27" i="57"/>
  <c r="BI27" i="57"/>
  <c r="BH27" i="57"/>
  <c r="BG27" i="57"/>
  <c r="BF27" i="57"/>
  <c r="BE27" i="57"/>
  <c r="BD27" i="57"/>
  <c r="BC27" i="57"/>
  <c r="BB27" i="57"/>
  <c r="BA27" i="57"/>
  <c r="AY27" i="57"/>
  <c r="AX27" i="57"/>
  <c r="BU25" i="57"/>
  <c r="BT25" i="57"/>
  <c r="BS25" i="57"/>
  <c r="BR25" i="57"/>
  <c r="BP25" i="57"/>
  <c r="BN25" i="57"/>
  <c r="BL25" i="57"/>
  <c r="BK25" i="57"/>
  <c r="BJ25" i="57"/>
  <c r="BI25" i="57"/>
  <c r="BW24" i="57"/>
  <c r="BV24" i="57"/>
  <c r="BR24" i="57"/>
  <c r="BQ24" i="57"/>
  <c r="BP24" i="57"/>
  <c r="BO24" i="57"/>
  <c r="BN24" i="57"/>
  <c r="BM24" i="57"/>
  <c r="BL24" i="57"/>
  <c r="BK24" i="57"/>
  <c r="BJ24" i="57"/>
  <c r="BI24" i="57"/>
  <c r="BG24" i="57"/>
  <c r="BF24" i="57"/>
  <c r="BE24" i="57"/>
  <c r="BD24" i="57"/>
  <c r="BC24" i="57"/>
  <c r="BB24" i="57"/>
  <c r="BA24" i="57"/>
  <c r="AZ24" i="57"/>
  <c r="AY24" i="57"/>
  <c r="AX24" i="57"/>
  <c r="BW23" i="57"/>
  <c r="BV23" i="57"/>
  <c r="BU23" i="57"/>
  <c r="BT23" i="57"/>
  <c r="BS23" i="57"/>
  <c r="BR23" i="57"/>
  <c r="BQ23" i="57"/>
  <c r="BP23" i="57"/>
  <c r="BO23" i="57"/>
  <c r="BN23" i="57"/>
  <c r="BM23" i="57"/>
  <c r="BL23" i="57"/>
  <c r="BK23" i="57"/>
  <c r="BJ23" i="57"/>
  <c r="BI23" i="57"/>
  <c r="BH23" i="57"/>
  <c r="BG23" i="57"/>
  <c r="BF23" i="57"/>
  <c r="BE23" i="57"/>
  <c r="BD23" i="57"/>
  <c r="BC23" i="57"/>
  <c r="BB23" i="57"/>
  <c r="BA23" i="57"/>
  <c r="AZ23" i="57"/>
  <c r="AY23" i="57"/>
  <c r="AX23" i="57"/>
  <c r="BW22" i="57"/>
  <c r="BV22" i="57"/>
  <c r="BU22" i="57"/>
  <c r="BT22" i="57"/>
  <c r="BS22" i="57"/>
  <c r="BS20" i="57"/>
  <c r="BR22" i="57"/>
  <c r="BQ22" i="57"/>
  <c r="BP22" i="57"/>
  <c r="BO22" i="57"/>
  <c r="BO20" i="57"/>
  <c r="BN22" i="57"/>
  <c r="BM22" i="57"/>
  <c r="BL22" i="57"/>
  <c r="BK22" i="57"/>
  <c r="BJ22" i="57"/>
  <c r="BI22" i="57"/>
  <c r="BH22" i="57"/>
  <c r="BG22" i="57"/>
  <c r="BG20" i="57"/>
  <c r="BF22" i="57"/>
  <c r="BE22" i="57"/>
  <c r="BD22" i="57"/>
  <c r="BC22" i="57"/>
  <c r="BC20" i="57"/>
  <c r="BB22" i="57"/>
  <c r="BA22" i="57"/>
  <c r="AZ22" i="57"/>
  <c r="AY22" i="57"/>
  <c r="AX22" i="57"/>
  <c r="BW21" i="57"/>
  <c r="BV21" i="57"/>
  <c r="BV20" i="57"/>
  <c r="BU21" i="57"/>
  <c r="BU20" i="57"/>
  <c r="BT21" i="57"/>
  <c r="BS21" i="57"/>
  <c r="BR21" i="57"/>
  <c r="BQ21" i="57"/>
  <c r="BQ20" i="57"/>
  <c r="BP21" i="57"/>
  <c r="BO21" i="57"/>
  <c r="BN21" i="57"/>
  <c r="BM21" i="57"/>
  <c r="BM20" i="57"/>
  <c r="BL21" i="57"/>
  <c r="BK21" i="57"/>
  <c r="BJ21" i="57"/>
  <c r="BI21" i="57"/>
  <c r="BI20" i="57"/>
  <c r="BH21" i="57"/>
  <c r="BG21" i="57"/>
  <c r="BF21" i="57"/>
  <c r="BE21" i="57"/>
  <c r="BE20" i="57"/>
  <c r="BD21" i="57"/>
  <c r="BC21" i="57"/>
  <c r="BB21" i="57"/>
  <c r="BA21" i="57"/>
  <c r="BA20" i="57"/>
  <c r="AZ21" i="57"/>
  <c r="AY21" i="57"/>
  <c r="AX21" i="57"/>
  <c r="BW20" i="57"/>
  <c r="BT20" i="57"/>
  <c r="BK20" i="57"/>
  <c r="BH20" i="57"/>
  <c r="BH43" i="57"/>
  <c r="BF20" i="57"/>
  <c r="BD20" i="57"/>
  <c r="BD43" i="57"/>
  <c r="BB20" i="57"/>
  <c r="AZ20" i="57"/>
  <c r="AZ43" i="57"/>
  <c r="AY20" i="57"/>
  <c r="AX20" i="57"/>
  <c r="AW20" i="57"/>
  <c r="AV20" i="57"/>
  <c r="AU14" i="57"/>
  <c r="AT14" i="57"/>
  <c r="AS14" i="57"/>
  <c r="AR14" i="57"/>
  <c r="AQ14" i="57"/>
  <c r="AP14" i="57"/>
  <c r="AO14" i="57"/>
  <c r="AN14" i="57"/>
  <c r="AM14" i="57"/>
  <c r="AL14" i="57"/>
  <c r="AK14" i="57"/>
  <c r="AJ14" i="57"/>
  <c r="AD14" i="57"/>
  <c r="AC14" i="57"/>
  <c r="AB14" i="57"/>
  <c r="AH14" i="57"/>
  <c r="AA14" i="57"/>
  <c r="Z14" i="57"/>
  <c r="Y14" i="57"/>
  <c r="AG14" i="57"/>
  <c r="X14" i="57"/>
  <c r="W14" i="57"/>
  <c r="V14" i="57"/>
  <c r="AF14" i="57"/>
  <c r="U14" i="57"/>
  <c r="T14" i="57"/>
  <c r="S14" i="57"/>
  <c r="AE14" i="57"/>
  <c r="M14" i="57"/>
  <c r="L14" i="57"/>
  <c r="K14" i="57"/>
  <c r="Q14" i="57"/>
  <c r="J14" i="57"/>
  <c r="I14" i="57"/>
  <c r="H14" i="57"/>
  <c r="P14" i="57"/>
  <c r="G14" i="57"/>
  <c r="O14" i="57"/>
  <c r="F14" i="57"/>
  <c r="E14" i="57"/>
  <c r="D14" i="57"/>
  <c r="C14" i="57"/>
  <c r="B14" i="57"/>
  <c r="R14" i="57"/>
  <c r="BU13" i="57"/>
  <c r="BQ13" i="57"/>
  <c r="BM13" i="57"/>
  <c r="BI13" i="57"/>
  <c r="BE13" i="57"/>
  <c r="BA13" i="57"/>
  <c r="AW13" i="57"/>
  <c r="AS13" i="57"/>
  <c r="AO13" i="57"/>
  <c r="AK13" i="57"/>
  <c r="AD13" i="57"/>
  <c r="AC13" i="57"/>
  <c r="AB13" i="57"/>
  <c r="AH13" i="57"/>
  <c r="AA13" i="57"/>
  <c r="Z13" i="57"/>
  <c r="Y13" i="57"/>
  <c r="AG13" i="57"/>
  <c r="X13" i="57"/>
  <c r="W13" i="57"/>
  <c r="V13" i="57"/>
  <c r="AF13" i="57"/>
  <c r="U13" i="57"/>
  <c r="T13" i="57"/>
  <c r="S13" i="57"/>
  <c r="AI13" i="57"/>
  <c r="M13" i="57"/>
  <c r="Q13" i="57"/>
  <c r="L13" i="57"/>
  <c r="K13" i="57"/>
  <c r="J13" i="57"/>
  <c r="I13" i="57"/>
  <c r="H13" i="57"/>
  <c r="P13" i="57"/>
  <c r="G13" i="57"/>
  <c r="F13" i="57"/>
  <c r="E13" i="57"/>
  <c r="O13" i="57"/>
  <c r="D13" i="57"/>
  <c r="C13" i="57"/>
  <c r="B13" i="57"/>
  <c r="R13" i="57"/>
  <c r="BW7" i="57"/>
  <c r="BW13" i="57"/>
  <c r="BV7" i="57"/>
  <c r="BV13" i="57"/>
  <c r="BU7" i="57"/>
  <c r="BT7" i="57"/>
  <c r="BT13" i="57"/>
  <c r="BS7" i="57"/>
  <c r="BS13" i="57"/>
  <c r="BR7" i="57"/>
  <c r="BR13" i="57"/>
  <c r="BQ7" i="57"/>
  <c r="BP7" i="57"/>
  <c r="BP13" i="57"/>
  <c r="BO7" i="57"/>
  <c r="BO13" i="57"/>
  <c r="BN7" i="57"/>
  <c r="BN13" i="57"/>
  <c r="BM7" i="57"/>
  <c r="BL7" i="57"/>
  <c r="BL13" i="57"/>
  <c r="BK7" i="57"/>
  <c r="BK10" i="57"/>
  <c r="BJ7" i="57"/>
  <c r="BJ13" i="57"/>
  <c r="BI7" i="57"/>
  <c r="BH7" i="57"/>
  <c r="BH13" i="57"/>
  <c r="BG7" i="57"/>
  <c r="BG13" i="57"/>
  <c r="BF7" i="57"/>
  <c r="BF13" i="57"/>
  <c r="BE7" i="57"/>
  <c r="BD7" i="57"/>
  <c r="BD13" i="57"/>
  <c r="BC7" i="57"/>
  <c r="BC13" i="57"/>
  <c r="BB7" i="57"/>
  <c r="BB13" i="57"/>
  <c r="BA7" i="57"/>
  <c r="AZ7" i="57"/>
  <c r="AZ13" i="57"/>
  <c r="AY7" i="57"/>
  <c r="AY10" i="57"/>
  <c r="AX7" i="57"/>
  <c r="AX13" i="57"/>
  <c r="AW7" i="57"/>
  <c r="AV7" i="57"/>
  <c r="AV13" i="57"/>
  <c r="AU7" i="57"/>
  <c r="AU13" i="57"/>
  <c r="AT7" i="57"/>
  <c r="AT13" i="57"/>
  <c r="AS7" i="57"/>
  <c r="AR7" i="57"/>
  <c r="AR13" i="57"/>
  <c r="AQ7" i="57"/>
  <c r="AQ13" i="57"/>
  <c r="AP7" i="57"/>
  <c r="AP13" i="57"/>
  <c r="AO7" i="57"/>
  <c r="AN7" i="57"/>
  <c r="AN13" i="57"/>
  <c r="AM7" i="57"/>
  <c r="AM13" i="57"/>
  <c r="AL7" i="57"/>
  <c r="AL13" i="57"/>
  <c r="AK7" i="57"/>
  <c r="AJ7" i="57"/>
  <c r="AJ13" i="57"/>
  <c r="AI7" i="57"/>
  <c r="AH7" i="57"/>
  <c r="AG7" i="57"/>
  <c r="AF7" i="57"/>
  <c r="AE7" i="57"/>
  <c r="R7" i="57"/>
  <c r="Q7" i="57"/>
  <c r="P7" i="57"/>
  <c r="O7" i="57"/>
  <c r="N7" i="57"/>
  <c r="BW6" i="57"/>
  <c r="BV6" i="57"/>
  <c r="BV10" i="57"/>
  <c r="BU10" i="57"/>
  <c r="BT10" i="57"/>
  <c r="BS6" i="57"/>
  <c r="BR6" i="57"/>
  <c r="BR10" i="57"/>
  <c r="BQ6" i="57"/>
  <c r="BQ10" i="57"/>
  <c r="BP6" i="57"/>
  <c r="BP10" i="57"/>
  <c r="BO6" i="57"/>
  <c r="BN6" i="57"/>
  <c r="BN10" i="57"/>
  <c r="BM6" i="57"/>
  <c r="BM10" i="57"/>
  <c r="BL6" i="57"/>
  <c r="BL10" i="57"/>
  <c r="BK6" i="57"/>
  <c r="BK43" i="57"/>
  <c r="BJ6" i="57"/>
  <c r="BJ10" i="57"/>
  <c r="BI6" i="57"/>
  <c r="BI10" i="57"/>
  <c r="BH6" i="57"/>
  <c r="BH10" i="57"/>
  <c r="BG6" i="57"/>
  <c r="BF6" i="57"/>
  <c r="BF10" i="57"/>
  <c r="BE6" i="57"/>
  <c r="BE10" i="57"/>
  <c r="BD6" i="57"/>
  <c r="BD10" i="57"/>
  <c r="BC6" i="57"/>
  <c r="BB6" i="57"/>
  <c r="BB10" i="57"/>
  <c r="BA6" i="57"/>
  <c r="BA10" i="57"/>
  <c r="AZ6" i="57"/>
  <c r="AZ10" i="57"/>
  <c r="AY6" i="57"/>
  <c r="AY43" i="57"/>
  <c r="AX6" i="57"/>
  <c r="AX10" i="57"/>
  <c r="AW6" i="57"/>
  <c r="AW10" i="57"/>
  <c r="AI5" i="57"/>
  <c r="AH5" i="57"/>
  <c r="AG5" i="57"/>
  <c r="AF5" i="57"/>
  <c r="AE5" i="57"/>
  <c r="R5" i="57"/>
  <c r="Q5" i="57"/>
  <c r="P5" i="57"/>
  <c r="O5" i="57"/>
  <c r="N5" i="57"/>
  <c r="AI4" i="57"/>
  <c r="AH4" i="57"/>
  <c r="AG4" i="57"/>
  <c r="AF4" i="57"/>
  <c r="AE4" i="57"/>
  <c r="R4" i="57"/>
  <c r="Q4" i="57"/>
  <c r="P4" i="57"/>
  <c r="O4" i="57"/>
  <c r="N4" i="57"/>
  <c r="BX10" i="57"/>
  <c r="BJ20" i="57"/>
  <c r="BN20" i="57"/>
  <c r="BR20" i="57"/>
  <c r="BG43" i="57"/>
  <c r="BO43" i="57"/>
  <c r="BL20" i="57"/>
  <c r="BL43" i="57"/>
  <c r="BP20" i="57"/>
  <c r="BP43" i="57"/>
  <c r="BC43" i="57"/>
  <c r="BS43" i="57"/>
  <c r="BW43" i="57"/>
  <c r="BT43" i="57"/>
  <c r="BX20" i="57"/>
  <c r="BX43" i="57"/>
  <c r="BC10" i="57"/>
  <c r="BO10" i="57"/>
  <c r="BW10" i="57"/>
  <c r="AI14" i="57"/>
  <c r="AV10" i="57"/>
  <c r="N13" i="57"/>
  <c r="BA43" i="57"/>
  <c r="BE43" i="57"/>
  <c r="BI43" i="57"/>
  <c r="BM43" i="57"/>
  <c r="BQ43" i="57"/>
  <c r="BU43" i="57"/>
  <c r="BG10" i="57"/>
  <c r="BS10" i="57"/>
  <c r="AE13" i="57"/>
  <c r="AY13" i="57"/>
  <c r="BK13" i="57"/>
  <c r="AX43" i="57"/>
  <c r="BB43" i="57"/>
  <c r="BF43" i="57"/>
  <c r="BJ43" i="57"/>
  <c r="BN43" i="57"/>
  <c r="BR43" i="57"/>
  <c r="BV43" i="57"/>
  <c r="N14" i="57"/>
  <c r="BW24" i="56"/>
  <c r="BW23" i="56"/>
  <c r="BW22" i="56"/>
  <c r="BW21" i="56"/>
  <c r="BV24" i="56"/>
  <c r="BW20" i="56"/>
  <c r="BU34" i="56"/>
  <c r="BU27" i="56"/>
  <c r="BU20" i="56"/>
  <c r="BW34" i="56"/>
  <c r="BW27" i="56"/>
  <c r="BW7" i="56"/>
  <c r="BW13" i="56"/>
  <c r="BW6" i="56"/>
  <c r="BW10" i="56"/>
  <c r="BU41" i="56"/>
  <c r="BV34" i="56"/>
  <c r="BT34" i="56"/>
  <c r="BS34" i="56"/>
  <c r="BR34" i="56"/>
  <c r="BQ34" i="56"/>
  <c r="BP34" i="56"/>
  <c r="BO34" i="56"/>
  <c r="BN34" i="56"/>
  <c r="BM34" i="56"/>
  <c r="BL34" i="56"/>
  <c r="BK34" i="56"/>
  <c r="BJ34" i="56"/>
  <c r="BI34" i="56"/>
  <c r="BH34" i="56"/>
  <c r="BG34" i="56"/>
  <c r="BF34" i="56"/>
  <c r="BE34" i="56"/>
  <c r="BD34" i="56"/>
  <c r="BC34" i="56"/>
  <c r="BB34" i="56"/>
  <c r="BA34" i="56"/>
  <c r="AZ34" i="56"/>
  <c r="AY34" i="56"/>
  <c r="AX34" i="56"/>
  <c r="BV27" i="56"/>
  <c r="BT27" i="56"/>
  <c r="BS27" i="56"/>
  <c r="BR27" i="56"/>
  <c r="BQ27" i="56"/>
  <c r="BP27" i="56"/>
  <c r="BO27" i="56"/>
  <c r="BN27" i="56"/>
  <c r="BM27" i="56"/>
  <c r="BL27" i="56"/>
  <c r="BK27" i="56"/>
  <c r="BJ27" i="56"/>
  <c r="BI27" i="56"/>
  <c r="BH27" i="56"/>
  <c r="BG27" i="56"/>
  <c r="BF27" i="56"/>
  <c r="BE27" i="56"/>
  <c r="BD27" i="56"/>
  <c r="BC27" i="56"/>
  <c r="BB27" i="56"/>
  <c r="BA27" i="56"/>
  <c r="AY27" i="56"/>
  <c r="AX27" i="56"/>
  <c r="BU25" i="56"/>
  <c r="BT25" i="56"/>
  <c r="BS25" i="56"/>
  <c r="BR25" i="56"/>
  <c r="BP25" i="56"/>
  <c r="BN25" i="56"/>
  <c r="BL25" i="56"/>
  <c r="BK25" i="56"/>
  <c r="BJ25" i="56"/>
  <c r="BI25" i="56"/>
  <c r="BR24" i="56"/>
  <c r="BQ24" i="56"/>
  <c r="BP24" i="56"/>
  <c r="BO24" i="56"/>
  <c r="BN24" i="56"/>
  <c r="BM24" i="56"/>
  <c r="BL24" i="56"/>
  <c r="BK24" i="56"/>
  <c r="BJ24" i="56"/>
  <c r="BI24" i="56"/>
  <c r="BG24" i="56"/>
  <c r="BF24" i="56"/>
  <c r="BE24" i="56"/>
  <c r="BD24" i="56"/>
  <c r="BC24" i="56"/>
  <c r="BB24" i="56"/>
  <c r="BA24" i="56"/>
  <c r="AZ24" i="56"/>
  <c r="AY24" i="56"/>
  <c r="AX24" i="56"/>
  <c r="BV23" i="56"/>
  <c r="BV20" i="56"/>
  <c r="BU23" i="56"/>
  <c r="BT23" i="56"/>
  <c r="BS23" i="56"/>
  <c r="BR23" i="56"/>
  <c r="BR20" i="56"/>
  <c r="BQ23" i="56"/>
  <c r="BP23" i="56"/>
  <c r="BO23" i="56"/>
  <c r="BN23" i="56"/>
  <c r="BN20" i="56"/>
  <c r="BM23" i="56"/>
  <c r="BL23" i="56"/>
  <c r="BK23" i="56"/>
  <c r="BJ23" i="56"/>
  <c r="BJ20" i="56"/>
  <c r="BI23" i="56"/>
  <c r="BH23" i="56"/>
  <c r="BG23" i="56"/>
  <c r="BF23" i="56"/>
  <c r="BF20" i="56"/>
  <c r="BE23" i="56"/>
  <c r="BD23" i="56"/>
  <c r="BC23" i="56"/>
  <c r="BB23" i="56"/>
  <c r="BB20" i="56"/>
  <c r="BA23" i="56"/>
  <c r="AZ23" i="56"/>
  <c r="AY23" i="56"/>
  <c r="AX23" i="56"/>
  <c r="AX20" i="56"/>
  <c r="BV22" i="56"/>
  <c r="BU22" i="56"/>
  <c r="BT22" i="56"/>
  <c r="BS22" i="56"/>
  <c r="BS20" i="56"/>
  <c r="BR22" i="56"/>
  <c r="BQ22" i="56"/>
  <c r="BP22" i="56"/>
  <c r="BO22" i="56"/>
  <c r="BO20" i="56"/>
  <c r="BN22" i="56"/>
  <c r="BM22" i="56"/>
  <c r="BL22" i="56"/>
  <c r="BK22" i="56"/>
  <c r="BK20" i="56"/>
  <c r="BJ22" i="56"/>
  <c r="BI22" i="56"/>
  <c r="BH22" i="56"/>
  <c r="BG22" i="56"/>
  <c r="BG20" i="56"/>
  <c r="BF22" i="56"/>
  <c r="BE22" i="56"/>
  <c r="BD22" i="56"/>
  <c r="BC22" i="56"/>
  <c r="BC20" i="56"/>
  <c r="BB22" i="56"/>
  <c r="BA22" i="56"/>
  <c r="AZ22" i="56"/>
  <c r="AY22" i="56"/>
  <c r="AY20" i="56"/>
  <c r="AX22" i="56"/>
  <c r="BV21" i="56"/>
  <c r="BU21" i="56"/>
  <c r="BT21" i="56"/>
  <c r="BT20" i="56"/>
  <c r="BS21" i="56"/>
  <c r="BR21" i="56"/>
  <c r="BQ21" i="56"/>
  <c r="BP21" i="56"/>
  <c r="BP20" i="56"/>
  <c r="BO21" i="56"/>
  <c r="BN21" i="56"/>
  <c r="BM21" i="56"/>
  <c r="BL21" i="56"/>
  <c r="BL20" i="56"/>
  <c r="BK21" i="56"/>
  <c r="BJ21" i="56"/>
  <c r="BI21" i="56"/>
  <c r="BH21" i="56"/>
  <c r="BH20" i="56"/>
  <c r="BG21" i="56"/>
  <c r="BF21" i="56"/>
  <c r="BE21" i="56"/>
  <c r="BD21" i="56"/>
  <c r="BD20" i="56"/>
  <c r="BC21" i="56"/>
  <c r="BB21" i="56"/>
  <c r="BA21" i="56"/>
  <c r="AZ21" i="56"/>
  <c r="AZ20" i="56"/>
  <c r="AY21" i="56"/>
  <c r="AX21" i="56"/>
  <c r="BQ20" i="56"/>
  <c r="BQ41" i="56"/>
  <c r="BM20" i="56"/>
  <c r="BM41" i="56"/>
  <c r="BI20" i="56"/>
  <c r="BI41" i="56"/>
  <c r="BE20" i="56"/>
  <c r="BE41" i="56"/>
  <c r="BA20" i="56"/>
  <c r="BA41" i="56"/>
  <c r="AW20" i="56"/>
  <c r="AV20" i="56"/>
  <c r="AU14" i="56"/>
  <c r="AT14" i="56"/>
  <c r="AS14" i="56"/>
  <c r="AR14" i="56"/>
  <c r="AQ14" i="56"/>
  <c r="AP14" i="56"/>
  <c r="AO14" i="56"/>
  <c r="AN14" i="56"/>
  <c r="AM14" i="56"/>
  <c r="AL14" i="56"/>
  <c r="AK14" i="56"/>
  <c r="AJ14" i="56"/>
  <c r="AD14" i="56"/>
  <c r="AC14" i="56"/>
  <c r="AB14" i="56"/>
  <c r="AH14" i="56"/>
  <c r="AA14" i="56"/>
  <c r="Z14" i="56"/>
  <c r="Y14" i="56"/>
  <c r="AG14" i="56"/>
  <c r="X14" i="56"/>
  <c r="W14" i="56"/>
  <c r="V14" i="56"/>
  <c r="AF14" i="56"/>
  <c r="U14" i="56"/>
  <c r="T14" i="56"/>
  <c r="S14" i="56"/>
  <c r="AI14" i="56"/>
  <c r="M14" i="56"/>
  <c r="Q14" i="56"/>
  <c r="L14" i="56"/>
  <c r="K14" i="56"/>
  <c r="J14" i="56"/>
  <c r="I14" i="56"/>
  <c r="H14" i="56"/>
  <c r="P14" i="56"/>
  <c r="G14" i="56"/>
  <c r="F14" i="56"/>
  <c r="E14" i="56"/>
  <c r="O14" i="56"/>
  <c r="D14" i="56"/>
  <c r="C14" i="56"/>
  <c r="B14" i="56"/>
  <c r="R14" i="56"/>
  <c r="AD13" i="56"/>
  <c r="AH13" i="56"/>
  <c r="AC13" i="56"/>
  <c r="AB13" i="56"/>
  <c r="AA13" i="56"/>
  <c r="Z13" i="56"/>
  <c r="Y13" i="56"/>
  <c r="AG13" i="56"/>
  <c r="X13" i="56"/>
  <c r="W13" i="56"/>
  <c r="V13" i="56"/>
  <c r="AF13" i="56"/>
  <c r="U13" i="56"/>
  <c r="T13" i="56"/>
  <c r="S13" i="56"/>
  <c r="AI13" i="56"/>
  <c r="M13" i="56"/>
  <c r="L13" i="56"/>
  <c r="K13" i="56"/>
  <c r="Q13" i="56"/>
  <c r="J13" i="56"/>
  <c r="I13" i="56"/>
  <c r="H13" i="56"/>
  <c r="P13" i="56"/>
  <c r="G13" i="56"/>
  <c r="F13" i="56"/>
  <c r="E13" i="56"/>
  <c r="O13" i="56"/>
  <c r="D13" i="56"/>
  <c r="C13" i="56"/>
  <c r="B13" i="56"/>
  <c r="N13" i="56"/>
  <c r="BV7" i="56"/>
  <c r="BV13" i="56"/>
  <c r="BU7" i="56"/>
  <c r="BU13" i="56"/>
  <c r="BT7" i="56"/>
  <c r="BT13" i="56"/>
  <c r="BS7" i="56"/>
  <c r="BS13" i="56"/>
  <c r="BR7" i="56"/>
  <c r="BR13" i="56"/>
  <c r="BQ7" i="56"/>
  <c r="BQ13" i="56"/>
  <c r="BP7" i="56"/>
  <c r="BP13" i="56"/>
  <c r="BO7" i="56"/>
  <c r="BO13" i="56"/>
  <c r="BN7" i="56"/>
  <c r="BN13" i="56"/>
  <c r="BM7" i="56"/>
  <c r="BM13" i="56"/>
  <c r="BL7" i="56"/>
  <c r="BL13" i="56"/>
  <c r="BK7" i="56"/>
  <c r="BK13" i="56"/>
  <c r="BJ7" i="56"/>
  <c r="BJ13" i="56"/>
  <c r="BI7" i="56"/>
  <c r="BI13" i="56"/>
  <c r="BH7" i="56"/>
  <c r="BH13" i="56"/>
  <c r="BG7" i="56"/>
  <c r="BG13" i="56"/>
  <c r="BF7" i="56"/>
  <c r="BF13" i="56"/>
  <c r="BE7" i="56"/>
  <c r="BE13" i="56"/>
  <c r="BD7" i="56"/>
  <c r="BD13" i="56"/>
  <c r="BC7" i="56"/>
  <c r="BC13" i="56"/>
  <c r="BB7" i="56"/>
  <c r="BB13" i="56"/>
  <c r="BA7" i="56"/>
  <c r="BA13" i="56"/>
  <c r="AZ7" i="56"/>
  <c r="AZ13" i="56"/>
  <c r="AY7" i="56"/>
  <c r="AY13" i="56"/>
  <c r="AX7" i="56"/>
  <c r="AX13" i="56"/>
  <c r="AW7" i="56"/>
  <c r="AW13" i="56"/>
  <c r="AV7" i="56"/>
  <c r="AV10" i="56"/>
  <c r="AU7" i="56"/>
  <c r="AU13" i="56"/>
  <c r="AT7" i="56"/>
  <c r="AT13" i="56"/>
  <c r="AS7" i="56"/>
  <c r="AS13" i="56"/>
  <c r="AR7" i="56"/>
  <c r="AR13" i="56"/>
  <c r="AQ7" i="56"/>
  <c r="AQ13" i="56"/>
  <c r="AP7" i="56"/>
  <c r="AP13" i="56"/>
  <c r="AO7" i="56"/>
  <c r="AO13" i="56"/>
  <c r="AN7" i="56"/>
  <c r="AN13" i="56"/>
  <c r="AM7" i="56"/>
  <c r="AM13" i="56"/>
  <c r="AL7" i="56"/>
  <c r="AL13" i="56"/>
  <c r="AK7" i="56"/>
  <c r="AK13" i="56"/>
  <c r="AJ7" i="56"/>
  <c r="AJ13" i="56"/>
  <c r="AI7" i="56"/>
  <c r="AH7" i="56"/>
  <c r="AG7" i="56"/>
  <c r="AF7" i="56"/>
  <c r="AE7" i="56"/>
  <c r="R7" i="56"/>
  <c r="Q7" i="56"/>
  <c r="P7" i="56"/>
  <c r="O7" i="56"/>
  <c r="N7" i="56"/>
  <c r="BV6" i="56"/>
  <c r="BU6" i="56"/>
  <c r="BT6" i="56"/>
  <c r="BT10" i="56"/>
  <c r="BS6" i="56"/>
  <c r="BS10" i="56"/>
  <c r="BR6" i="56"/>
  <c r="BR41" i="56"/>
  <c r="BQ6" i="56"/>
  <c r="BQ10" i="56"/>
  <c r="BP6" i="56"/>
  <c r="BP10" i="56"/>
  <c r="BO6" i="56"/>
  <c r="BO10" i="56"/>
  <c r="BN6" i="56"/>
  <c r="BN41" i="56"/>
  <c r="BM6" i="56"/>
  <c r="BM10" i="56"/>
  <c r="BL6" i="56"/>
  <c r="BL10" i="56"/>
  <c r="BK6" i="56"/>
  <c r="BK10" i="56"/>
  <c r="BJ6" i="56"/>
  <c r="BJ41" i="56"/>
  <c r="BI6" i="56"/>
  <c r="BI10" i="56"/>
  <c r="BH6" i="56"/>
  <c r="BH10" i="56"/>
  <c r="BG6" i="56"/>
  <c r="BG41" i="56"/>
  <c r="BF6" i="56"/>
  <c r="BF41" i="56"/>
  <c r="BE6" i="56"/>
  <c r="BE10" i="56"/>
  <c r="BD6" i="56"/>
  <c r="BD10" i="56"/>
  <c r="BC6" i="56"/>
  <c r="BC10" i="56"/>
  <c r="BB6" i="56"/>
  <c r="BB41" i="56"/>
  <c r="BA6" i="56"/>
  <c r="BA10" i="56"/>
  <c r="AZ6" i="56"/>
  <c r="AZ10" i="56"/>
  <c r="AY6" i="56"/>
  <c r="AY10" i="56"/>
  <c r="AX6" i="56"/>
  <c r="AX41" i="56"/>
  <c r="AW6" i="56"/>
  <c r="AW10" i="56"/>
  <c r="AI5" i="56"/>
  <c r="AH5" i="56"/>
  <c r="AG5" i="56"/>
  <c r="AF5" i="56"/>
  <c r="AE5" i="56"/>
  <c r="R5" i="56"/>
  <c r="Q5" i="56"/>
  <c r="P5" i="56"/>
  <c r="O5" i="56"/>
  <c r="N5" i="56"/>
  <c r="AI4" i="56"/>
  <c r="AH4" i="56"/>
  <c r="AG4" i="56"/>
  <c r="AF4" i="56"/>
  <c r="AE4" i="56"/>
  <c r="R4" i="56"/>
  <c r="Q4" i="56"/>
  <c r="P4" i="56"/>
  <c r="O4" i="56"/>
  <c r="N4" i="56"/>
  <c r="BV41" i="56"/>
  <c r="BU10" i="56"/>
  <c r="BW41" i="56"/>
  <c r="BG10" i="56"/>
  <c r="R13" i="56"/>
  <c r="AV13" i="56"/>
  <c r="AE14" i="56"/>
  <c r="AY41" i="56"/>
  <c r="BC41" i="56"/>
  <c r="BK41" i="56"/>
  <c r="BO41" i="56"/>
  <c r="BS41" i="56"/>
  <c r="AX10" i="56"/>
  <c r="BB10" i="56"/>
  <c r="BF10" i="56"/>
  <c r="BJ10" i="56"/>
  <c r="BN10" i="56"/>
  <c r="BR10" i="56"/>
  <c r="BV10" i="56"/>
  <c r="AZ41" i="56"/>
  <c r="BD41" i="56"/>
  <c r="BH41" i="56"/>
  <c r="BL41" i="56"/>
  <c r="BP41" i="56"/>
  <c r="BT41" i="56"/>
  <c r="AE13" i="56"/>
  <c r="N14" i="56"/>
  <c r="BV19" i="55"/>
  <c r="BV24" i="55"/>
  <c r="BV22" i="55"/>
  <c r="BV21" i="55"/>
  <c r="BV20" i="55"/>
  <c r="BV33" i="55"/>
  <c r="BV26" i="55"/>
  <c r="BU21" i="55"/>
  <c r="BU6" i="54"/>
  <c r="BT6" i="54"/>
  <c r="BS6" i="54"/>
  <c r="BR6" i="54"/>
  <c r="BT6" i="55"/>
  <c r="BU6" i="55"/>
  <c r="BV6" i="55"/>
  <c r="BS6" i="55"/>
  <c r="BR6" i="55"/>
  <c r="BV40" i="55"/>
  <c r="BV7" i="55"/>
  <c r="BV10" i="55"/>
  <c r="BU33" i="55"/>
  <c r="BT33" i="55"/>
  <c r="BS33" i="55"/>
  <c r="BR33" i="55"/>
  <c r="BQ33" i="55"/>
  <c r="BP33" i="55"/>
  <c r="BO33" i="55"/>
  <c r="BN33" i="55"/>
  <c r="BM33" i="55"/>
  <c r="BL33" i="55"/>
  <c r="BK33" i="55"/>
  <c r="BJ33" i="55"/>
  <c r="BI33" i="55"/>
  <c r="BH33" i="55"/>
  <c r="BG33" i="55"/>
  <c r="BF33" i="55"/>
  <c r="BE33" i="55"/>
  <c r="BD33" i="55"/>
  <c r="BC33" i="55"/>
  <c r="BB33" i="55"/>
  <c r="BA33" i="55"/>
  <c r="AZ33" i="55"/>
  <c r="AY33" i="55"/>
  <c r="AX33" i="55"/>
  <c r="BU26" i="55"/>
  <c r="BT26" i="55"/>
  <c r="BS26" i="55"/>
  <c r="BR26" i="55"/>
  <c r="BQ26" i="55"/>
  <c r="BP26" i="55"/>
  <c r="BO26" i="55"/>
  <c r="BN26" i="55"/>
  <c r="BM26" i="55"/>
  <c r="BL26" i="55"/>
  <c r="BK26" i="55"/>
  <c r="BJ26" i="55"/>
  <c r="BI26" i="55"/>
  <c r="BH26" i="55"/>
  <c r="BG26" i="55"/>
  <c r="BF26" i="55"/>
  <c r="BE26" i="55"/>
  <c r="BD26" i="55"/>
  <c r="BC26" i="55"/>
  <c r="BB26" i="55"/>
  <c r="BA26" i="55"/>
  <c r="AY26" i="55"/>
  <c r="AX26" i="55"/>
  <c r="BU24" i="55"/>
  <c r="BT24" i="55"/>
  <c r="BS24" i="55"/>
  <c r="BR24" i="55"/>
  <c r="BP24" i="55"/>
  <c r="BN24" i="55"/>
  <c r="BL24" i="55"/>
  <c r="BK24" i="55"/>
  <c r="BJ24" i="55"/>
  <c r="BI24" i="55"/>
  <c r="BR23" i="55"/>
  <c r="BQ23" i="55"/>
  <c r="BP23" i="55"/>
  <c r="BO23" i="55"/>
  <c r="BN23" i="55"/>
  <c r="BM23" i="55"/>
  <c r="BL23" i="55"/>
  <c r="BK23" i="55"/>
  <c r="BJ23" i="55"/>
  <c r="BI23" i="55"/>
  <c r="BG23" i="55"/>
  <c r="BF23" i="55"/>
  <c r="BE23" i="55"/>
  <c r="BD23" i="55"/>
  <c r="BC23" i="55"/>
  <c r="BB23" i="55"/>
  <c r="BA23" i="55"/>
  <c r="AZ23" i="55"/>
  <c r="AY23" i="55"/>
  <c r="AX23" i="55"/>
  <c r="BU22" i="55"/>
  <c r="BT22" i="55"/>
  <c r="BS22" i="55"/>
  <c r="BR22" i="55"/>
  <c r="BQ22" i="55"/>
  <c r="BP22" i="55"/>
  <c r="BO22" i="55"/>
  <c r="BN22" i="55"/>
  <c r="BM22" i="55"/>
  <c r="BL22" i="55"/>
  <c r="BK22" i="55"/>
  <c r="BJ22" i="55"/>
  <c r="BI22" i="55"/>
  <c r="BH22" i="55"/>
  <c r="BG22" i="55"/>
  <c r="BF22" i="55"/>
  <c r="BE22" i="55"/>
  <c r="BD22" i="55"/>
  <c r="BC22" i="55"/>
  <c r="BB22" i="55"/>
  <c r="BA22" i="55"/>
  <c r="AZ22" i="55"/>
  <c r="AY22" i="55"/>
  <c r="AX22" i="55"/>
  <c r="BT21" i="55"/>
  <c r="BS21" i="55"/>
  <c r="BR21" i="55"/>
  <c r="BQ21" i="55"/>
  <c r="BP21" i="55"/>
  <c r="BO21" i="55"/>
  <c r="BN21" i="55"/>
  <c r="BM21" i="55"/>
  <c r="BL21" i="55"/>
  <c r="BK21" i="55"/>
  <c r="BJ21" i="55"/>
  <c r="BI21" i="55"/>
  <c r="BH21" i="55"/>
  <c r="BG21" i="55"/>
  <c r="BF21" i="55"/>
  <c r="BE21" i="55"/>
  <c r="BD21" i="55"/>
  <c r="BC21" i="55"/>
  <c r="BB21" i="55"/>
  <c r="BA21" i="55"/>
  <c r="AZ21" i="55"/>
  <c r="AY21" i="55"/>
  <c r="AX21" i="55"/>
  <c r="BU20" i="55"/>
  <c r="BT20" i="55"/>
  <c r="BS20" i="55"/>
  <c r="BR20" i="55"/>
  <c r="BQ20" i="55"/>
  <c r="BP20" i="55"/>
  <c r="BP19" i="55"/>
  <c r="BO20" i="55"/>
  <c r="BN20" i="55"/>
  <c r="BM20" i="55"/>
  <c r="BL20" i="55"/>
  <c r="BK20" i="55"/>
  <c r="BJ20" i="55"/>
  <c r="BI20" i="55"/>
  <c r="BH20" i="55"/>
  <c r="BH19" i="55"/>
  <c r="BG20" i="55"/>
  <c r="BF20" i="55"/>
  <c r="BE20" i="55"/>
  <c r="BD20" i="55"/>
  <c r="BD19" i="55"/>
  <c r="BC20" i="55"/>
  <c r="BB20" i="55"/>
  <c r="BA20" i="55"/>
  <c r="AZ20" i="55"/>
  <c r="AZ19" i="55"/>
  <c r="AY20" i="55"/>
  <c r="AX20" i="55"/>
  <c r="BL19" i="55"/>
  <c r="BG19" i="55"/>
  <c r="BF19" i="55"/>
  <c r="BE19" i="55"/>
  <c r="BE40" i="55"/>
  <c r="BC19" i="55"/>
  <c r="BB19" i="55"/>
  <c r="BA19" i="55"/>
  <c r="BA40" i="55"/>
  <c r="AY19" i="55"/>
  <c r="AX19" i="55"/>
  <c r="AW19" i="55"/>
  <c r="AV19" i="55"/>
  <c r="AU14" i="55"/>
  <c r="AT14" i="55"/>
  <c r="AS14" i="55"/>
  <c r="AR14" i="55"/>
  <c r="AQ14" i="55"/>
  <c r="AP14" i="55"/>
  <c r="AO14" i="55"/>
  <c r="AN14" i="55"/>
  <c r="AM14" i="55"/>
  <c r="AL14" i="55"/>
  <c r="AK14" i="55"/>
  <c r="AJ14" i="55"/>
  <c r="AD14" i="55"/>
  <c r="AC14" i="55"/>
  <c r="AB14" i="55"/>
  <c r="AA14" i="55"/>
  <c r="Z14" i="55"/>
  <c r="Y14" i="55"/>
  <c r="X14" i="55"/>
  <c r="W14" i="55"/>
  <c r="V14" i="55"/>
  <c r="U14" i="55"/>
  <c r="T14" i="55"/>
  <c r="S14" i="55"/>
  <c r="M14" i="55"/>
  <c r="L14" i="55"/>
  <c r="K14" i="55"/>
  <c r="Q14" i="55"/>
  <c r="J14" i="55"/>
  <c r="I14" i="55"/>
  <c r="H14" i="55"/>
  <c r="G14" i="55"/>
  <c r="F14" i="55"/>
  <c r="E14" i="55"/>
  <c r="D14" i="55"/>
  <c r="C14" i="55"/>
  <c r="B14" i="55"/>
  <c r="AD13" i="55"/>
  <c r="AC13" i="55"/>
  <c r="AB13" i="55"/>
  <c r="AA13" i="55"/>
  <c r="Z13" i="55"/>
  <c r="Y13" i="55"/>
  <c r="AG13" i="55"/>
  <c r="X13" i="55"/>
  <c r="W13" i="55"/>
  <c r="V13" i="55"/>
  <c r="U13" i="55"/>
  <c r="T13" i="55"/>
  <c r="S13" i="55"/>
  <c r="M13" i="55"/>
  <c r="L13" i="55"/>
  <c r="K13" i="55"/>
  <c r="J13" i="55"/>
  <c r="I13" i="55"/>
  <c r="H13" i="55"/>
  <c r="P13" i="55"/>
  <c r="G13" i="55"/>
  <c r="F13" i="55"/>
  <c r="E13" i="55"/>
  <c r="D13" i="55"/>
  <c r="C13" i="55"/>
  <c r="B13" i="55"/>
  <c r="BU7" i="55"/>
  <c r="BU13" i="55"/>
  <c r="BT7" i="55"/>
  <c r="BT13" i="55"/>
  <c r="BS7" i="55"/>
  <c r="BS13" i="55"/>
  <c r="BR7" i="55"/>
  <c r="BR13" i="55"/>
  <c r="BQ7" i="55"/>
  <c r="BQ13" i="55"/>
  <c r="BP7" i="55"/>
  <c r="BP13" i="55"/>
  <c r="BO7" i="55"/>
  <c r="BO13" i="55"/>
  <c r="BN7" i="55"/>
  <c r="BN13" i="55"/>
  <c r="BM7" i="55"/>
  <c r="BM13" i="55"/>
  <c r="BL7" i="55"/>
  <c r="BL13" i="55"/>
  <c r="BK7" i="55"/>
  <c r="BK13" i="55"/>
  <c r="BJ7" i="55"/>
  <c r="BJ13" i="55"/>
  <c r="BI7" i="55"/>
  <c r="BI13" i="55"/>
  <c r="BH7" i="55"/>
  <c r="BH13" i="55"/>
  <c r="BG7" i="55"/>
  <c r="BG13" i="55"/>
  <c r="BF7" i="55"/>
  <c r="BF13" i="55"/>
  <c r="BE7" i="55"/>
  <c r="BE13" i="55"/>
  <c r="BD7" i="55"/>
  <c r="BD13" i="55"/>
  <c r="BC7" i="55"/>
  <c r="BC13" i="55"/>
  <c r="BB7" i="55"/>
  <c r="BB13" i="55"/>
  <c r="BA7" i="55"/>
  <c r="BA13" i="55"/>
  <c r="AZ7" i="55"/>
  <c r="AZ13" i="55"/>
  <c r="AY7" i="55"/>
  <c r="AY13" i="55"/>
  <c r="AX7" i="55"/>
  <c r="AX13" i="55"/>
  <c r="AW7" i="55"/>
  <c r="AW13" i="55"/>
  <c r="AV7" i="55"/>
  <c r="AV13" i="55"/>
  <c r="AU7" i="55"/>
  <c r="AU13" i="55"/>
  <c r="AT7" i="55"/>
  <c r="AT13" i="55"/>
  <c r="AS7" i="55"/>
  <c r="AS13" i="55"/>
  <c r="AR7" i="55"/>
  <c r="AR13" i="55"/>
  <c r="AQ7" i="55"/>
  <c r="AQ13" i="55"/>
  <c r="AP7" i="55"/>
  <c r="AP13" i="55"/>
  <c r="AO7" i="55"/>
  <c r="AO13" i="55"/>
  <c r="AN7" i="55"/>
  <c r="AN13" i="55"/>
  <c r="AM7" i="55"/>
  <c r="AM13" i="55"/>
  <c r="AL7" i="55"/>
  <c r="AL13" i="55"/>
  <c r="AK7" i="55"/>
  <c r="AK13" i="55"/>
  <c r="AJ7" i="55"/>
  <c r="AJ13" i="55"/>
  <c r="AI7" i="55"/>
  <c r="AH7" i="55"/>
  <c r="AG7" i="55"/>
  <c r="AF7" i="55"/>
  <c r="AE7" i="55"/>
  <c r="R7" i="55"/>
  <c r="Q7" i="55"/>
  <c r="P7" i="55"/>
  <c r="O7" i="55"/>
  <c r="N7" i="55"/>
  <c r="BQ6" i="55"/>
  <c r="BQ10" i="55"/>
  <c r="BP6" i="55"/>
  <c r="BO6" i="55"/>
  <c r="BN6" i="55"/>
  <c r="BN10" i="55"/>
  <c r="BM6" i="55"/>
  <c r="BM10" i="55"/>
  <c r="BL6" i="55"/>
  <c r="BK6" i="55"/>
  <c r="BJ6" i="55"/>
  <c r="BJ10" i="55"/>
  <c r="BI6" i="55"/>
  <c r="BI10" i="55"/>
  <c r="BH6" i="55"/>
  <c r="BG6" i="55"/>
  <c r="BG40" i="55"/>
  <c r="BF6" i="55"/>
  <c r="BF10" i="55"/>
  <c r="BE6" i="55"/>
  <c r="BE10" i="55"/>
  <c r="BD6" i="55"/>
  <c r="BC6" i="55"/>
  <c r="BC40" i="55"/>
  <c r="BB6" i="55"/>
  <c r="BB10" i="55"/>
  <c r="BA6" i="55"/>
  <c r="BA10" i="55"/>
  <c r="AZ6" i="55"/>
  <c r="AY6" i="55"/>
  <c r="AY40" i="55"/>
  <c r="AX6" i="55"/>
  <c r="AX10" i="55"/>
  <c r="AW6" i="55"/>
  <c r="AW10" i="55"/>
  <c r="AI5" i="55"/>
  <c r="AH5" i="55"/>
  <c r="AG5" i="55"/>
  <c r="AF5" i="55"/>
  <c r="AE5" i="55"/>
  <c r="R5" i="55"/>
  <c r="Q5" i="55"/>
  <c r="P5" i="55"/>
  <c r="O5" i="55"/>
  <c r="N5" i="55"/>
  <c r="AI4" i="55"/>
  <c r="AH4" i="55"/>
  <c r="AG4" i="55"/>
  <c r="AF4" i="55"/>
  <c r="AE4" i="55"/>
  <c r="R4" i="55"/>
  <c r="Q4" i="55"/>
  <c r="P4" i="55"/>
  <c r="O4" i="55"/>
  <c r="N4" i="55"/>
  <c r="BH40" i="55"/>
  <c r="BM19" i="55"/>
  <c r="BM40" i="55"/>
  <c r="BQ19" i="55"/>
  <c r="BQ40" i="55"/>
  <c r="AZ40" i="55"/>
  <c r="BD40" i="55"/>
  <c r="BP40" i="55"/>
  <c r="BU19" i="55"/>
  <c r="BU40" i="55"/>
  <c r="BR10" i="55"/>
  <c r="O13" i="55"/>
  <c r="AF13" i="55"/>
  <c r="AH13" i="55"/>
  <c r="P14" i="55"/>
  <c r="AG14" i="55"/>
  <c r="BJ19" i="55"/>
  <c r="BN19" i="55"/>
  <c r="BR19" i="55"/>
  <c r="BR40" i="55"/>
  <c r="BK19" i="55"/>
  <c r="BK40" i="55"/>
  <c r="BO19" i="55"/>
  <c r="BO40" i="55"/>
  <c r="BI19" i="55"/>
  <c r="BI40" i="55"/>
  <c r="BT19" i="55"/>
  <c r="BT40" i="55"/>
  <c r="N13" i="55"/>
  <c r="AI13" i="55"/>
  <c r="O14" i="55"/>
  <c r="AF14" i="55"/>
  <c r="AH14" i="55"/>
  <c r="BS19" i="55"/>
  <c r="BS40" i="55"/>
  <c r="Q13" i="55"/>
  <c r="N14" i="55"/>
  <c r="AI14" i="55"/>
  <c r="BL40" i="55"/>
  <c r="AX40" i="55"/>
  <c r="BB40" i="55"/>
  <c r="BF40" i="55"/>
  <c r="BJ40" i="55"/>
  <c r="BN40" i="55"/>
  <c r="BV13" i="55"/>
  <c r="R14" i="55"/>
  <c r="AY10" i="55"/>
  <c r="BC10" i="55"/>
  <c r="BG10" i="55"/>
  <c r="BK10" i="55"/>
  <c r="BO10" i="55"/>
  <c r="BS10" i="55"/>
  <c r="AE13" i="55"/>
  <c r="AE14" i="55"/>
  <c r="R13" i="55"/>
  <c r="AV10" i="55"/>
  <c r="AZ10" i="55"/>
  <c r="BD10" i="55"/>
  <c r="BH10" i="55"/>
  <c r="BL10" i="55"/>
  <c r="BP10" i="55"/>
  <c r="BT10" i="55"/>
  <c r="BU10" i="55"/>
  <c r="BU22" i="54"/>
  <c r="BU21" i="54"/>
  <c r="BU20" i="54"/>
  <c r="BU24" i="54"/>
  <c r="BU7" i="54"/>
  <c r="BU19" i="54"/>
  <c r="BU40" i="54"/>
  <c r="BU33" i="54"/>
  <c r="BU26" i="54"/>
  <c r="BU13" i="54"/>
  <c r="BT33" i="54"/>
  <c r="BS33" i="54"/>
  <c r="BR33" i="54"/>
  <c r="BQ33" i="54"/>
  <c r="BP33" i="54"/>
  <c r="BO33" i="54"/>
  <c r="BN33" i="54"/>
  <c r="BM33" i="54"/>
  <c r="BL33" i="54"/>
  <c r="BK33" i="54"/>
  <c r="BJ33" i="54"/>
  <c r="BI33" i="54"/>
  <c r="BH33" i="54"/>
  <c r="BG33" i="54"/>
  <c r="BF33" i="54"/>
  <c r="BE33" i="54"/>
  <c r="BD33" i="54"/>
  <c r="BC33" i="54"/>
  <c r="BB33" i="54"/>
  <c r="BA33" i="54"/>
  <c r="AZ33" i="54"/>
  <c r="AY33" i="54"/>
  <c r="AX33" i="54"/>
  <c r="BT26" i="54"/>
  <c r="BS26" i="54"/>
  <c r="BR26" i="54"/>
  <c r="BQ26" i="54"/>
  <c r="BP26" i="54"/>
  <c r="BO26" i="54"/>
  <c r="BN26" i="54"/>
  <c r="BM26" i="54"/>
  <c r="BL26" i="54"/>
  <c r="BK26" i="54"/>
  <c r="BJ26" i="54"/>
  <c r="BI26" i="54"/>
  <c r="BH26" i="54"/>
  <c r="BG26" i="54"/>
  <c r="BF26" i="54"/>
  <c r="BE26" i="54"/>
  <c r="BD26" i="54"/>
  <c r="BC26" i="54"/>
  <c r="BB26" i="54"/>
  <c r="BA26" i="54"/>
  <c r="AY26" i="54"/>
  <c r="AX26" i="54"/>
  <c r="BT24" i="54"/>
  <c r="BS24" i="54"/>
  <c r="BR24" i="54"/>
  <c r="BP24" i="54"/>
  <c r="BN24" i="54"/>
  <c r="BL24" i="54"/>
  <c r="BK24" i="54"/>
  <c r="BJ24" i="54"/>
  <c r="BI24" i="54"/>
  <c r="BR23" i="54"/>
  <c r="BQ23" i="54"/>
  <c r="BP23" i="54"/>
  <c r="BO23" i="54"/>
  <c r="BN23" i="54"/>
  <c r="BM23" i="54"/>
  <c r="BL23" i="54"/>
  <c r="BK23" i="54"/>
  <c r="BJ23" i="54"/>
  <c r="BI23" i="54"/>
  <c r="BG23" i="54"/>
  <c r="BF23" i="54"/>
  <c r="BE23" i="54"/>
  <c r="BD23" i="54"/>
  <c r="BC23" i="54"/>
  <c r="BB23" i="54"/>
  <c r="BA23" i="54"/>
  <c r="AZ23" i="54"/>
  <c r="AY23" i="54"/>
  <c r="AX23" i="54"/>
  <c r="BT22" i="54"/>
  <c r="BS22" i="54"/>
  <c r="BR22" i="54"/>
  <c r="BR19" i="54"/>
  <c r="BQ22" i="54"/>
  <c r="BP22" i="54"/>
  <c r="BO22" i="54"/>
  <c r="BN22" i="54"/>
  <c r="BM22" i="54"/>
  <c r="BL22" i="54"/>
  <c r="BK22" i="54"/>
  <c r="BJ22" i="54"/>
  <c r="BJ19" i="54"/>
  <c r="BI22" i="54"/>
  <c r="BH22" i="54"/>
  <c r="BG22" i="54"/>
  <c r="BF22" i="54"/>
  <c r="BE22" i="54"/>
  <c r="BD22" i="54"/>
  <c r="BC22" i="54"/>
  <c r="BB22" i="54"/>
  <c r="BA22" i="54"/>
  <c r="AZ22" i="54"/>
  <c r="AY22" i="54"/>
  <c r="AX22" i="54"/>
  <c r="BT21" i="54"/>
  <c r="BS21" i="54"/>
  <c r="BR21" i="54"/>
  <c r="BQ21" i="54"/>
  <c r="BP21" i="54"/>
  <c r="BO21" i="54"/>
  <c r="BN21" i="54"/>
  <c r="BM21" i="54"/>
  <c r="BL21" i="54"/>
  <c r="BK21" i="54"/>
  <c r="BJ21" i="54"/>
  <c r="BI21" i="54"/>
  <c r="BH21" i="54"/>
  <c r="BG21" i="54"/>
  <c r="BF21" i="54"/>
  <c r="BE21" i="54"/>
  <c r="BD21" i="54"/>
  <c r="BC21" i="54"/>
  <c r="BB21" i="54"/>
  <c r="BA21" i="54"/>
  <c r="AZ21" i="54"/>
  <c r="AY21" i="54"/>
  <c r="AX21" i="54"/>
  <c r="BT20" i="54"/>
  <c r="BS20" i="54"/>
  <c r="BS19" i="54"/>
  <c r="BR20" i="54"/>
  <c r="BQ20" i="54"/>
  <c r="BP20" i="54"/>
  <c r="BO20" i="54"/>
  <c r="BO19" i="54"/>
  <c r="BN20" i="54"/>
  <c r="BM20" i="54"/>
  <c r="BL20" i="54"/>
  <c r="BK20" i="54"/>
  <c r="BJ20" i="54"/>
  <c r="BI20" i="54"/>
  <c r="BH20" i="54"/>
  <c r="BG20" i="54"/>
  <c r="BG19" i="54"/>
  <c r="BF20" i="54"/>
  <c r="BE20" i="54"/>
  <c r="BD20" i="54"/>
  <c r="BC20" i="54"/>
  <c r="BC19" i="54"/>
  <c r="BB20" i="54"/>
  <c r="BA20" i="54"/>
  <c r="AZ20" i="54"/>
  <c r="AY20" i="54"/>
  <c r="AY19" i="54"/>
  <c r="AX20" i="54"/>
  <c r="BK19" i="54"/>
  <c r="AW19" i="54"/>
  <c r="AV19" i="54"/>
  <c r="AU14" i="54"/>
  <c r="AT14" i="54"/>
  <c r="AS14" i="54"/>
  <c r="AR14" i="54"/>
  <c r="AQ14" i="54"/>
  <c r="AP14" i="54"/>
  <c r="AO14" i="54"/>
  <c r="AN14" i="54"/>
  <c r="AM14" i="54"/>
  <c r="AL14" i="54"/>
  <c r="AK14" i="54"/>
  <c r="AJ14" i="54"/>
  <c r="AD14" i="54"/>
  <c r="AC14" i="54"/>
  <c r="AB14" i="54"/>
  <c r="AA14" i="54"/>
  <c r="Z14" i="54"/>
  <c r="Y14" i="54"/>
  <c r="AG14" i="54"/>
  <c r="X14" i="54"/>
  <c r="W14" i="54"/>
  <c r="V14" i="54"/>
  <c r="U14" i="54"/>
  <c r="T14" i="54"/>
  <c r="S14" i="54"/>
  <c r="M14" i="54"/>
  <c r="L14" i="54"/>
  <c r="K14" i="54"/>
  <c r="Q14" i="54"/>
  <c r="J14" i="54"/>
  <c r="I14" i="54"/>
  <c r="H14" i="54"/>
  <c r="P14" i="54"/>
  <c r="G14" i="54"/>
  <c r="O14" i="54"/>
  <c r="F14" i="54"/>
  <c r="E14" i="54"/>
  <c r="D14" i="54"/>
  <c r="C14" i="54"/>
  <c r="B14" i="54"/>
  <c r="AD13" i="54"/>
  <c r="AC13" i="54"/>
  <c r="AB13" i="54"/>
  <c r="AA13" i="54"/>
  <c r="Z13" i="54"/>
  <c r="Y13" i="54"/>
  <c r="AG13" i="54"/>
  <c r="X13" i="54"/>
  <c r="W13" i="54"/>
  <c r="V13" i="54"/>
  <c r="U13" i="54"/>
  <c r="T13" i="54"/>
  <c r="S13" i="54"/>
  <c r="M13" i="54"/>
  <c r="L13" i="54"/>
  <c r="K13" i="54"/>
  <c r="J13" i="54"/>
  <c r="I13" i="54"/>
  <c r="H13" i="54"/>
  <c r="P13" i="54"/>
  <c r="G13" i="54"/>
  <c r="F13" i="54"/>
  <c r="E13" i="54"/>
  <c r="D13" i="54"/>
  <c r="C13" i="54"/>
  <c r="B13" i="54"/>
  <c r="BT7" i="54"/>
  <c r="BT13" i="54"/>
  <c r="BS7" i="54"/>
  <c r="BR7" i="54"/>
  <c r="BR13" i="54"/>
  <c r="BQ7" i="54"/>
  <c r="BQ13" i="54"/>
  <c r="BP7" i="54"/>
  <c r="BP13" i="54"/>
  <c r="BO7" i="54"/>
  <c r="BO13" i="54"/>
  <c r="BN7" i="54"/>
  <c r="BN13" i="54"/>
  <c r="BM7" i="54"/>
  <c r="BM13" i="54"/>
  <c r="BL7" i="54"/>
  <c r="BL13" i="54"/>
  <c r="BK7" i="54"/>
  <c r="BK13" i="54"/>
  <c r="BJ7" i="54"/>
  <c r="BJ13" i="54"/>
  <c r="BI7" i="54"/>
  <c r="BI13" i="54"/>
  <c r="BH7" i="54"/>
  <c r="BH13" i="54"/>
  <c r="BG7" i="54"/>
  <c r="BG13" i="54"/>
  <c r="BF7" i="54"/>
  <c r="BF13" i="54"/>
  <c r="BE7" i="54"/>
  <c r="BE13" i="54"/>
  <c r="BD7" i="54"/>
  <c r="BD13" i="54"/>
  <c r="BC7" i="54"/>
  <c r="BC13" i="54"/>
  <c r="BB7" i="54"/>
  <c r="BB13" i="54"/>
  <c r="BA7" i="54"/>
  <c r="BA13" i="54"/>
  <c r="AZ7" i="54"/>
  <c r="AZ13" i="54"/>
  <c r="AY7" i="54"/>
  <c r="AY13" i="54"/>
  <c r="AX7" i="54"/>
  <c r="AX13" i="54"/>
  <c r="AW7" i="54"/>
  <c r="AW13" i="54"/>
  <c r="AV7" i="54"/>
  <c r="AV13" i="54"/>
  <c r="AU7" i="54"/>
  <c r="AU13" i="54"/>
  <c r="AT7" i="54"/>
  <c r="AT13" i="54"/>
  <c r="AS7" i="54"/>
  <c r="AS13" i="54"/>
  <c r="AR7" i="54"/>
  <c r="AR13" i="54"/>
  <c r="AQ7" i="54"/>
  <c r="AQ13" i="54"/>
  <c r="AP7" i="54"/>
  <c r="AP13" i="54"/>
  <c r="AO7" i="54"/>
  <c r="AO13" i="54"/>
  <c r="AN7" i="54"/>
  <c r="AN13" i="54"/>
  <c r="AM7" i="54"/>
  <c r="AM13" i="54"/>
  <c r="AL7" i="54"/>
  <c r="AL13" i="54"/>
  <c r="AK7" i="54"/>
  <c r="AK13" i="54"/>
  <c r="AJ7" i="54"/>
  <c r="AJ13" i="54"/>
  <c r="AI7" i="54"/>
  <c r="AH7" i="54"/>
  <c r="AG7" i="54"/>
  <c r="AF7" i="54"/>
  <c r="AE7" i="54"/>
  <c r="R7" i="54"/>
  <c r="Q7" i="54"/>
  <c r="P7" i="54"/>
  <c r="O7" i="54"/>
  <c r="N7" i="54"/>
  <c r="BR40" i="54"/>
  <c r="BQ6" i="54"/>
  <c r="BQ10" i="54"/>
  <c r="BP6" i="54"/>
  <c r="BO6" i="54"/>
  <c r="BN6" i="54"/>
  <c r="BM6" i="54"/>
  <c r="BL6" i="54"/>
  <c r="BK6" i="54"/>
  <c r="BJ6" i="54"/>
  <c r="BJ40" i="54"/>
  <c r="BI6" i="54"/>
  <c r="BI10" i="54"/>
  <c r="BH6" i="54"/>
  <c r="BG6" i="54"/>
  <c r="BF6" i="54"/>
  <c r="BE6" i="54"/>
  <c r="BD6" i="54"/>
  <c r="BC6" i="54"/>
  <c r="BB6" i="54"/>
  <c r="BA6" i="54"/>
  <c r="BA10" i="54"/>
  <c r="AZ6" i="54"/>
  <c r="AY6" i="54"/>
  <c r="AX6" i="54"/>
  <c r="AW6" i="54"/>
  <c r="AW10" i="54"/>
  <c r="AI5" i="54"/>
  <c r="AH5" i="54"/>
  <c r="AG5" i="54"/>
  <c r="AF5" i="54"/>
  <c r="AE5" i="54"/>
  <c r="R5" i="54"/>
  <c r="Q5" i="54"/>
  <c r="P5" i="54"/>
  <c r="O5" i="54"/>
  <c r="N5" i="54"/>
  <c r="AI4" i="54"/>
  <c r="AH4" i="54"/>
  <c r="AG4" i="54"/>
  <c r="AF4" i="54"/>
  <c r="AE4" i="54"/>
  <c r="R4" i="54"/>
  <c r="Q4" i="54"/>
  <c r="P4" i="54"/>
  <c r="O4" i="54"/>
  <c r="N4" i="54"/>
  <c r="AZ19" i="54"/>
  <c r="AZ40" i="54"/>
  <c r="AV10" i="54"/>
  <c r="O13" i="54"/>
  <c r="Q13" i="54"/>
  <c r="AF13" i="54"/>
  <c r="AH13" i="54"/>
  <c r="AF14" i="54"/>
  <c r="AH14" i="54"/>
  <c r="BE40" i="54"/>
  <c r="BM40" i="54"/>
  <c r="BD19" i="54"/>
  <c r="BH19" i="54"/>
  <c r="BL19" i="54"/>
  <c r="BP19" i="54"/>
  <c r="BT19" i="54"/>
  <c r="BT40" i="54"/>
  <c r="BA19" i="54"/>
  <c r="BE19" i="54"/>
  <c r="BI19" i="54"/>
  <c r="BM19" i="54"/>
  <c r="BQ19" i="54"/>
  <c r="BQ40" i="54"/>
  <c r="AX19" i="54"/>
  <c r="AX40" i="54"/>
  <c r="BB19" i="54"/>
  <c r="BB40" i="54"/>
  <c r="BF19" i="54"/>
  <c r="BF40" i="54"/>
  <c r="BN19" i="54"/>
  <c r="BN40" i="54"/>
  <c r="AY40" i="54"/>
  <c r="BC40" i="54"/>
  <c r="BG40" i="54"/>
  <c r="BK40" i="54"/>
  <c r="BO40" i="54"/>
  <c r="BD40" i="54"/>
  <c r="BH40" i="54"/>
  <c r="BL40" i="54"/>
  <c r="BP40" i="54"/>
  <c r="N13" i="54"/>
  <c r="AI13" i="54"/>
  <c r="R14" i="54"/>
  <c r="AI14" i="54"/>
  <c r="BU10" i="54"/>
  <c r="BS13" i="54"/>
  <c r="BS40" i="54"/>
  <c r="BE10" i="54"/>
  <c r="AE14" i="54"/>
  <c r="BA40" i="54"/>
  <c r="BI40" i="54"/>
  <c r="AX10" i="54"/>
  <c r="BB10" i="54"/>
  <c r="BF10" i="54"/>
  <c r="BJ10" i="54"/>
  <c r="BN10" i="54"/>
  <c r="BR10" i="54"/>
  <c r="AE13" i="54"/>
  <c r="BM10" i="54"/>
  <c r="R13" i="54"/>
  <c r="AY10" i="54"/>
  <c r="BC10" i="54"/>
  <c r="BG10" i="54"/>
  <c r="BK10" i="54"/>
  <c r="BO10" i="54"/>
  <c r="BS10" i="54"/>
  <c r="AZ10" i="54"/>
  <c r="BD10" i="54"/>
  <c r="BH10" i="54"/>
  <c r="BL10" i="54"/>
  <c r="BP10" i="54"/>
  <c r="BT10" i="54"/>
  <c r="N14" i="54"/>
  <c r="I98" i="26"/>
  <c r="H98" i="26"/>
  <c r="G98" i="26"/>
  <c r="F98" i="26"/>
  <c r="I97" i="26"/>
  <c r="H97" i="26"/>
  <c r="G97" i="26"/>
  <c r="F97" i="26"/>
  <c r="I96" i="26"/>
  <c r="H96" i="26"/>
  <c r="G96" i="26"/>
  <c r="F96" i="26"/>
  <c r="I95" i="26"/>
  <c r="H95" i="26"/>
  <c r="G95" i="26"/>
  <c r="F95" i="26"/>
  <c r="I94" i="26"/>
  <c r="H94" i="26"/>
  <c r="G94" i="26"/>
  <c r="F94" i="26"/>
  <c r="I93" i="26"/>
  <c r="H93" i="26"/>
  <c r="G93" i="26"/>
  <c r="F93" i="26"/>
  <c r="AG92" i="26"/>
  <c r="AE92" i="26"/>
  <c r="AD92" i="26"/>
  <c r="Q92" i="26"/>
  <c r="P92" i="26"/>
  <c r="O92" i="26"/>
  <c r="N92" i="26"/>
  <c r="M92" i="26"/>
  <c r="L92" i="26"/>
  <c r="K92" i="26"/>
  <c r="I92" i="26"/>
  <c r="H92" i="26"/>
  <c r="G92" i="26"/>
  <c r="F92" i="26"/>
  <c r="I89" i="26"/>
  <c r="H89" i="26"/>
  <c r="G89" i="26"/>
  <c r="F89" i="26"/>
  <c r="AB88" i="26"/>
  <c r="Y88" i="26"/>
  <c r="X88" i="26"/>
  <c r="U88" i="26"/>
  <c r="J88" i="26"/>
  <c r="I88" i="26"/>
  <c r="H88" i="26"/>
  <c r="G88" i="26"/>
  <c r="F88" i="26"/>
  <c r="I87" i="26"/>
  <c r="H87" i="26"/>
  <c r="G87" i="26"/>
  <c r="F87" i="26"/>
  <c r="I86" i="26"/>
  <c r="H86" i="26"/>
  <c r="G86" i="26"/>
  <c r="F86" i="26"/>
  <c r="I85" i="26"/>
  <c r="H85" i="26"/>
  <c r="G85" i="26"/>
  <c r="F85" i="26"/>
  <c r="I84" i="26"/>
  <c r="H84" i="26"/>
  <c r="G84" i="26"/>
  <c r="F84" i="26"/>
  <c r="I83" i="26"/>
  <c r="H83" i="26"/>
  <c r="G83" i="26"/>
  <c r="F83" i="26"/>
  <c r="X80" i="26"/>
  <c r="U80" i="26"/>
  <c r="AB79" i="26"/>
  <c r="Y79" i="26"/>
  <c r="X79" i="26"/>
  <c r="U79" i="26"/>
  <c r="AC78" i="26"/>
  <c r="AB78" i="26"/>
  <c r="Y78" i="26"/>
  <c r="X78" i="26"/>
  <c r="U78" i="26"/>
  <c r="AC77" i="26"/>
  <c r="AB77" i="26"/>
  <c r="Y77" i="26"/>
  <c r="X77" i="26"/>
  <c r="U77" i="26"/>
  <c r="O77" i="26"/>
  <c r="AC76" i="26"/>
  <c r="Y76" i="26"/>
  <c r="X76" i="26"/>
  <c r="U76" i="26"/>
  <c r="O76" i="26"/>
  <c r="AC75" i="26"/>
  <c r="AB75" i="26"/>
  <c r="Y75" i="26"/>
  <c r="X75" i="26"/>
  <c r="U75" i="26"/>
  <c r="O75" i="26"/>
  <c r="AC74" i="26"/>
  <c r="AB74" i="26"/>
  <c r="AB83" i="26"/>
  <c r="Y74" i="26"/>
  <c r="Y83" i="26"/>
  <c r="X74" i="26"/>
  <c r="X83" i="26"/>
  <c r="U74" i="26"/>
  <c r="U83" i="26"/>
  <c r="O74" i="26"/>
  <c r="N71" i="26"/>
  <c r="AC70" i="26"/>
  <c r="AC71" i="26"/>
  <c r="AC80" i="26"/>
  <c r="AB70" i="26"/>
  <c r="AB71" i="26"/>
  <c r="AB80" i="26"/>
  <c r="AB89" i="26"/>
  <c r="Y70" i="26"/>
  <c r="Y71" i="26"/>
  <c r="X70" i="26"/>
  <c r="W70" i="26"/>
  <c r="W71" i="26"/>
  <c r="V70" i="26"/>
  <c r="V71" i="26"/>
  <c r="U70" i="26"/>
  <c r="T70" i="26"/>
  <c r="T71" i="26"/>
  <c r="S70" i="26"/>
  <c r="S71" i="26"/>
  <c r="R70" i="26"/>
  <c r="R71" i="26"/>
  <c r="Q70" i="26"/>
  <c r="Q71" i="26"/>
  <c r="P70" i="26"/>
  <c r="P71" i="26"/>
  <c r="O70" i="26"/>
  <c r="O71" i="26"/>
  <c r="O80" i="26"/>
  <c r="O89" i="26"/>
  <c r="M70" i="26"/>
  <c r="M80" i="26"/>
  <c r="L70" i="26"/>
  <c r="K70" i="26"/>
  <c r="K89" i="26"/>
  <c r="J70" i="26"/>
  <c r="J89" i="26"/>
  <c r="AH69" i="26"/>
  <c r="AG69" i="26"/>
  <c r="AF69" i="26"/>
  <c r="AE69" i="26"/>
  <c r="AD69" i="26"/>
  <c r="B69" i="26"/>
  <c r="AH68" i="26"/>
  <c r="AG68" i="26"/>
  <c r="AF68" i="26"/>
  <c r="AE68" i="26"/>
  <c r="AD68" i="26"/>
  <c r="B68" i="26"/>
  <c r="AH67" i="26"/>
  <c r="AG67" i="26"/>
  <c r="AF67" i="26"/>
  <c r="AE67" i="26"/>
  <c r="AD67" i="26"/>
  <c r="AH66" i="26"/>
  <c r="AG66" i="26"/>
  <c r="AF66" i="26"/>
  <c r="AE66" i="26"/>
  <c r="AD66" i="26"/>
  <c r="B66" i="26"/>
  <c r="AC62" i="26"/>
  <c r="AC61" i="26"/>
  <c r="AB61" i="26"/>
  <c r="Y61" i="26"/>
  <c r="X61" i="26"/>
  <c r="W61" i="26"/>
  <c r="W62" i="26"/>
  <c r="V61" i="26"/>
  <c r="V62" i="26"/>
  <c r="U61" i="26"/>
  <c r="T61" i="26"/>
  <c r="T62" i="26"/>
  <c r="S61" i="26"/>
  <c r="S62" i="26"/>
  <c r="R61" i="26"/>
  <c r="R62" i="26"/>
  <c r="Q61" i="26"/>
  <c r="Q62" i="26"/>
  <c r="P61" i="26"/>
  <c r="P62" i="26"/>
  <c r="P88" i="26"/>
  <c r="O61" i="26"/>
  <c r="O62" i="26"/>
  <c r="N61" i="26"/>
  <c r="M61" i="26"/>
  <c r="M88" i="26"/>
  <c r="L61" i="26"/>
  <c r="K61" i="26"/>
  <c r="AH60" i="26"/>
  <c r="AG60" i="26"/>
  <c r="AF60" i="26"/>
  <c r="AE60" i="26"/>
  <c r="AD60" i="26"/>
  <c r="B60" i="26"/>
  <c r="AH59" i="26"/>
  <c r="AG59" i="26"/>
  <c r="AF59" i="26"/>
  <c r="AE59" i="26"/>
  <c r="AD59" i="26"/>
  <c r="B59" i="26"/>
  <c r="AH58" i="26"/>
  <c r="AG58" i="26"/>
  <c r="AF58" i="26"/>
  <c r="AE58" i="26"/>
  <c r="AD58" i="26"/>
  <c r="B58" i="26"/>
  <c r="AH57" i="26"/>
  <c r="AG57" i="26"/>
  <c r="AF57" i="26"/>
  <c r="AE57" i="26"/>
  <c r="AD57" i="26"/>
  <c r="B57" i="26"/>
  <c r="AG53" i="26"/>
  <c r="AC52" i="26"/>
  <c r="AB52" i="26"/>
  <c r="Y52" i="26"/>
  <c r="X52" i="26"/>
  <c r="W52" i="26"/>
  <c r="W53" i="26"/>
  <c r="V52" i="26"/>
  <c r="V53" i="26"/>
  <c r="U52" i="26"/>
  <c r="T52" i="26"/>
  <c r="T53" i="26"/>
  <c r="S52" i="26"/>
  <c r="S53" i="26"/>
  <c r="R52" i="26"/>
  <c r="R53" i="26"/>
  <c r="Q52" i="26"/>
  <c r="Q53" i="26"/>
  <c r="P52" i="26"/>
  <c r="P53" i="26"/>
  <c r="O52" i="26"/>
  <c r="O53" i="26"/>
  <c r="N52" i="26"/>
  <c r="N53" i="26"/>
  <c r="M52" i="26"/>
  <c r="K52" i="26"/>
  <c r="J52" i="26"/>
  <c r="F52" i="26"/>
  <c r="AH51" i="26"/>
  <c r="AG51" i="26"/>
  <c r="AF51" i="26"/>
  <c r="AE51" i="26"/>
  <c r="AD51" i="26"/>
  <c r="B51" i="26"/>
  <c r="AH50" i="26"/>
  <c r="AG50" i="26"/>
  <c r="AF50" i="26"/>
  <c r="AE50" i="26"/>
  <c r="AD50" i="26"/>
  <c r="B50" i="26"/>
  <c r="B67" i="26"/>
  <c r="AH49" i="26"/>
  <c r="AG49" i="26"/>
  <c r="AF49" i="26"/>
  <c r="AE49" i="26"/>
  <c r="AD49" i="26"/>
  <c r="B49" i="26"/>
  <c r="AH48" i="26"/>
  <c r="AG48" i="26"/>
  <c r="AF48" i="26"/>
  <c r="AE48" i="26"/>
  <c r="AD48" i="26"/>
  <c r="B48" i="26"/>
  <c r="AI44" i="26"/>
  <c r="AC44" i="26"/>
  <c r="AB44" i="26"/>
  <c r="Y44" i="26"/>
  <c r="X44" i="26"/>
  <c r="U44" i="26"/>
  <c r="AG42" i="26"/>
  <c r="AC41" i="26"/>
  <c r="AB41" i="26"/>
  <c r="Y41" i="26"/>
  <c r="X41" i="26"/>
  <c r="W41" i="26"/>
  <c r="W42" i="26"/>
  <c r="V41" i="26"/>
  <c r="V42" i="26"/>
  <c r="V44" i="26"/>
  <c r="U41" i="26"/>
  <c r="T41" i="26"/>
  <c r="S41" i="26"/>
  <c r="S42" i="26"/>
  <c r="R41" i="26"/>
  <c r="R42" i="26"/>
  <c r="Q41" i="26"/>
  <c r="Q42" i="26"/>
  <c r="P41" i="26"/>
  <c r="O41" i="26"/>
  <c r="N41" i="26"/>
  <c r="N43" i="26"/>
  <c r="M41" i="26"/>
  <c r="L41" i="26"/>
  <c r="K41" i="26"/>
  <c r="J41" i="26"/>
  <c r="AH40" i="26"/>
  <c r="AG40" i="26"/>
  <c r="AF40" i="26"/>
  <c r="AE40" i="26"/>
  <c r="AD40" i="26"/>
  <c r="B40" i="26"/>
  <c r="AH39" i="26"/>
  <c r="AG39" i="26"/>
  <c r="AF39" i="26"/>
  <c r="AE39" i="26"/>
  <c r="AD39" i="26"/>
  <c r="B39" i="26"/>
  <c r="AH38" i="26"/>
  <c r="AG38" i="26"/>
  <c r="AF38" i="26"/>
  <c r="AE38" i="26"/>
  <c r="AD38" i="26"/>
  <c r="AH37" i="26"/>
  <c r="AG37" i="26"/>
  <c r="AF37" i="26"/>
  <c r="AE37" i="26"/>
  <c r="AD37" i="26"/>
  <c r="B37" i="26"/>
  <c r="AC32" i="26"/>
  <c r="AB32" i="26"/>
  <c r="AB33" i="26"/>
  <c r="Y32" i="26"/>
  <c r="X32" i="26"/>
  <c r="W32" i="26"/>
  <c r="W33" i="26"/>
  <c r="V32" i="26"/>
  <c r="V33" i="26"/>
  <c r="U32" i="26"/>
  <c r="T32" i="26"/>
  <c r="T33" i="26"/>
  <c r="S32" i="26"/>
  <c r="S33" i="26"/>
  <c r="R32" i="26"/>
  <c r="R33" i="26"/>
  <c r="Q32" i="26"/>
  <c r="Q33" i="26"/>
  <c r="P32" i="26"/>
  <c r="P33" i="26"/>
  <c r="O32" i="26"/>
  <c r="N32" i="26"/>
  <c r="N33" i="26"/>
  <c r="M32" i="26"/>
  <c r="L32" i="26"/>
  <c r="K32" i="26"/>
  <c r="J32" i="26"/>
  <c r="F32" i="26"/>
  <c r="AH31" i="26"/>
  <c r="AG31" i="26"/>
  <c r="AF31" i="26"/>
  <c r="AE31" i="26"/>
  <c r="AD31" i="26"/>
  <c r="B31" i="26"/>
  <c r="AH30" i="26"/>
  <c r="AG30" i="26"/>
  <c r="AF30" i="26"/>
  <c r="AE30" i="26"/>
  <c r="AD30" i="26"/>
  <c r="B30" i="26"/>
  <c r="AH29" i="26"/>
  <c r="AG29" i="26"/>
  <c r="AF29" i="26"/>
  <c r="AE29" i="26"/>
  <c r="AD29" i="26"/>
  <c r="AH28" i="26"/>
  <c r="AG28" i="26"/>
  <c r="AF28" i="26"/>
  <c r="AE28" i="26"/>
  <c r="AD28" i="26"/>
  <c r="B28" i="26"/>
  <c r="B38" i="26"/>
  <c r="AG24" i="26"/>
  <c r="AC23" i="26"/>
  <c r="AB23" i="26"/>
  <c r="Y23" i="26"/>
  <c r="X23" i="26"/>
  <c r="W23" i="26"/>
  <c r="W24" i="26"/>
  <c r="V23" i="26"/>
  <c r="V24" i="26"/>
  <c r="U23" i="26"/>
  <c r="T23" i="26"/>
  <c r="T24" i="26"/>
  <c r="S23" i="26"/>
  <c r="S24" i="26"/>
  <c r="AE24" i="26"/>
  <c r="R23" i="26"/>
  <c r="R24" i="26"/>
  <c r="Q23" i="26"/>
  <c r="Q24" i="26"/>
  <c r="P23" i="26"/>
  <c r="P24" i="26"/>
  <c r="O23" i="26"/>
  <c r="N23" i="26"/>
  <c r="N24" i="26"/>
  <c r="M23" i="26"/>
  <c r="AH22" i="26"/>
  <c r="AG22" i="26"/>
  <c r="AF22" i="26"/>
  <c r="AE22" i="26"/>
  <c r="AD22" i="26"/>
  <c r="AH21" i="26"/>
  <c r="AG21" i="26"/>
  <c r="AF21" i="26"/>
  <c r="AE21" i="26"/>
  <c r="AD21" i="26"/>
  <c r="B21" i="26"/>
  <c r="AH20" i="26"/>
  <c r="AG20" i="26"/>
  <c r="AF20" i="26"/>
  <c r="AE20" i="26"/>
  <c r="AD20" i="26"/>
  <c r="B20" i="26"/>
  <c r="AH19" i="26"/>
  <c r="AG19" i="26"/>
  <c r="AF19" i="26"/>
  <c r="AE19" i="26"/>
  <c r="AD19" i="26"/>
  <c r="B19" i="26"/>
  <c r="C17" i="26"/>
  <c r="C26" i="26"/>
  <c r="C35" i="26"/>
  <c r="C46" i="26"/>
  <c r="C55" i="26"/>
  <c r="C64" i="26"/>
  <c r="AG15" i="26"/>
  <c r="AG75" i="26"/>
  <c r="AC14" i="26"/>
  <c r="AB14" i="26"/>
  <c r="Y14" i="26"/>
  <c r="X14" i="26"/>
  <c r="W14" i="26"/>
  <c r="W15" i="26"/>
  <c r="V14" i="26"/>
  <c r="V15" i="26"/>
  <c r="U14" i="26"/>
  <c r="T14" i="26"/>
  <c r="T15" i="26"/>
  <c r="S14" i="26"/>
  <c r="S15" i="26"/>
  <c r="R14" i="26"/>
  <c r="R15" i="26"/>
  <c r="Q14" i="26"/>
  <c r="Q15" i="26"/>
  <c r="P14" i="26"/>
  <c r="P15" i="26"/>
  <c r="O14" i="26"/>
  <c r="N14" i="26"/>
  <c r="N15" i="26"/>
  <c r="N80" i="26"/>
  <c r="M14" i="26"/>
  <c r="L14" i="26"/>
  <c r="K14" i="26"/>
  <c r="J14" i="26"/>
  <c r="AH13" i="26"/>
  <c r="AG13" i="26"/>
  <c r="AF13" i="26"/>
  <c r="AE13" i="26"/>
  <c r="AD13" i="26"/>
  <c r="B13" i="26"/>
  <c r="B22" i="26"/>
  <c r="B29" i="26"/>
  <c r="AH12" i="26"/>
  <c r="AG12" i="26"/>
  <c r="AF12" i="26"/>
  <c r="AE12" i="26"/>
  <c r="AD12" i="26"/>
  <c r="B12" i="26"/>
  <c r="AH11" i="26"/>
  <c r="AG11" i="26"/>
  <c r="AF11" i="26"/>
  <c r="AE11" i="26"/>
  <c r="AD11" i="26"/>
  <c r="B11" i="26"/>
  <c r="AH10" i="26"/>
  <c r="AG10" i="26"/>
  <c r="AF10" i="26"/>
  <c r="AE10" i="26"/>
  <c r="AD10" i="26"/>
  <c r="B10" i="26"/>
  <c r="AE41" i="26"/>
  <c r="M43" i="26"/>
  <c r="U43" i="26"/>
  <c r="Y43" i="26"/>
  <c r="AB43" i="26"/>
  <c r="AF32" i="26"/>
  <c r="AD41" i="26"/>
  <c r="Y84" i="26"/>
  <c r="AH41" i="26"/>
  <c r="S43" i="26"/>
  <c r="AD14" i="26"/>
  <c r="AH14" i="26"/>
  <c r="K53" i="26"/>
  <c r="U84" i="26"/>
  <c r="AE14" i="26"/>
  <c r="P43" i="26"/>
  <c r="T43" i="26"/>
  <c r="X43" i="26"/>
  <c r="AG44" i="26"/>
  <c r="AE70" i="26"/>
  <c r="AD32" i="26"/>
  <c r="AH32" i="26"/>
  <c r="K76" i="26"/>
  <c r="AF70" i="26"/>
  <c r="U89" i="26"/>
  <c r="AF14" i="26"/>
  <c r="AD23" i="26"/>
  <c r="AH23" i="26"/>
  <c r="AF23" i="26"/>
  <c r="O43" i="26"/>
  <c r="AC43" i="26"/>
  <c r="AF52" i="26"/>
  <c r="AD52" i="26"/>
  <c r="AD43" i="26"/>
  <c r="AH52" i="26"/>
  <c r="AH43" i="26"/>
  <c r="Q78" i="26"/>
  <c r="AC87" i="26"/>
  <c r="U85" i="26"/>
  <c r="Y87" i="26"/>
  <c r="AE23" i="26"/>
  <c r="AG61" i="26"/>
  <c r="O78" i="26"/>
  <c r="O87" i="26"/>
  <c r="O44" i="26"/>
  <c r="AE32" i="26"/>
  <c r="AF41" i="26"/>
  <c r="AF43" i="26"/>
  <c r="P42" i="26"/>
  <c r="P44" i="26"/>
  <c r="W43" i="26"/>
  <c r="K72" i="26"/>
  <c r="X85" i="26"/>
  <c r="U86" i="26"/>
  <c r="AB87" i="26"/>
  <c r="AG14" i="26"/>
  <c r="K77" i="26"/>
  <c r="AE61" i="26"/>
  <c r="AE88" i="26"/>
  <c r="M79" i="26"/>
  <c r="AG70" i="26"/>
  <c r="AC83" i="26"/>
  <c r="W75" i="26"/>
  <c r="AG23" i="26"/>
  <c r="AF24" i="26"/>
  <c r="AG32" i="26"/>
  <c r="J76" i="26"/>
  <c r="N76" i="26"/>
  <c r="R76" i="26"/>
  <c r="R43" i="26"/>
  <c r="AE52" i="26"/>
  <c r="AE43" i="26"/>
  <c r="AF61" i="26"/>
  <c r="Y86" i="26"/>
  <c r="K80" i="26"/>
  <c r="I100" i="26"/>
  <c r="AE33" i="26"/>
  <c r="S76" i="26"/>
  <c r="Q74" i="26"/>
  <c r="Q75" i="26"/>
  <c r="AH24" i="26"/>
  <c r="AD24" i="26"/>
  <c r="P76" i="26"/>
  <c r="AD33" i="26"/>
  <c r="AH33" i="26"/>
  <c r="T76" i="26"/>
  <c r="V74" i="26"/>
  <c r="V83" i="26"/>
  <c r="V75" i="26"/>
  <c r="AF15" i="26"/>
  <c r="Q76" i="26"/>
  <c r="P74" i="26"/>
  <c r="P75" i="26"/>
  <c r="AH15" i="26"/>
  <c r="AD15" i="26"/>
  <c r="T75" i="26"/>
  <c r="T74" i="26"/>
  <c r="T83" i="26"/>
  <c r="R77" i="26"/>
  <c r="R44" i="26"/>
  <c r="S75" i="26"/>
  <c r="S74" i="26"/>
  <c r="S83" i="26"/>
  <c r="AE15" i="26"/>
  <c r="V76" i="26"/>
  <c r="AF33" i="26"/>
  <c r="AB76" i="26"/>
  <c r="AB85" i="26"/>
  <c r="AG33" i="26"/>
  <c r="AG76" i="26"/>
  <c r="L78" i="26"/>
  <c r="L74" i="26"/>
  <c r="L72" i="26"/>
  <c r="L53" i="26"/>
  <c r="R74" i="26"/>
  <c r="R83" i="26"/>
  <c r="R75" i="26"/>
  <c r="L24" i="26"/>
  <c r="L33" i="26"/>
  <c r="S77" i="26"/>
  <c r="P78" i="26"/>
  <c r="AH53" i="26"/>
  <c r="AD53" i="26"/>
  <c r="V88" i="26"/>
  <c r="AF62" i="26"/>
  <c r="O95" i="26"/>
  <c r="O86" i="26"/>
  <c r="V79" i="26"/>
  <c r="M74" i="26"/>
  <c r="M72" i="26"/>
  <c r="M75" i="26"/>
  <c r="L77" i="26"/>
  <c r="L43" i="26"/>
  <c r="N42" i="26"/>
  <c r="T42" i="26"/>
  <c r="AG77" i="26"/>
  <c r="K78" i="26"/>
  <c r="N88" i="26"/>
  <c r="N62" i="26"/>
  <c r="N79" i="26"/>
  <c r="R88" i="26"/>
  <c r="R79" i="26"/>
  <c r="AD70" i="26"/>
  <c r="AH70" i="26"/>
  <c r="Q80" i="26"/>
  <c r="K74" i="26"/>
  <c r="W74" i="26"/>
  <c r="W83" i="26"/>
  <c r="AC86" i="26"/>
  <c r="H100" i="26"/>
  <c r="W78" i="26"/>
  <c r="S80" i="26"/>
  <c r="J74" i="26"/>
  <c r="J83" i="26"/>
  <c r="J79" i="26"/>
  <c r="J75" i="26"/>
  <c r="L76" i="26"/>
  <c r="M77" i="26"/>
  <c r="Q77" i="26"/>
  <c r="Q44" i="26"/>
  <c r="W77" i="26"/>
  <c r="M78" i="26"/>
  <c r="T78" i="26"/>
  <c r="O88" i="26"/>
  <c r="O79" i="26"/>
  <c r="O97" i="26"/>
  <c r="S88" i="26"/>
  <c r="S79" i="26"/>
  <c r="W88" i="26"/>
  <c r="W79" i="26"/>
  <c r="Q88" i="26"/>
  <c r="Q79" i="26"/>
  <c r="AE62" i="26"/>
  <c r="R80" i="26"/>
  <c r="V80" i="26"/>
  <c r="AF71" i="26"/>
  <c r="Y80" i="26"/>
  <c r="Y89" i="26"/>
  <c r="AG71" i="26"/>
  <c r="AG80" i="26"/>
  <c r="O98" i="26"/>
  <c r="O83" i="26"/>
  <c r="AG74" i="26"/>
  <c r="AG84" i="26"/>
  <c r="M89" i="26"/>
  <c r="W76" i="26"/>
  <c r="L62" i="26"/>
  <c r="N74" i="26"/>
  <c r="N85" i="26"/>
  <c r="N75" i="26"/>
  <c r="K75" i="26"/>
  <c r="K62" i="26"/>
  <c r="K24" i="26"/>
  <c r="M76" i="26"/>
  <c r="K33" i="26"/>
  <c r="AG41" i="26"/>
  <c r="J77" i="26"/>
  <c r="V77" i="26"/>
  <c r="AF42" i="26"/>
  <c r="K43" i="26"/>
  <c r="Q43" i="26"/>
  <c r="V43" i="26"/>
  <c r="S44" i="26"/>
  <c r="W44" i="26"/>
  <c r="AG52" i="26"/>
  <c r="N78" i="26"/>
  <c r="R78" i="26"/>
  <c r="R87" i="26"/>
  <c r="V78" i="26"/>
  <c r="AF53" i="26"/>
  <c r="AE53" i="26"/>
  <c r="AD61" i="26"/>
  <c r="AD88" i="26"/>
  <c r="AH61" i="26"/>
  <c r="W80" i="26"/>
  <c r="AC89" i="26"/>
  <c r="AE71" i="26"/>
  <c r="L75" i="26"/>
  <c r="AC84" i="26"/>
  <c r="K88" i="26"/>
  <c r="K79" i="26"/>
  <c r="P80" i="26"/>
  <c r="T80" i="26"/>
  <c r="X87" i="26"/>
  <c r="J78" i="26"/>
  <c r="J87" i="26"/>
  <c r="AG78" i="26"/>
  <c r="L79" i="26"/>
  <c r="AC88" i="26"/>
  <c r="AC79" i="26"/>
  <c r="AG62" i="26"/>
  <c r="AG79" i="26"/>
  <c r="O85" i="26"/>
  <c r="X86" i="26"/>
  <c r="U87" i="26"/>
  <c r="J80" i="26"/>
  <c r="X84" i="26"/>
  <c r="Y85" i="26"/>
  <c r="AB86" i="26"/>
  <c r="F100" i="26"/>
  <c r="O94" i="26"/>
  <c r="S78" i="26"/>
  <c r="P79" i="26"/>
  <c r="T79" i="26"/>
  <c r="AD62" i="26"/>
  <c r="AH62" i="26"/>
  <c r="L89" i="26"/>
  <c r="L80" i="26"/>
  <c r="AD71" i="26"/>
  <c r="AH71" i="26"/>
  <c r="O84" i="26"/>
  <c r="AB84" i="26"/>
  <c r="AC85" i="26"/>
  <c r="X89" i="26"/>
  <c r="L88" i="26"/>
  <c r="T88" i="26"/>
  <c r="G100" i="26"/>
  <c r="O93" i="26"/>
  <c r="V87" i="26"/>
  <c r="J86" i="26"/>
  <c r="K97" i="26"/>
  <c r="P77" i="26"/>
  <c r="P95" i="26"/>
  <c r="S89" i="26"/>
  <c r="S87" i="26"/>
  <c r="AD42" i="26"/>
  <c r="O96" i="26"/>
  <c r="O100" i="26"/>
  <c r="V89" i="26"/>
  <c r="V86" i="26"/>
  <c r="R89" i="26"/>
  <c r="AH42" i="26"/>
  <c r="AH44" i="26"/>
  <c r="AF79" i="26"/>
  <c r="AF76" i="26"/>
  <c r="S84" i="26"/>
  <c r="Q96" i="26"/>
  <c r="K95" i="26"/>
  <c r="AF78" i="26"/>
  <c r="S86" i="26"/>
  <c r="V85" i="26"/>
  <c r="N89" i="26"/>
  <c r="AE80" i="26"/>
  <c r="AD77" i="26"/>
  <c r="AG89" i="26"/>
  <c r="R84" i="26"/>
  <c r="AD80" i="26"/>
  <c r="AE78" i="26"/>
  <c r="K86" i="26"/>
  <c r="AE79" i="26"/>
  <c r="V84" i="26"/>
  <c r="AD79" i="26"/>
  <c r="AH88" i="26"/>
  <c r="W89" i="26"/>
  <c r="N97" i="26"/>
  <c r="AD78" i="26"/>
  <c r="AD44" i="26"/>
  <c r="AD76" i="26"/>
  <c r="AG96" i="26"/>
  <c r="AG87" i="26"/>
  <c r="AG83" i="26"/>
  <c r="AG98" i="26"/>
  <c r="W86" i="26"/>
  <c r="M86" i="26"/>
  <c r="M95" i="26"/>
  <c r="AG93" i="26"/>
  <c r="K83" i="26"/>
  <c r="K98" i="26"/>
  <c r="N77" i="26"/>
  <c r="N44" i="26"/>
  <c r="P93" i="26"/>
  <c r="AH75" i="26"/>
  <c r="P84" i="26"/>
  <c r="Q98" i="26"/>
  <c r="Q83" i="26"/>
  <c r="P97" i="26"/>
  <c r="AH79" i="26"/>
  <c r="AG43" i="26"/>
  <c r="W85" i="26"/>
  <c r="AF80" i="26"/>
  <c r="Q97" i="26"/>
  <c r="T87" i="26"/>
  <c r="L85" i="26"/>
  <c r="L94" i="26"/>
  <c r="Q89" i="26"/>
  <c r="K96" i="26"/>
  <c r="K87" i="26"/>
  <c r="M98" i="26"/>
  <c r="M83" i="26"/>
  <c r="L96" i="26"/>
  <c r="L87" i="26"/>
  <c r="AE74" i="26"/>
  <c r="AE75" i="26"/>
  <c r="R86" i="26"/>
  <c r="T84" i="26"/>
  <c r="P98" i="26"/>
  <c r="P83" i="26"/>
  <c r="AH74" i="26"/>
  <c r="T85" i="26"/>
  <c r="S85" i="26"/>
  <c r="AG97" i="26"/>
  <c r="AG88" i="26"/>
  <c r="P89" i="26"/>
  <c r="AH80" i="26"/>
  <c r="M94" i="26"/>
  <c r="M85" i="26"/>
  <c r="N84" i="26"/>
  <c r="N93" i="26"/>
  <c r="Q86" i="26"/>
  <c r="Q95" i="26"/>
  <c r="T77" i="26"/>
  <c r="T86" i="26"/>
  <c r="T44" i="26"/>
  <c r="M84" i="26"/>
  <c r="M93" i="26"/>
  <c r="P96" i="26"/>
  <c r="P87" i="26"/>
  <c r="AH78" i="26"/>
  <c r="Q94" i="26"/>
  <c r="Q85" i="26"/>
  <c r="Q84" i="26"/>
  <c r="Q93" i="26"/>
  <c r="L93" i="26"/>
  <c r="L100" i="26"/>
  <c r="L84" i="26"/>
  <c r="N98" i="26"/>
  <c r="N83" i="26"/>
  <c r="L98" i="26"/>
  <c r="L83" i="26"/>
  <c r="N94" i="26"/>
  <c r="AF74" i="26"/>
  <c r="AF83" i="26"/>
  <c r="AF75" i="26"/>
  <c r="P85" i="26"/>
  <c r="AH76" i="26"/>
  <c r="P94" i="26"/>
  <c r="L97" i="26"/>
  <c r="T89" i="26"/>
  <c r="N96" i="26"/>
  <c r="N87" i="26"/>
  <c r="AF77" i="26"/>
  <c r="AF44" i="26"/>
  <c r="K84" i="26"/>
  <c r="K93" i="26"/>
  <c r="K100" i="26"/>
  <c r="AE42" i="26"/>
  <c r="W84" i="26"/>
  <c r="M96" i="26"/>
  <c r="M87" i="26"/>
  <c r="J84" i="26"/>
  <c r="W87" i="26"/>
  <c r="AG95" i="26"/>
  <c r="AG86" i="26"/>
  <c r="L95" i="26"/>
  <c r="L86" i="26"/>
  <c r="K94" i="26"/>
  <c r="K85" i="26"/>
  <c r="J85" i="26"/>
  <c r="AG85" i="26"/>
  <c r="AG94" i="26"/>
  <c r="R85" i="26"/>
  <c r="Q87" i="26"/>
  <c r="AD75" i="26"/>
  <c r="AD74" i="26"/>
  <c r="AD85" i="26"/>
  <c r="M97" i="26"/>
  <c r="AE76" i="26"/>
  <c r="P86" i="26"/>
  <c r="AI45" i="26"/>
  <c r="AE87" i="26"/>
  <c r="AD96" i="26"/>
  <c r="AD95" i="26"/>
  <c r="AF86" i="26"/>
  <c r="Q100" i="26"/>
  <c r="AH83" i="26"/>
  <c r="AH77" i="26"/>
  <c r="AH89" i="26"/>
  <c r="AF87" i="26"/>
  <c r="AE83" i="26"/>
  <c r="AE98" i="26"/>
  <c r="N95" i="26"/>
  <c r="N100" i="26"/>
  <c r="N86" i="26"/>
  <c r="AH85" i="26"/>
  <c r="AH87" i="26"/>
  <c r="AH86" i="26"/>
  <c r="AF89" i="26"/>
  <c r="AD86" i="26"/>
  <c r="P100" i="26"/>
  <c r="AD98" i="26"/>
  <c r="AD83" i="26"/>
  <c r="AF84" i="26"/>
  <c r="AE89" i="26"/>
  <c r="AF85" i="26"/>
  <c r="AD94" i="26"/>
  <c r="AE94" i="26"/>
  <c r="AE85" i="26"/>
  <c r="AE77" i="26"/>
  <c r="AE44" i="26"/>
  <c r="AD93" i="26"/>
  <c r="AD84" i="26"/>
  <c r="AE96" i="26"/>
  <c r="AE97" i="26"/>
  <c r="M100" i="26"/>
  <c r="AD89" i="26"/>
  <c r="AE93" i="26"/>
  <c r="AE84" i="26"/>
  <c r="AD87" i="26"/>
  <c r="AH84" i="26"/>
  <c r="AG100" i="26"/>
  <c r="AF88" i="26"/>
  <c r="AD97" i="26"/>
  <c r="AE86" i="26"/>
  <c r="AE95" i="26"/>
  <c r="AE100" i="26"/>
  <c r="AD100" i="26"/>
  <c r="I99" i="25"/>
  <c r="H99" i="25"/>
  <c r="G99" i="25"/>
  <c r="F99" i="25"/>
  <c r="I98" i="25"/>
  <c r="H98" i="25"/>
  <c r="G98" i="25"/>
  <c r="F98" i="25"/>
  <c r="I97" i="25"/>
  <c r="H97" i="25"/>
  <c r="G97" i="25"/>
  <c r="F97" i="25"/>
  <c r="I96" i="25"/>
  <c r="H96" i="25"/>
  <c r="G96" i="25"/>
  <c r="F96" i="25"/>
  <c r="I95" i="25"/>
  <c r="H95" i="25"/>
  <c r="G95" i="25"/>
  <c r="F95" i="25"/>
  <c r="I94" i="25"/>
  <c r="H94" i="25"/>
  <c r="G94" i="25"/>
  <c r="F94" i="25"/>
  <c r="AG93" i="25"/>
  <c r="AE93" i="25"/>
  <c r="AD93" i="25"/>
  <c r="Q93" i="25"/>
  <c r="P93" i="25"/>
  <c r="O93" i="25"/>
  <c r="N93" i="25"/>
  <c r="M93" i="25"/>
  <c r="L93" i="25"/>
  <c r="K93" i="25"/>
  <c r="I93" i="25"/>
  <c r="H93" i="25"/>
  <c r="G93" i="25"/>
  <c r="F93" i="25"/>
  <c r="I90" i="25"/>
  <c r="H90" i="25"/>
  <c r="G90" i="25"/>
  <c r="F90" i="25"/>
  <c r="AC89" i="25"/>
  <c r="AB89" i="25"/>
  <c r="AA89" i="25"/>
  <c r="X89" i="25"/>
  <c r="U89" i="25"/>
  <c r="J89" i="25"/>
  <c r="I89" i="25"/>
  <c r="H89" i="25"/>
  <c r="G89" i="25"/>
  <c r="F89" i="25"/>
  <c r="I88" i="25"/>
  <c r="H88" i="25"/>
  <c r="G88" i="25"/>
  <c r="F88" i="25"/>
  <c r="I87" i="25"/>
  <c r="H87" i="25"/>
  <c r="G87" i="25"/>
  <c r="F87" i="25"/>
  <c r="I86" i="25"/>
  <c r="H86" i="25"/>
  <c r="G86" i="25"/>
  <c r="F86" i="25"/>
  <c r="I85" i="25"/>
  <c r="H85" i="25"/>
  <c r="G85" i="25"/>
  <c r="F85" i="25"/>
  <c r="I84" i="25"/>
  <c r="H84" i="25"/>
  <c r="G84" i="25"/>
  <c r="F84" i="25"/>
  <c r="AC81" i="25"/>
  <c r="AB81" i="25"/>
  <c r="AA81" i="25"/>
  <c r="X81" i="25"/>
  <c r="U81" i="25"/>
  <c r="AC80" i="25"/>
  <c r="AB80" i="25"/>
  <c r="AA80" i="25"/>
  <c r="X80" i="25"/>
  <c r="U80" i="25"/>
  <c r="AC79" i="25"/>
  <c r="AB79" i="25"/>
  <c r="AA79" i="25"/>
  <c r="X79" i="25"/>
  <c r="U79" i="25"/>
  <c r="AC78" i="25"/>
  <c r="AB78" i="25"/>
  <c r="AA78" i="25"/>
  <c r="X78" i="25"/>
  <c r="U78" i="25"/>
  <c r="O78" i="25"/>
  <c r="AC77" i="25"/>
  <c r="AB77" i="25"/>
  <c r="AA77" i="25"/>
  <c r="X77" i="25"/>
  <c r="U77" i="25"/>
  <c r="O77" i="25"/>
  <c r="AC76" i="25"/>
  <c r="AB76" i="25"/>
  <c r="AA76" i="25"/>
  <c r="X76" i="25"/>
  <c r="U76" i="25"/>
  <c r="O76" i="25"/>
  <c r="AC75" i="25"/>
  <c r="AC84" i="25"/>
  <c r="AB75" i="25"/>
  <c r="AA75" i="25"/>
  <c r="AA84" i="25"/>
  <c r="X75" i="25"/>
  <c r="X84" i="25"/>
  <c r="U75" i="25"/>
  <c r="U84" i="25"/>
  <c r="O75" i="25"/>
  <c r="AG72" i="25"/>
  <c r="N72" i="25"/>
  <c r="AC71" i="25"/>
  <c r="AB71" i="25"/>
  <c r="AA71" i="25"/>
  <c r="X71" i="25"/>
  <c r="W71" i="25"/>
  <c r="W72" i="25"/>
  <c r="V71" i="25"/>
  <c r="V72" i="25"/>
  <c r="U71" i="25"/>
  <c r="T71" i="25"/>
  <c r="T72" i="25"/>
  <c r="S71" i="25"/>
  <c r="S72" i="25"/>
  <c r="R71" i="25"/>
  <c r="R72" i="25"/>
  <c r="Q71" i="25"/>
  <c r="Q72" i="25"/>
  <c r="P71" i="25"/>
  <c r="P72" i="25"/>
  <c r="O71" i="25"/>
  <c r="O72" i="25"/>
  <c r="O81" i="25"/>
  <c r="M71" i="25"/>
  <c r="L71" i="25"/>
  <c r="K71" i="25"/>
  <c r="K90" i="25"/>
  <c r="J71" i="25"/>
  <c r="J81" i="25"/>
  <c r="AH70" i="25"/>
  <c r="AG70" i="25"/>
  <c r="AF70" i="25"/>
  <c r="AE70" i="25"/>
  <c r="AD70" i="25"/>
  <c r="B70" i="25"/>
  <c r="AH69" i="25"/>
  <c r="AG69" i="25"/>
  <c r="AF69" i="25"/>
  <c r="AE69" i="25"/>
  <c r="AD69" i="25"/>
  <c r="B69" i="25"/>
  <c r="AH68" i="25"/>
  <c r="AG68" i="25"/>
  <c r="AF68" i="25"/>
  <c r="AE68" i="25"/>
  <c r="AD68" i="25"/>
  <c r="AH67" i="25"/>
  <c r="AG67" i="25"/>
  <c r="AF67" i="25"/>
  <c r="AE67" i="25"/>
  <c r="AD67" i="25"/>
  <c r="B67" i="25"/>
  <c r="AG63" i="25"/>
  <c r="AC62" i="25"/>
  <c r="AB62" i="25"/>
  <c r="AA62" i="25"/>
  <c r="X62" i="25"/>
  <c r="W62" i="25"/>
  <c r="W63" i="25"/>
  <c r="V62" i="25"/>
  <c r="V63" i="25"/>
  <c r="U62" i="25"/>
  <c r="T62" i="25"/>
  <c r="T63" i="25"/>
  <c r="S62" i="25"/>
  <c r="S63" i="25"/>
  <c r="AE63" i="25"/>
  <c r="R62" i="25"/>
  <c r="R63" i="25"/>
  <c r="Q62" i="25"/>
  <c r="Q63" i="25"/>
  <c r="P62" i="25"/>
  <c r="P63" i="25"/>
  <c r="O62" i="25"/>
  <c r="O63" i="25"/>
  <c r="N62" i="25"/>
  <c r="N89" i="25"/>
  <c r="M62" i="25"/>
  <c r="L62" i="25"/>
  <c r="K62" i="25"/>
  <c r="AH61" i="25"/>
  <c r="AG61" i="25"/>
  <c r="AF61" i="25"/>
  <c r="AE61" i="25"/>
  <c r="AD61" i="25"/>
  <c r="B61" i="25"/>
  <c r="AH60" i="25"/>
  <c r="AG60" i="25"/>
  <c r="AF60" i="25"/>
  <c r="AE60" i="25"/>
  <c r="AD60" i="25"/>
  <c r="B60" i="25"/>
  <c r="AH59" i="25"/>
  <c r="AG59" i="25"/>
  <c r="AF59" i="25"/>
  <c r="AE59" i="25"/>
  <c r="AD59" i="25"/>
  <c r="B59" i="25"/>
  <c r="AH58" i="25"/>
  <c r="AG58" i="25"/>
  <c r="AF58" i="25"/>
  <c r="AE58" i="25"/>
  <c r="AD58" i="25"/>
  <c r="B58" i="25"/>
  <c r="AG54" i="25"/>
  <c r="AC53" i="25"/>
  <c r="AB53" i="25"/>
  <c r="AA53" i="25"/>
  <c r="X53" i="25"/>
  <c r="W53" i="25"/>
  <c r="W54" i="25"/>
  <c r="V53" i="25"/>
  <c r="V54" i="25"/>
  <c r="U53" i="25"/>
  <c r="T53" i="25"/>
  <c r="T54" i="25"/>
  <c r="S53" i="25"/>
  <c r="S54" i="25"/>
  <c r="R53" i="25"/>
  <c r="R54" i="25"/>
  <c r="Q53" i="25"/>
  <c r="Q54" i="25"/>
  <c r="P53" i="25"/>
  <c r="P54" i="25"/>
  <c r="O53" i="25"/>
  <c r="O54" i="25"/>
  <c r="N53" i="25"/>
  <c r="N54" i="25"/>
  <c r="M53" i="25"/>
  <c r="K53" i="25"/>
  <c r="J53" i="25"/>
  <c r="F53" i="25"/>
  <c r="AH52" i="25"/>
  <c r="AG52" i="25"/>
  <c r="AF52" i="25"/>
  <c r="AE52" i="25"/>
  <c r="AD52" i="25"/>
  <c r="B52" i="25"/>
  <c r="AH51" i="25"/>
  <c r="AG51" i="25"/>
  <c r="AF51" i="25"/>
  <c r="AE51" i="25"/>
  <c r="AD51" i="25"/>
  <c r="B51" i="25"/>
  <c r="B68" i="25"/>
  <c r="AH50" i="25"/>
  <c r="AG50" i="25"/>
  <c r="AF50" i="25"/>
  <c r="AE50" i="25"/>
  <c r="AD50" i="25"/>
  <c r="B50" i="25"/>
  <c r="AH49" i="25"/>
  <c r="AG49" i="25"/>
  <c r="AF49" i="25"/>
  <c r="AE49" i="25"/>
  <c r="AD49" i="25"/>
  <c r="B49" i="25"/>
  <c r="Z45" i="25"/>
  <c r="Y45" i="25"/>
  <c r="AI44" i="25"/>
  <c r="AC44" i="25"/>
  <c r="AB44" i="25"/>
  <c r="AA44" i="25"/>
  <c r="X44" i="25"/>
  <c r="U44" i="25"/>
  <c r="AG42" i="25"/>
  <c r="AC41" i="25"/>
  <c r="AB41" i="25"/>
  <c r="AB43" i="25"/>
  <c r="AA41" i="25"/>
  <c r="X41" i="25"/>
  <c r="W41" i="25"/>
  <c r="W42" i="25"/>
  <c r="V41" i="25"/>
  <c r="U41" i="25"/>
  <c r="T41" i="25"/>
  <c r="T42" i="25"/>
  <c r="S41" i="25"/>
  <c r="S42" i="25"/>
  <c r="R41" i="25"/>
  <c r="R43" i="25"/>
  <c r="Q41" i="25"/>
  <c r="P41" i="25"/>
  <c r="P42" i="25"/>
  <c r="O41" i="25"/>
  <c r="N41" i="25"/>
  <c r="M41" i="25"/>
  <c r="L41" i="25"/>
  <c r="K41" i="25"/>
  <c r="J41" i="25"/>
  <c r="AH40" i="25"/>
  <c r="AG40" i="25"/>
  <c r="AF40" i="25"/>
  <c r="AE40" i="25"/>
  <c r="AD40" i="25"/>
  <c r="B40" i="25"/>
  <c r="AH39" i="25"/>
  <c r="AG39" i="25"/>
  <c r="AF39" i="25"/>
  <c r="AE39" i="25"/>
  <c r="AD39" i="25"/>
  <c r="B39" i="25"/>
  <c r="AH38" i="25"/>
  <c r="AG38" i="25"/>
  <c r="AF38" i="25"/>
  <c r="AE38" i="25"/>
  <c r="AD38" i="25"/>
  <c r="AH37" i="25"/>
  <c r="AG37" i="25"/>
  <c r="AF37" i="25"/>
  <c r="AE37" i="25"/>
  <c r="AD37" i="25"/>
  <c r="B37" i="25"/>
  <c r="AG33" i="25"/>
  <c r="AC32" i="25"/>
  <c r="AB32" i="25"/>
  <c r="AA32" i="25"/>
  <c r="X32" i="25"/>
  <c r="W32" i="25"/>
  <c r="W33" i="25"/>
  <c r="V32" i="25"/>
  <c r="V33" i="25"/>
  <c r="U32" i="25"/>
  <c r="T32" i="25"/>
  <c r="T33" i="25"/>
  <c r="S32" i="25"/>
  <c r="S33" i="25"/>
  <c r="R32" i="25"/>
  <c r="R33" i="25"/>
  <c r="Q32" i="25"/>
  <c r="Q33" i="25"/>
  <c r="P32" i="25"/>
  <c r="P33" i="25"/>
  <c r="O32" i="25"/>
  <c r="N32" i="25"/>
  <c r="N33" i="25"/>
  <c r="M32" i="25"/>
  <c r="L32" i="25"/>
  <c r="K32" i="25"/>
  <c r="J32" i="25"/>
  <c r="F32" i="25"/>
  <c r="AH31" i="25"/>
  <c r="AG31" i="25"/>
  <c r="AF31" i="25"/>
  <c r="AE31" i="25"/>
  <c r="AD31" i="25"/>
  <c r="B31" i="25"/>
  <c r="AH30" i="25"/>
  <c r="AG30" i="25"/>
  <c r="AF30" i="25"/>
  <c r="AE30" i="25"/>
  <c r="AD30" i="25"/>
  <c r="B30" i="25"/>
  <c r="AH29" i="25"/>
  <c r="AG29" i="25"/>
  <c r="AF29" i="25"/>
  <c r="AE29" i="25"/>
  <c r="AD29" i="25"/>
  <c r="AH28" i="25"/>
  <c r="AG28" i="25"/>
  <c r="AF28" i="25"/>
  <c r="AE28" i="25"/>
  <c r="AD28" i="25"/>
  <c r="B28" i="25"/>
  <c r="B38" i="25"/>
  <c r="AG24" i="25"/>
  <c r="AC23" i="25"/>
  <c r="AB23" i="25"/>
  <c r="AA23" i="25"/>
  <c r="X23" i="25"/>
  <c r="W23" i="25"/>
  <c r="W24" i="25"/>
  <c r="V23" i="25"/>
  <c r="V24" i="25"/>
  <c r="U23" i="25"/>
  <c r="T23" i="25"/>
  <c r="T24" i="25"/>
  <c r="S23" i="25"/>
  <c r="S24" i="25"/>
  <c r="R23" i="25"/>
  <c r="R24" i="25"/>
  <c r="Q23" i="25"/>
  <c r="Q24" i="25"/>
  <c r="P23" i="25"/>
  <c r="P24" i="25"/>
  <c r="O23" i="25"/>
  <c r="N23" i="25"/>
  <c r="N24" i="25"/>
  <c r="M23" i="25"/>
  <c r="AH22" i="25"/>
  <c r="AG22" i="25"/>
  <c r="AF22" i="25"/>
  <c r="AE22" i="25"/>
  <c r="AD22" i="25"/>
  <c r="AH21" i="25"/>
  <c r="AG21" i="25"/>
  <c r="AF21" i="25"/>
  <c r="AE21" i="25"/>
  <c r="AD21" i="25"/>
  <c r="B21" i="25"/>
  <c r="AH20" i="25"/>
  <c r="AG20" i="25"/>
  <c r="AF20" i="25"/>
  <c r="AE20" i="25"/>
  <c r="AD20" i="25"/>
  <c r="B20" i="25"/>
  <c r="AH19" i="25"/>
  <c r="AG19" i="25"/>
  <c r="AF19" i="25"/>
  <c r="AE19" i="25"/>
  <c r="AD19" i="25"/>
  <c r="B19" i="25"/>
  <c r="C17" i="25"/>
  <c r="C26" i="25"/>
  <c r="C35" i="25"/>
  <c r="C47" i="25"/>
  <c r="C56" i="25"/>
  <c r="C65" i="25"/>
  <c r="AG15" i="25"/>
  <c r="AG76" i="25"/>
  <c r="AC14" i="25"/>
  <c r="AB14" i="25"/>
  <c r="AA14" i="25"/>
  <c r="X14" i="25"/>
  <c r="W14" i="25"/>
  <c r="W15" i="25"/>
  <c r="V14" i="25"/>
  <c r="V15" i="25"/>
  <c r="V75" i="25"/>
  <c r="V84" i="25"/>
  <c r="U14" i="25"/>
  <c r="T14" i="25"/>
  <c r="T15" i="25"/>
  <c r="S14" i="25"/>
  <c r="S15" i="25"/>
  <c r="R14" i="25"/>
  <c r="R15" i="25"/>
  <c r="R75" i="25"/>
  <c r="R84" i="25"/>
  <c r="Q14" i="25"/>
  <c r="Q15" i="25"/>
  <c r="P14" i="25"/>
  <c r="P15" i="25"/>
  <c r="O14" i="25"/>
  <c r="N14" i="25"/>
  <c r="N75" i="25"/>
  <c r="M14" i="25"/>
  <c r="L14" i="25"/>
  <c r="L54" i="25"/>
  <c r="K14" i="25"/>
  <c r="J14" i="25"/>
  <c r="J76" i="25"/>
  <c r="AH13" i="25"/>
  <c r="AG13" i="25"/>
  <c r="AF13" i="25"/>
  <c r="AE13" i="25"/>
  <c r="AD13" i="25"/>
  <c r="B13" i="25"/>
  <c r="B22" i="25"/>
  <c r="B29" i="25"/>
  <c r="AH12" i="25"/>
  <c r="AG12" i="25"/>
  <c r="AF12" i="25"/>
  <c r="AE12" i="25"/>
  <c r="AD12" i="25"/>
  <c r="B12" i="25"/>
  <c r="AH11" i="25"/>
  <c r="AG11" i="25"/>
  <c r="AF11" i="25"/>
  <c r="AE11" i="25"/>
  <c r="AD11" i="25"/>
  <c r="B11" i="25"/>
  <c r="AH10" i="25"/>
  <c r="AG10" i="25"/>
  <c r="AF10" i="25"/>
  <c r="AE10" i="25"/>
  <c r="AD10" i="25"/>
  <c r="B10" i="25"/>
  <c r="AF24" i="25"/>
  <c r="AG62" i="25"/>
  <c r="H101" i="25"/>
  <c r="AC87" i="25"/>
  <c r="AD41" i="25"/>
  <c r="L78" i="25"/>
  <c r="AG23" i="25"/>
  <c r="M43" i="25"/>
  <c r="Q43" i="25"/>
  <c r="U43" i="25"/>
  <c r="AA43" i="25"/>
  <c r="AD62" i="25"/>
  <c r="AD89" i="25"/>
  <c r="AH62" i="25"/>
  <c r="AA85" i="25"/>
  <c r="AG32" i="25"/>
  <c r="AH41" i="25"/>
  <c r="P44" i="25"/>
  <c r="AG14" i="25"/>
  <c r="AD14" i="25"/>
  <c r="AH14" i="25"/>
  <c r="AE24" i="25"/>
  <c r="AD53" i="25"/>
  <c r="AH53" i="25"/>
  <c r="N77" i="25"/>
  <c r="N86" i="25"/>
  <c r="AD32" i="25"/>
  <c r="AH32" i="25"/>
  <c r="AF71" i="25"/>
  <c r="O90" i="25"/>
  <c r="AE14" i="25"/>
  <c r="AE23" i="25"/>
  <c r="AF41" i="25"/>
  <c r="AF53" i="25"/>
  <c r="AE62" i="25"/>
  <c r="AE89" i="25"/>
  <c r="AF23" i="25"/>
  <c r="AF32" i="25"/>
  <c r="AG41" i="25"/>
  <c r="O43" i="25"/>
  <c r="AE42" i="25"/>
  <c r="AC43" i="25"/>
  <c r="AF62" i="25"/>
  <c r="G101" i="25"/>
  <c r="AD33" i="25"/>
  <c r="N15" i="25"/>
  <c r="N81" i="25"/>
  <c r="N90" i="25"/>
  <c r="K63" i="25"/>
  <c r="L43" i="25"/>
  <c r="P43" i="25"/>
  <c r="T43" i="25"/>
  <c r="X43" i="25"/>
  <c r="Q42" i="25"/>
  <c r="AG71" i="25"/>
  <c r="AC85" i="25"/>
  <c r="AA86" i="25"/>
  <c r="U90" i="25"/>
  <c r="N76" i="25"/>
  <c r="N94" i="25"/>
  <c r="X86" i="25"/>
  <c r="AD23" i="25"/>
  <c r="AH23" i="25"/>
  <c r="AE32" i="25"/>
  <c r="T78" i="25"/>
  <c r="W43" i="25"/>
  <c r="AG53" i="25"/>
  <c r="N79" i="25"/>
  <c r="N97" i="25"/>
  <c r="R79" i="25"/>
  <c r="R88" i="25"/>
  <c r="AH72" i="25"/>
  <c r="AG81" i="25"/>
  <c r="X85" i="25"/>
  <c r="U87" i="25"/>
  <c r="AB88" i="25"/>
  <c r="F101" i="25"/>
  <c r="S43" i="25"/>
  <c r="AG77" i="25"/>
  <c r="J78" i="25"/>
  <c r="AE71" i="25"/>
  <c r="R81" i="25"/>
  <c r="J75" i="25"/>
  <c r="J84" i="25"/>
  <c r="X87" i="25"/>
  <c r="I101" i="25"/>
  <c r="N85" i="25"/>
  <c r="S76" i="25"/>
  <c r="S75" i="25"/>
  <c r="S84" i="25"/>
  <c r="AE15" i="25"/>
  <c r="AH24" i="25"/>
  <c r="AD24" i="25"/>
  <c r="AE33" i="25"/>
  <c r="S77" i="25"/>
  <c r="AE78" i="25"/>
  <c r="W76" i="25"/>
  <c r="W75" i="25"/>
  <c r="W84" i="25"/>
  <c r="Q76" i="25"/>
  <c r="Q75" i="25"/>
  <c r="N43" i="25"/>
  <c r="N42" i="25"/>
  <c r="V79" i="25"/>
  <c r="V88" i="25"/>
  <c r="AF54" i="25"/>
  <c r="M81" i="25"/>
  <c r="M90" i="25"/>
  <c r="V81" i="25"/>
  <c r="V90" i="25"/>
  <c r="AF72" i="25"/>
  <c r="AD72" i="25"/>
  <c r="N99" i="25"/>
  <c r="N84" i="25"/>
  <c r="P76" i="25"/>
  <c r="P75" i="25"/>
  <c r="T76" i="25"/>
  <c r="T75" i="25"/>
  <c r="T84" i="25"/>
  <c r="K24" i="25"/>
  <c r="T77" i="25"/>
  <c r="Q77" i="25"/>
  <c r="P78" i="25"/>
  <c r="AD54" i="25"/>
  <c r="W81" i="25"/>
  <c r="V76" i="25"/>
  <c r="V85" i="25"/>
  <c r="AF14" i="25"/>
  <c r="M76" i="25"/>
  <c r="M75" i="25"/>
  <c r="M73" i="25"/>
  <c r="AH15" i="25"/>
  <c r="M77" i="25"/>
  <c r="AE41" i="25"/>
  <c r="T44" i="25"/>
  <c r="AE53" i="25"/>
  <c r="K79" i="25"/>
  <c r="K54" i="25"/>
  <c r="P79" i="25"/>
  <c r="T79" i="25"/>
  <c r="T88" i="25"/>
  <c r="O79" i="25"/>
  <c r="O44" i="25"/>
  <c r="M80" i="25"/>
  <c r="M89" i="25"/>
  <c r="Q80" i="25"/>
  <c r="Q89" i="25"/>
  <c r="T80" i="25"/>
  <c r="T89" i="25"/>
  <c r="AE72" i="25"/>
  <c r="AE81" i="25"/>
  <c r="S81" i="25"/>
  <c r="K75" i="25"/>
  <c r="K73" i="25"/>
  <c r="K76" i="25"/>
  <c r="AF15" i="25"/>
  <c r="K77" i="25"/>
  <c r="W77" i="25"/>
  <c r="V42" i="25"/>
  <c r="V43" i="25"/>
  <c r="K43" i="25"/>
  <c r="S79" i="25"/>
  <c r="AE54" i="25"/>
  <c r="AE79" i="25"/>
  <c r="W89" i="25"/>
  <c r="W80" i="25"/>
  <c r="P80" i="25"/>
  <c r="P89" i="25"/>
  <c r="AH63" i="25"/>
  <c r="AD63" i="25"/>
  <c r="R90" i="25"/>
  <c r="Q79" i="25"/>
  <c r="P77" i="25"/>
  <c r="AF33" i="25"/>
  <c r="S78" i="25"/>
  <c r="S44" i="25"/>
  <c r="W78" i="25"/>
  <c r="W44" i="25"/>
  <c r="W79" i="25"/>
  <c r="R76" i="25"/>
  <c r="R85" i="25"/>
  <c r="AD15" i="25"/>
  <c r="R77" i="25"/>
  <c r="R86" i="25"/>
  <c r="K33" i="25"/>
  <c r="V77" i="25"/>
  <c r="V86" i="25"/>
  <c r="AH33" i="25"/>
  <c r="R42" i="25"/>
  <c r="AG78" i="25"/>
  <c r="AG44" i="25"/>
  <c r="M79" i="25"/>
  <c r="AH54" i="25"/>
  <c r="R89" i="25"/>
  <c r="R80" i="25"/>
  <c r="V89" i="25"/>
  <c r="AF63" i="25"/>
  <c r="AF80" i="25"/>
  <c r="V80" i="25"/>
  <c r="AE80" i="25"/>
  <c r="AD71" i="25"/>
  <c r="AH71" i="25"/>
  <c r="Q81" i="25"/>
  <c r="AB84" i="25"/>
  <c r="AB86" i="25"/>
  <c r="AB90" i="25"/>
  <c r="L77" i="25"/>
  <c r="M78" i="25"/>
  <c r="J79" i="25"/>
  <c r="AG79" i="25"/>
  <c r="L80" i="25"/>
  <c r="L89" i="25"/>
  <c r="O89" i="25"/>
  <c r="O80" i="25"/>
  <c r="O98" i="25"/>
  <c r="S89" i="25"/>
  <c r="S80" i="25"/>
  <c r="L90" i="25"/>
  <c r="L81" i="25"/>
  <c r="AB85" i="25"/>
  <c r="O86" i="25"/>
  <c r="O95" i="25"/>
  <c r="AB87" i="25"/>
  <c r="AA88" i="25"/>
  <c r="J80" i="25"/>
  <c r="AA90" i="25"/>
  <c r="U85" i="25"/>
  <c r="L76" i="25"/>
  <c r="L79" i="25"/>
  <c r="L24" i="25"/>
  <c r="J77" i="25"/>
  <c r="L33" i="25"/>
  <c r="K78" i="25"/>
  <c r="Q78" i="25"/>
  <c r="Q44" i="25"/>
  <c r="L63" i="25"/>
  <c r="P81" i="25"/>
  <c r="T81" i="25"/>
  <c r="O99" i="25"/>
  <c r="O84" i="25"/>
  <c r="AG75" i="25"/>
  <c r="AG94" i="25"/>
  <c r="O85" i="25"/>
  <c r="U86" i="25"/>
  <c r="O96" i="25"/>
  <c r="U88" i="25"/>
  <c r="AC88" i="25"/>
  <c r="K81" i="25"/>
  <c r="AC90" i="25"/>
  <c r="O87" i="25"/>
  <c r="X88" i="25"/>
  <c r="J90" i="25"/>
  <c r="K89" i="25"/>
  <c r="K80" i="25"/>
  <c r="N63" i="25"/>
  <c r="N80" i="25"/>
  <c r="N98" i="25"/>
  <c r="AG80" i="25"/>
  <c r="L73" i="25"/>
  <c r="L75" i="25"/>
  <c r="AC86" i="25"/>
  <c r="AA87" i="25"/>
  <c r="X90" i="25"/>
  <c r="O94" i="25"/>
  <c r="AG43" i="25"/>
  <c r="N95" i="25"/>
  <c r="W86" i="25"/>
  <c r="W88" i="25"/>
  <c r="AD43" i="25"/>
  <c r="AH43" i="25"/>
  <c r="J86" i="25"/>
  <c r="AF43" i="25"/>
  <c r="T90" i="25"/>
  <c r="N88" i="25"/>
  <c r="T85" i="25"/>
  <c r="L96" i="25"/>
  <c r="K98" i="25"/>
  <c r="W87" i="25"/>
  <c r="S90" i="25"/>
  <c r="AE43" i="25"/>
  <c r="W90" i="25"/>
  <c r="T86" i="25"/>
  <c r="AD81" i="25"/>
  <c r="AG86" i="25"/>
  <c r="T87" i="25"/>
  <c r="J88" i="25"/>
  <c r="W85" i="25"/>
  <c r="AE77" i="25"/>
  <c r="J85" i="25"/>
  <c r="AE44" i="25"/>
  <c r="J87" i="25"/>
  <c r="R78" i="25"/>
  <c r="R87" i="25"/>
  <c r="R44" i="25"/>
  <c r="AD44" i="25"/>
  <c r="AF76" i="25"/>
  <c r="AF75" i="25"/>
  <c r="AF84" i="25"/>
  <c r="M99" i="25"/>
  <c r="M84" i="25"/>
  <c r="AD42" i="25"/>
  <c r="AD78" i="25"/>
  <c r="AH75" i="25"/>
  <c r="P99" i="25"/>
  <c r="P84" i="25"/>
  <c r="P90" i="25"/>
  <c r="AH81" i="25"/>
  <c r="AG85" i="25"/>
  <c r="AG90" i="25"/>
  <c r="Q97" i="25"/>
  <c r="Q88" i="25"/>
  <c r="K85" i="25"/>
  <c r="K94" i="25"/>
  <c r="K101" i="25"/>
  <c r="Q98" i="25"/>
  <c r="K97" i="25"/>
  <c r="K88" i="25"/>
  <c r="P94" i="25"/>
  <c r="AH76" i="25"/>
  <c r="P85" i="25"/>
  <c r="AF79" i="25"/>
  <c r="Q94" i="25"/>
  <c r="Q85" i="25"/>
  <c r="S85" i="25"/>
  <c r="M87" i="25"/>
  <c r="M96" i="25"/>
  <c r="S87" i="25"/>
  <c r="P98" i="25"/>
  <c r="AH80" i="25"/>
  <c r="S88" i="25"/>
  <c r="P96" i="25"/>
  <c r="P87" i="25"/>
  <c r="S86" i="25"/>
  <c r="Q87" i="25"/>
  <c r="Q96" i="25"/>
  <c r="L94" i="25"/>
  <c r="L101" i="25"/>
  <c r="L85" i="25"/>
  <c r="AG88" i="25"/>
  <c r="AG97" i="25"/>
  <c r="P86" i="25"/>
  <c r="AH77" i="25"/>
  <c r="P95" i="25"/>
  <c r="Q99" i="25"/>
  <c r="Q84" i="25"/>
  <c r="AG98" i="25"/>
  <c r="AG89" i="25"/>
  <c r="AG84" i="25"/>
  <c r="AG99" i="25"/>
  <c r="K96" i="25"/>
  <c r="K87" i="25"/>
  <c r="M97" i="25"/>
  <c r="M88" i="25"/>
  <c r="AD76" i="25"/>
  <c r="AD75" i="25"/>
  <c r="AH89" i="25"/>
  <c r="O97" i="25"/>
  <c r="O101" i="25"/>
  <c r="O88" i="25"/>
  <c r="M95" i="25"/>
  <c r="M86" i="25"/>
  <c r="M94" i="25"/>
  <c r="M85" i="25"/>
  <c r="AH42" i="25"/>
  <c r="AF81" i="25"/>
  <c r="N78" i="25"/>
  <c r="N44" i="25"/>
  <c r="L99" i="25"/>
  <c r="L84" i="25"/>
  <c r="L88" i="25"/>
  <c r="L97" i="25"/>
  <c r="L98" i="25"/>
  <c r="L86" i="25"/>
  <c r="L95" i="25"/>
  <c r="Q90" i="25"/>
  <c r="AG96" i="25"/>
  <c r="AG87" i="25"/>
  <c r="AG95" i="25"/>
  <c r="AF77" i="25"/>
  <c r="AD80" i="25"/>
  <c r="AD98" i="25"/>
  <c r="V78" i="25"/>
  <c r="V87" i="25"/>
  <c r="AF42" i="25"/>
  <c r="V44" i="25"/>
  <c r="K86" i="25"/>
  <c r="K95" i="25"/>
  <c r="K99" i="25"/>
  <c r="K84" i="25"/>
  <c r="M98" i="25"/>
  <c r="AH79" i="25"/>
  <c r="P97" i="25"/>
  <c r="P88" i="25"/>
  <c r="L87" i="25"/>
  <c r="AD79" i="25"/>
  <c r="Q95" i="25"/>
  <c r="Q86" i="25"/>
  <c r="AD77" i="25"/>
  <c r="AE76" i="25"/>
  <c r="AE75" i="25"/>
  <c r="AE88" i="25"/>
  <c r="I98" i="24"/>
  <c r="H98" i="24"/>
  <c r="G98" i="24"/>
  <c r="F98" i="24"/>
  <c r="I97" i="24"/>
  <c r="H97" i="24"/>
  <c r="G97" i="24"/>
  <c r="F97" i="24"/>
  <c r="I96" i="24"/>
  <c r="H96" i="24"/>
  <c r="G96" i="24"/>
  <c r="F96" i="24"/>
  <c r="I95" i="24"/>
  <c r="H95" i="24"/>
  <c r="G95" i="24"/>
  <c r="F95" i="24"/>
  <c r="I94" i="24"/>
  <c r="H94" i="24"/>
  <c r="G94" i="24"/>
  <c r="F94" i="24"/>
  <c r="I93" i="24"/>
  <c r="H93" i="24"/>
  <c r="G93" i="24"/>
  <c r="F93" i="24"/>
  <c r="AG92" i="24"/>
  <c r="AE92" i="24"/>
  <c r="AD92" i="24"/>
  <c r="Q92" i="24"/>
  <c r="P92" i="24"/>
  <c r="O92" i="24"/>
  <c r="N92" i="24"/>
  <c r="M92" i="24"/>
  <c r="L92" i="24"/>
  <c r="K92" i="24"/>
  <c r="I92" i="24"/>
  <c r="H92" i="24"/>
  <c r="G92" i="24"/>
  <c r="F92" i="24"/>
  <c r="I89" i="24"/>
  <c r="H89" i="24"/>
  <c r="G89" i="24"/>
  <c r="F89" i="24"/>
  <c r="AC88" i="24"/>
  <c r="AB88" i="24"/>
  <c r="AA88" i="24"/>
  <c r="Z88" i="24"/>
  <c r="W88" i="24"/>
  <c r="U88" i="24"/>
  <c r="J88" i="24"/>
  <c r="I88" i="24"/>
  <c r="H88" i="24"/>
  <c r="G88" i="24"/>
  <c r="F88" i="24"/>
  <c r="I87" i="24"/>
  <c r="H87" i="24"/>
  <c r="G87" i="24"/>
  <c r="F87" i="24"/>
  <c r="I86" i="24"/>
  <c r="H86" i="24"/>
  <c r="G86" i="24"/>
  <c r="F86" i="24"/>
  <c r="I85" i="24"/>
  <c r="H85" i="24"/>
  <c r="G85" i="24"/>
  <c r="F85" i="24"/>
  <c r="I84" i="24"/>
  <c r="H84" i="24"/>
  <c r="G84" i="24"/>
  <c r="F84" i="24"/>
  <c r="I83" i="24"/>
  <c r="H83" i="24"/>
  <c r="G83" i="24"/>
  <c r="F83" i="24"/>
  <c r="AC80" i="24"/>
  <c r="AB80" i="24"/>
  <c r="AA80" i="24"/>
  <c r="Z80" i="24"/>
  <c r="W80" i="24"/>
  <c r="U80" i="24"/>
  <c r="AC79" i="24"/>
  <c r="AB79" i="24"/>
  <c r="AA79" i="24"/>
  <c r="Z79" i="24"/>
  <c r="W79" i="24"/>
  <c r="U79" i="24"/>
  <c r="AC78" i="24"/>
  <c r="AB78" i="24"/>
  <c r="AA78" i="24"/>
  <c r="Z78" i="24"/>
  <c r="W78" i="24"/>
  <c r="U78" i="24"/>
  <c r="AC77" i="24"/>
  <c r="AB77" i="24"/>
  <c r="AA77" i="24"/>
  <c r="Z77" i="24"/>
  <c r="W77" i="24"/>
  <c r="U77" i="24"/>
  <c r="O77" i="24"/>
  <c r="AC76" i="24"/>
  <c r="AB76" i="24"/>
  <c r="AA76" i="24"/>
  <c r="Z76" i="24"/>
  <c r="W76" i="24"/>
  <c r="U76" i="24"/>
  <c r="O76" i="24"/>
  <c r="AC75" i="24"/>
  <c r="AB75" i="24"/>
  <c r="AA75" i="24"/>
  <c r="Z75" i="24"/>
  <c r="W75" i="24"/>
  <c r="U75" i="24"/>
  <c r="O75" i="24"/>
  <c r="AC74" i="24"/>
  <c r="AC83" i="24"/>
  <c r="AB74" i="24"/>
  <c r="AB83" i="24"/>
  <c r="AA74" i="24"/>
  <c r="AA83" i="24"/>
  <c r="Z74" i="24"/>
  <c r="Z83" i="24"/>
  <c r="W74" i="24"/>
  <c r="W83" i="24"/>
  <c r="U74" i="24"/>
  <c r="U83" i="24"/>
  <c r="O74" i="24"/>
  <c r="O98" i="24"/>
  <c r="AG71" i="24"/>
  <c r="N71" i="24"/>
  <c r="AC70" i="24"/>
  <c r="AB70" i="24"/>
  <c r="AA70" i="24"/>
  <c r="Z70" i="24"/>
  <c r="W70" i="24"/>
  <c r="V70" i="24"/>
  <c r="V71" i="24"/>
  <c r="U70" i="24"/>
  <c r="T70" i="24"/>
  <c r="T71" i="24"/>
  <c r="S70" i="24"/>
  <c r="S71" i="24"/>
  <c r="R70" i="24"/>
  <c r="R71" i="24"/>
  <c r="Q70" i="24"/>
  <c r="Q71" i="24"/>
  <c r="P70" i="24"/>
  <c r="P71" i="24"/>
  <c r="O70" i="24"/>
  <c r="O71" i="24"/>
  <c r="O80" i="24"/>
  <c r="M70" i="24"/>
  <c r="M80" i="24"/>
  <c r="L70" i="24"/>
  <c r="K70" i="24"/>
  <c r="J70" i="24"/>
  <c r="J89" i="24"/>
  <c r="AH69" i="24"/>
  <c r="AG69" i="24"/>
  <c r="AF69" i="24"/>
  <c r="AE69" i="24"/>
  <c r="AD69" i="24"/>
  <c r="B69" i="24"/>
  <c r="AH68" i="24"/>
  <c r="AG68" i="24"/>
  <c r="AF68" i="24"/>
  <c r="AE68" i="24"/>
  <c r="AD68" i="24"/>
  <c r="B68" i="24"/>
  <c r="AH67" i="24"/>
  <c r="AG67" i="24"/>
  <c r="AF67" i="24"/>
  <c r="AE67" i="24"/>
  <c r="AD67" i="24"/>
  <c r="AH66" i="24"/>
  <c r="AG66" i="24"/>
  <c r="AF66" i="24"/>
  <c r="AE66" i="24"/>
  <c r="AD66" i="24"/>
  <c r="B66" i="24"/>
  <c r="AG62" i="24"/>
  <c r="AC61" i="24"/>
  <c r="AB61" i="24"/>
  <c r="AA61" i="24"/>
  <c r="Z61" i="24"/>
  <c r="W61" i="24"/>
  <c r="V61" i="24"/>
  <c r="V62" i="24"/>
  <c r="U61" i="24"/>
  <c r="T61" i="24"/>
  <c r="T62" i="24"/>
  <c r="S61" i="24"/>
  <c r="S62" i="24"/>
  <c r="R61" i="24"/>
  <c r="R62" i="24"/>
  <c r="Q61" i="24"/>
  <c r="Q62" i="24"/>
  <c r="Q88" i="24"/>
  <c r="P61" i="24"/>
  <c r="P62" i="24"/>
  <c r="O61" i="24"/>
  <c r="O62" i="24"/>
  <c r="N61" i="24"/>
  <c r="N88" i="24"/>
  <c r="M61" i="24"/>
  <c r="M88" i="24"/>
  <c r="L61" i="24"/>
  <c r="L88" i="24"/>
  <c r="K61" i="24"/>
  <c r="AH60" i="24"/>
  <c r="AG60" i="24"/>
  <c r="AF60" i="24"/>
  <c r="AE60" i="24"/>
  <c r="AD60" i="24"/>
  <c r="B60" i="24"/>
  <c r="AH59" i="24"/>
  <c r="AG59" i="24"/>
  <c r="AF59" i="24"/>
  <c r="AE59" i="24"/>
  <c r="AD59" i="24"/>
  <c r="B59" i="24"/>
  <c r="AH58" i="24"/>
  <c r="AG58" i="24"/>
  <c r="AF58" i="24"/>
  <c r="AE58" i="24"/>
  <c r="AD58" i="24"/>
  <c r="B58" i="24"/>
  <c r="AH57" i="24"/>
  <c r="AG57" i="24"/>
  <c r="AF57" i="24"/>
  <c r="AE57" i="24"/>
  <c r="AD57" i="24"/>
  <c r="B57" i="24"/>
  <c r="AG53" i="24"/>
  <c r="AC52" i="24"/>
  <c r="AB52" i="24"/>
  <c r="AA52" i="24"/>
  <c r="Z52" i="24"/>
  <c r="W52" i="24"/>
  <c r="V52" i="24"/>
  <c r="V53" i="24"/>
  <c r="U52" i="24"/>
  <c r="T52" i="24"/>
  <c r="T53" i="24"/>
  <c r="S52" i="24"/>
  <c r="S53" i="24"/>
  <c r="R52" i="24"/>
  <c r="R53" i="24"/>
  <c r="Q52" i="24"/>
  <c r="Q53" i="24"/>
  <c r="P52" i="24"/>
  <c r="P53" i="24"/>
  <c r="O52" i="24"/>
  <c r="O53" i="24"/>
  <c r="N52" i="24"/>
  <c r="N53" i="24"/>
  <c r="M52" i="24"/>
  <c r="K52" i="24"/>
  <c r="J52" i="24"/>
  <c r="F52" i="24"/>
  <c r="AH51" i="24"/>
  <c r="AG51" i="24"/>
  <c r="AF51" i="24"/>
  <c r="AE51" i="24"/>
  <c r="AD51" i="24"/>
  <c r="B51" i="24"/>
  <c r="AH50" i="24"/>
  <c r="AG50" i="24"/>
  <c r="AF50" i="24"/>
  <c r="AE50" i="24"/>
  <c r="AD50" i="24"/>
  <c r="B50" i="24"/>
  <c r="B67" i="24"/>
  <c r="AH49" i="24"/>
  <c r="AG49" i="24"/>
  <c r="AF49" i="24"/>
  <c r="AE49" i="24"/>
  <c r="AD49" i="24"/>
  <c r="B49" i="24"/>
  <c r="AH48" i="24"/>
  <c r="AG48" i="24"/>
  <c r="AF48" i="24"/>
  <c r="AE48" i="24"/>
  <c r="AD48" i="24"/>
  <c r="B48" i="24"/>
  <c r="AI44" i="24"/>
  <c r="AC44" i="24"/>
  <c r="AB44" i="24"/>
  <c r="AA44" i="24"/>
  <c r="Z44" i="24"/>
  <c r="W44" i="24"/>
  <c r="U44" i="24"/>
  <c r="AG42" i="24"/>
  <c r="AC41" i="24"/>
  <c r="AB41" i="24"/>
  <c r="AA41" i="24"/>
  <c r="Z41" i="24"/>
  <c r="Z43" i="24"/>
  <c r="W41" i="24"/>
  <c r="V41" i="24"/>
  <c r="U41" i="24"/>
  <c r="T41" i="24"/>
  <c r="S41" i="24"/>
  <c r="R41" i="24"/>
  <c r="Q41" i="24"/>
  <c r="Q42" i="24"/>
  <c r="P41" i="24"/>
  <c r="P43" i="24"/>
  <c r="O41" i="24"/>
  <c r="N41" i="24"/>
  <c r="N42" i="24"/>
  <c r="M41" i="24"/>
  <c r="L41" i="24"/>
  <c r="K41" i="24"/>
  <c r="J41" i="24"/>
  <c r="AH40" i="24"/>
  <c r="AG40" i="24"/>
  <c r="AF40" i="24"/>
  <c r="AE40" i="24"/>
  <c r="AD40" i="24"/>
  <c r="B40" i="24"/>
  <c r="AH39" i="24"/>
  <c r="AG39" i="24"/>
  <c r="AF39" i="24"/>
  <c r="AE39" i="24"/>
  <c r="AD39" i="24"/>
  <c r="B39" i="24"/>
  <c r="AH38" i="24"/>
  <c r="AG38" i="24"/>
  <c r="AF38" i="24"/>
  <c r="AE38" i="24"/>
  <c r="AD38" i="24"/>
  <c r="AH37" i="24"/>
  <c r="AG37" i="24"/>
  <c r="AF37" i="24"/>
  <c r="AE37" i="24"/>
  <c r="AD37" i="24"/>
  <c r="B37" i="24"/>
  <c r="AG33" i="24"/>
  <c r="AC32" i="24"/>
  <c r="AB32" i="24"/>
  <c r="AA32" i="24"/>
  <c r="Z32" i="24"/>
  <c r="W32" i="24"/>
  <c r="V32" i="24"/>
  <c r="V33" i="24"/>
  <c r="U32" i="24"/>
  <c r="T32" i="24"/>
  <c r="T33" i="24"/>
  <c r="S32" i="24"/>
  <c r="S33" i="24"/>
  <c r="R32" i="24"/>
  <c r="R33" i="24"/>
  <c r="Q32" i="24"/>
  <c r="Q33" i="24"/>
  <c r="P32" i="24"/>
  <c r="P33" i="24"/>
  <c r="O32" i="24"/>
  <c r="N32" i="24"/>
  <c r="N33" i="24"/>
  <c r="M32" i="24"/>
  <c r="L32" i="24"/>
  <c r="K32" i="24"/>
  <c r="J32" i="24"/>
  <c r="F32" i="24"/>
  <c r="AH31" i="24"/>
  <c r="AG31" i="24"/>
  <c r="AF31" i="24"/>
  <c r="AE31" i="24"/>
  <c r="AD31" i="24"/>
  <c r="B31" i="24"/>
  <c r="AH30" i="24"/>
  <c r="AG30" i="24"/>
  <c r="AF30" i="24"/>
  <c r="AE30" i="24"/>
  <c r="AD30" i="24"/>
  <c r="B30" i="24"/>
  <c r="AH29" i="24"/>
  <c r="AG29" i="24"/>
  <c r="AF29" i="24"/>
  <c r="AE29" i="24"/>
  <c r="AD29" i="24"/>
  <c r="AH28" i="24"/>
  <c r="AG28" i="24"/>
  <c r="AF28" i="24"/>
  <c r="AE28" i="24"/>
  <c r="AD28" i="24"/>
  <c r="B28" i="24"/>
  <c r="B38" i="24"/>
  <c r="AG24" i="24"/>
  <c r="AC23" i="24"/>
  <c r="AB23" i="24"/>
  <c r="AA23" i="24"/>
  <c r="Z23" i="24"/>
  <c r="W23" i="24"/>
  <c r="V23" i="24"/>
  <c r="V24" i="24"/>
  <c r="AF24" i="24"/>
  <c r="U23" i="24"/>
  <c r="T23" i="24"/>
  <c r="T24" i="24"/>
  <c r="S23" i="24"/>
  <c r="S24" i="24"/>
  <c r="R23" i="24"/>
  <c r="R24" i="24"/>
  <c r="Q23" i="24"/>
  <c r="Q24" i="24"/>
  <c r="P23" i="24"/>
  <c r="P24" i="24"/>
  <c r="O23" i="24"/>
  <c r="N23" i="24"/>
  <c r="N24" i="24"/>
  <c r="M23" i="24"/>
  <c r="AH22" i="24"/>
  <c r="AG22" i="24"/>
  <c r="AF22" i="24"/>
  <c r="AE22" i="24"/>
  <c r="AD22" i="24"/>
  <c r="AH21" i="24"/>
  <c r="AG21" i="24"/>
  <c r="AF21" i="24"/>
  <c r="AE21" i="24"/>
  <c r="AD21" i="24"/>
  <c r="B21" i="24"/>
  <c r="AH20" i="24"/>
  <c r="AG20" i="24"/>
  <c r="AF20" i="24"/>
  <c r="AE20" i="24"/>
  <c r="AD20" i="24"/>
  <c r="B20" i="24"/>
  <c r="AH19" i="24"/>
  <c r="AG19" i="24"/>
  <c r="AF19" i="24"/>
  <c r="AE19" i="24"/>
  <c r="AD19" i="24"/>
  <c r="B19" i="24"/>
  <c r="C17" i="24"/>
  <c r="C26" i="24"/>
  <c r="C35" i="24"/>
  <c r="C46" i="24"/>
  <c r="C55" i="24"/>
  <c r="C64" i="24"/>
  <c r="AG15" i="24"/>
  <c r="AC14" i="24"/>
  <c r="AB14" i="24"/>
  <c r="AA14" i="24"/>
  <c r="Z14" i="24"/>
  <c r="W14" i="24"/>
  <c r="V14" i="24"/>
  <c r="V15" i="24"/>
  <c r="U14" i="24"/>
  <c r="T14" i="24"/>
  <c r="T15" i="24"/>
  <c r="T74" i="24"/>
  <c r="T83" i="24"/>
  <c r="S14" i="24"/>
  <c r="S15" i="24"/>
  <c r="R14" i="24"/>
  <c r="R15" i="24"/>
  <c r="Q14" i="24"/>
  <c r="Q15" i="24"/>
  <c r="P14" i="24"/>
  <c r="P15" i="24"/>
  <c r="O14" i="24"/>
  <c r="N14" i="24"/>
  <c r="N15" i="24"/>
  <c r="N80" i="24"/>
  <c r="M14" i="24"/>
  <c r="L14" i="24"/>
  <c r="L75" i="24"/>
  <c r="K14" i="24"/>
  <c r="K75" i="24"/>
  <c r="J14" i="24"/>
  <c r="J74" i="24"/>
  <c r="J83" i="24"/>
  <c r="AH13" i="24"/>
  <c r="AG13" i="24"/>
  <c r="AF13" i="24"/>
  <c r="AE13" i="24"/>
  <c r="AD13" i="24"/>
  <c r="B13" i="24"/>
  <c r="B22" i="24"/>
  <c r="B29" i="24"/>
  <c r="AH12" i="24"/>
  <c r="AG12" i="24"/>
  <c r="AF12" i="24"/>
  <c r="AE12" i="24"/>
  <c r="AD12" i="24"/>
  <c r="B12" i="24"/>
  <c r="AH11" i="24"/>
  <c r="AG11" i="24"/>
  <c r="AF11" i="24"/>
  <c r="AE11" i="24"/>
  <c r="AD11" i="24"/>
  <c r="B11" i="24"/>
  <c r="AH10" i="24"/>
  <c r="AG10" i="24"/>
  <c r="AF10" i="24"/>
  <c r="AE10" i="24"/>
  <c r="AD10" i="24"/>
  <c r="B10" i="24"/>
  <c r="O43" i="24"/>
  <c r="W43" i="24"/>
  <c r="S43" i="24"/>
  <c r="AC43" i="24"/>
  <c r="T43" i="24"/>
  <c r="AG44" i="24"/>
  <c r="AG52" i="24"/>
  <c r="AF14" i="24"/>
  <c r="Z85" i="24"/>
  <c r="Z84" i="24"/>
  <c r="AF70" i="24"/>
  <c r="AA86" i="24"/>
  <c r="AA85" i="24"/>
  <c r="G100" i="24"/>
  <c r="W84" i="24"/>
  <c r="AC84" i="24"/>
  <c r="W87" i="24"/>
  <c r="AC87" i="24"/>
  <c r="W89" i="24"/>
  <c r="AC89" i="24"/>
  <c r="AB86" i="24"/>
  <c r="AD70" i="24"/>
  <c r="AH70" i="24"/>
  <c r="AA89" i="24"/>
  <c r="AG101" i="25"/>
  <c r="AH86" i="25"/>
  <c r="AH78" i="25"/>
  <c r="AF52" i="24"/>
  <c r="AG61" i="24"/>
  <c r="I100" i="24"/>
  <c r="AD14" i="24"/>
  <c r="AH14" i="24"/>
  <c r="AG76" i="24"/>
  <c r="R43" i="24"/>
  <c r="V43" i="24"/>
  <c r="AB43" i="24"/>
  <c r="AG70" i="24"/>
  <c r="U86" i="24"/>
  <c r="Z87" i="24"/>
  <c r="U89" i="24"/>
  <c r="AF61" i="24"/>
  <c r="AA84" i="24"/>
  <c r="AB85" i="24"/>
  <c r="W86" i="24"/>
  <c r="AC86" i="24"/>
  <c r="AA87" i="24"/>
  <c r="F100" i="24"/>
  <c r="H100" i="24"/>
  <c r="U85" i="24"/>
  <c r="AD41" i="24"/>
  <c r="AH41" i="24"/>
  <c r="AG77" i="24"/>
  <c r="AE70" i="24"/>
  <c r="U84" i="24"/>
  <c r="AB84" i="24"/>
  <c r="W85" i="24"/>
  <c r="AC85" i="24"/>
  <c r="Z86" i="24"/>
  <c r="U87" i="24"/>
  <c r="AB87" i="24"/>
  <c r="AB89" i="24"/>
  <c r="AH84" i="25"/>
  <c r="AE86" i="25"/>
  <c r="AF78" i="25"/>
  <c r="AF87" i="25"/>
  <c r="AF44" i="25"/>
  <c r="N87" i="25"/>
  <c r="N96" i="25"/>
  <c r="N101" i="25"/>
  <c r="M101" i="25"/>
  <c r="AD85" i="25"/>
  <c r="AD94" i="25"/>
  <c r="AE87" i="25"/>
  <c r="AH85" i="25"/>
  <c r="AE97" i="25"/>
  <c r="AE95" i="25"/>
  <c r="AD97" i="25"/>
  <c r="AD88" i="25"/>
  <c r="AF90" i="25"/>
  <c r="AE90" i="25"/>
  <c r="AH87" i="25"/>
  <c r="AE84" i="25"/>
  <c r="AE99" i="25"/>
  <c r="AD95" i="25"/>
  <c r="AD86" i="25"/>
  <c r="AI46" i="25"/>
  <c r="AH44" i="25"/>
  <c r="Q101" i="25"/>
  <c r="P101" i="25"/>
  <c r="AE94" i="25"/>
  <c r="AE85" i="25"/>
  <c r="AH88" i="25"/>
  <c r="AF86" i="25"/>
  <c r="AD99" i="25"/>
  <c r="AD84" i="25"/>
  <c r="AD90" i="25"/>
  <c r="AF89" i="25"/>
  <c r="AE98" i="25"/>
  <c r="AE96" i="25"/>
  <c r="AF88" i="25"/>
  <c r="AH90" i="25"/>
  <c r="AD87" i="25"/>
  <c r="AD96" i="25"/>
  <c r="AF85" i="25"/>
  <c r="AD32" i="24"/>
  <c r="AH32" i="24"/>
  <c r="M43" i="24"/>
  <c r="U43" i="24"/>
  <c r="AA43" i="24"/>
  <c r="AF41" i="24"/>
  <c r="AF43" i="24"/>
  <c r="O78" i="24"/>
  <c r="O96" i="24"/>
  <c r="O44" i="24"/>
  <c r="AD61" i="24"/>
  <c r="AD88" i="24"/>
  <c r="AH61" i="24"/>
  <c r="N62" i="24"/>
  <c r="N79" i="24"/>
  <c r="AE61" i="24"/>
  <c r="AE88" i="24"/>
  <c r="AE52" i="24"/>
  <c r="AD52" i="24"/>
  <c r="AH52" i="24"/>
  <c r="AH43" i="24"/>
  <c r="AH53" i="24"/>
  <c r="R42" i="24"/>
  <c r="R44" i="24"/>
  <c r="AE41" i="24"/>
  <c r="AG41" i="24"/>
  <c r="AG43" i="24"/>
  <c r="V42" i="24"/>
  <c r="V44" i="24"/>
  <c r="N43" i="24"/>
  <c r="AE32" i="24"/>
  <c r="AG32" i="24"/>
  <c r="AF32" i="24"/>
  <c r="AF23" i="24"/>
  <c r="AG23" i="24"/>
  <c r="AE24" i="24"/>
  <c r="AH23" i="24"/>
  <c r="AD23" i="24"/>
  <c r="AE23" i="24"/>
  <c r="K43" i="24"/>
  <c r="N78" i="24"/>
  <c r="K24" i="24"/>
  <c r="T76" i="24"/>
  <c r="T85" i="24"/>
  <c r="L33" i="24"/>
  <c r="L77" i="24"/>
  <c r="AE14" i="24"/>
  <c r="Q76" i="24"/>
  <c r="AG14" i="24"/>
  <c r="J76" i="24"/>
  <c r="J85" i="24"/>
  <c r="N76" i="24"/>
  <c r="K53" i="24"/>
  <c r="T78" i="24"/>
  <c r="T87" i="24"/>
  <c r="T80" i="24"/>
  <c r="T89" i="24"/>
  <c r="R74" i="24"/>
  <c r="R83" i="24"/>
  <c r="R75" i="24"/>
  <c r="V74" i="24"/>
  <c r="V83" i="24"/>
  <c r="V75" i="24"/>
  <c r="AF15" i="24"/>
  <c r="P79" i="24"/>
  <c r="AH62" i="24"/>
  <c r="AD62" i="24"/>
  <c r="P88" i="24"/>
  <c r="T79" i="24"/>
  <c r="T88" i="24"/>
  <c r="R76" i="24"/>
  <c r="AF33" i="24"/>
  <c r="V76" i="24"/>
  <c r="N77" i="24"/>
  <c r="N44" i="24"/>
  <c r="Q78" i="24"/>
  <c r="P80" i="24"/>
  <c r="AH71" i="24"/>
  <c r="AD71" i="24"/>
  <c r="V80" i="24"/>
  <c r="AH24" i="24"/>
  <c r="AD24" i="24"/>
  <c r="S76" i="24"/>
  <c r="AE33" i="24"/>
  <c r="R78" i="24"/>
  <c r="V78" i="24"/>
  <c r="V87" i="24"/>
  <c r="AF53" i="24"/>
  <c r="V88" i="24"/>
  <c r="V79" i="24"/>
  <c r="AF62" i="24"/>
  <c r="Q74" i="24"/>
  <c r="Q75" i="24"/>
  <c r="P76" i="24"/>
  <c r="AH33" i="24"/>
  <c r="AD33" i="24"/>
  <c r="O88" i="24"/>
  <c r="O79" i="24"/>
  <c r="O97" i="24"/>
  <c r="S88" i="24"/>
  <c r="S79" i="24"/>
  <c r="AE62" i="24"/>
  <c r="R80" i="24"/>
  <c r="P75" i="24"/>
  <c r="M74" i="24"/>
  <c r="M72" i="24"/>
  <c r="S74" i="24"/>
  <c r="S83" i="24"/>
  <c r="S75" i="24"/>
  <c r="AE15" i="24"/>
  <c r="M76" i="24"/>
  <c r="K33" i="24"/>
  <c r="Q77" i="24"/>
  <c r="Q43" i="24"/>
  <c r="K78" i="24"/>
  <c r="S78" i="24"/>
  <c r="AE53" i="24"/>
  <c r="L62" i="24"/>
  <c r="AG79" i="24"/>
  <c r="K89" i="24"/>
  <c r="K80" i="24"/>
  <c r="Q80" i="24"/>
  <c r="AG80" i="24"/>
  <c r="O84" i="24"/>
  <c r="P78" i="24"/>
  <c r="L89" i="24"/>
  <c r="L80" i="24"/>
  <c r="K74" i="24"/>
  <c r="K84" i="24"/>
  <c r="P74" i="24"/>
  <c r="K77" i="24"/>
  <c r="Z89" i="24"/>
  <c r="O94" i="24"/>
  <c r="J79" i="24"/>
  <c r="J75" i="24"/>
  <c r="J84" i="24"/>
  <c r="K88" i="24"/>
  <c r="K79" i="24"/>
  <c r="K97" i="24"/>
  <c r="R88" i="24"/>
  <c r="R79" i="24"/>
  <c r="AG74" i="24"/>
  <c r="AG75" i="24"/>
  <c r="L24" i="24"/>
  <c r="K76" i="24"/>
  <c r="M77" i="24"/>
  <c r="S42" i="24"/>
  <c r="L53" i="24"/>
  <c r="AG78" i="24"/>
  <c r="L79" i="24"/>
  <c r="O89" i="24"/>
  <c r="S80" i="24"/>
  <c r="AE71" i="24"/>
  <c r="AE80" i="24"/>
  <c r="K72" i="24"/>
  <c r="L74" i="24"/>
  <c r="L84" i="24"/>
  <c r="O95" i="24"/>
  <c r="O86" i="24"/>
  <c r="M79" i="24"/>
  <c r="N75" i="24"/>
  <c r="T75" i="24"/>
  <c r="T84" i="24"/>
  <c r="R77" i="24"/>
  <c r="M78" i="24"/>
  <c r="AD15" i="24"/>
  <c r="AH15" i="24"/>
  <c r="L76" i="24"/>
  <c r="J77" i="24"/>
  <c r="J86" i="24"/>
  <c r="P42" i="24"/>
  <c r="T42" i="24"/>
  <c r="L43" i="24"/>
  <c r="Q44" i="24"/>
  <c r="J78" i="24"/>
  <c r="J87" i="24"/>
  <c r="AD53" i="24"/>
  <c r="K62" i="24"/>
  <c r="AF71" i="24"/>
  <c r="AF80" i="24"/>
  <c r="L72" i="24"/>
  <c r="N74" i="24"/>
  <c r="M75" i="24"/>
  <c r="O85" i="24"/>
  <c r="L78" i="24"/>
  <c r="Q79" i="24"/>
  <c r="J80" i="24"/>
  <c r="O83" i="24"/>
  <c r="M89" i="24"/>
  <c r="O93" i="24"/>
  <c r="AF78" i="24"/>
  <c r="R85" i="24"/>
  <c r="O87" i="24"/>
  <c r="M97" i="24"/>
  <c r="V89" i="24"/>
  <c r="V85" i="24"/>
  <c r="O100" i="24"/>
  <c r="AE43" i="24"/>
  <c r="AD43" i="24"/>
  <c r="N96" i="24"/>
  <c r="N89" i="24"/>
  <c r="AD101" i="25"/>
  <c r="AE101" i="25"/>
  <c r="V77" i="24"/>
  <c r="V86" i="24"/>
  <c r="AF42" i="24"/>
  <c r="AF77" i="24"/>
  <c r="K93" i="24"/>
  <c r="K100" i="24"/>
  <c r="Q94" i="24"/>
  <c r="Q89" i="24"/>
  <c r="R89" i="24"/>
  <c r="Q97" i="24"/>
  <c r="Q85" i="24"/>
  <c r="R86" i="24"/>
  <c r="L93" i="24"/>
  <c r="L100" i="24"/>
  <c r="L86" i="24"/>
  <c r="AE78" i="24"/>
  <c r="AE79" i="24"/>
  <c r="AF79" i="24"/>
  <c r="AD79" i="24"/>
  <c r="V84" i="24"/>
  <c r="S87" i="24"/>
  <c r="R87" i="24"/>
  <c r="AD80" i="24"/>
  <c r="AF76" i="24"/>
  <c r="R84" i="24"/>
  <c r="P98" i="24"/>
  <c r="P83" i="24"/>
  <c r="AH74" i="24"/>
  <c r="Q96" i="24"/>
  <c r="Q87" i="24"/>
  <c r="N98" i="24"/>
  <c r="N83" i="24"/>
  <c r="AD78" i="24"/>
  <c r="L85" i="24"/>
  <c r="L94" i="24"/>
  <c r="N97" i="24"/>
  <c r="L95" i="24"/>
  <c r="L97" i="24"/>
  <c r="M86" i="24"/>
  <c r="M95" i="24"/>
  <c r="AG98" i="24"/>
  <c r="AG83" i="24"/>
  <c r="K98" i="24"/>
  <c r="K83" i="24"/>
  <c r="AG89" i="24"/>
  <c r="AG97" i="24"/>
  <c r="AG88" i="24"/>
  <c r="K96" i="24"/>
  <c r="K87" i="24"/>
  <c r="Q86" i="24"/>
  <c r="Q95" i="24"/>
  <c r="M94" i="24"/>
  <c r="M85" i="24"/>
  <c r="P85" i="24"/>
  <c r="AH76" i="24"/>
  <c r="P94" i="24"/>
  <c r="AE76" i="24"/>
  <c r="M84" i="24"/>
  <c r="M93" i="24"/>
  <c r="S77" i="24"/>
  <c r="S86" i="24"/>
  <c r="AE42" i="24"/>
  <c r="S44" i="24"/>
  <c r="L96" i="24"/>
  <c r="L87" i="24"/>
  <c r="T77" i="24"/>
  <c r="T86" i="24"/>
  <c r="T44" i="24"/>
  <c r="M96" i="24"/>
  <c r="M87" i="24"/>
  <c r="AG96" i="24"/>
  <c r="AG87" i="24"/>
  <c r="K85" i="24"/>
  <c r="K94" i="24"/>
  <c r="AG94" i="24"/>
  <c r="AE74" i="24"/>
  <c r="AE89" i="24"/>
  <c r="AE75" i="24"/>
  <c r="M98" i="24"/>
  <c r="M83" i="24"/>
  <c r="Q84" i="24"/>
  <c r="Q93" i="24"/>
  <c r="S85" i="24"/>
  <c r="AG86" i="24"/>
  <c r="P89" i="24"/>
  <c r="AH80" i="24"/>
  <c r="N95" i="24"/>
  <c r="N86" i="24"/>
  <c r="N85" i="24"/>
  <c r="P97" i="24"/>
  <c r="AH79" i="24"/>
  <c r="L98" i="24"/>
  <c r="L83" i="24"/>
  <c r="AG93" i="24"/>
  <c r="AG84" i="24"/>
  <c r="P77" i="24"/>
  <c r="AH42" i="24"/>
  <c r="P44" i="24"/>
  <c r="AD44" i="24"/>
  <c r="AD42" i="24"/>
  <c r="AD77" i="24"/>
  <c r="AD75" i="24"/>
  <c r="AD74" i="24"/>
  <c r="N84" i="24"/>
  <c r="N93" i="24"/>
  <c r="S89" i="24"/>
  <c r="K95" i="24"/>
  <c r="K86" i="24"/>
  <c r="P96" i="24"/>
  <c r="P87" i="24"/>
  <c r="AH78" i="24"/>
  <c r="AG85" i="24"/>
  <c r="S84" i="24"/>
  <c r="P93" i="24"/>
  <c r="AH75" i="24"/>
  <c r="P84" i="24"/>
  <c r="AD76" i="24"/>
  <c r="Q98" i="24"/>
  <c r="Q83" i="24"/>
  <c r="N87" i="24"/>
  <c r="AG95" i="24"/>
  <c r="N94" i="24"/>
  <c r="AH88" i="24"/>
  <c r="AF74" i="24"/>
  <c r="AF83" i="24"/>
  <c r="AF75" i="24"/>
  <c r="AD89" i="24"/>
  <c r="AF44" i="24"/>
  <c r="AF87" i="24"/>
  <c r="AF88" i="24"/>
  <c r="AE96" i="24"/>
  <c r="AE87" i="24"/>
  <c r="AE97" i="24"/>
  <c r="AH84" i="24"/>
  <c r="AH87" i="24"/>
  <c r="AD97" i="24"/>
  <c r="AF84" i="24"/>
  <c r="AD94" i="24"/>
  <c r="AD85" i="24"/>
  <c r="AD98" i="24"/>
  <c r="AD83" i="24"/>
  <c r="AH44" i="24"/>
  <c r="AI45" i="24"/>
  <c r="AF85" i="24"/>
  <c r="M100" i="24"/>
  <c r="AD93" i="24"/>
  <c r="AD84" i="24"/>
  <c r="P95" i="24"/>
  <c r="P100" i="24"/>
  <c r="P86" i="24"/>
  <c r="AH86" i="24"/>
  <c r="AH77" i="24"/>
  <c r="AG100" i="24"/>
  <c r="Q100" i="24"/>
  <c r="AE93" i="24"/>
  <c r="AE84" i="24"/>
  <c r="AF86" i="24"/>
  <c r="AH83" i="24"/>
  <c r="N100" i="24"/>
  <c r="AD86" i="24"/>
  <c r="AD95" i="24"/>
  <c r="AF89" i="24"/>
  <c r="AH89" i="24"/>
  <c r="AE83" i="24"/>
  <c r="AE98" i="24"/>
  <c r="AE77" i="24"/>
  <c r="AE44" i="24"/>
  <c r="AE94" i="24"/>
  <c r="AE85" i="24"/>
  <c r="AH85" i="24"/>
  <c r="AD96" i="24"/>
  <c r="AD87" i="24"/>
  <c r="I98" i="23"/>
  <c r="H98" i="23"/>
  <c r="G98" i="23"/>
  <c r="F98" i="23"/>
  <c r="I97" i="23"/>
  <c r="H97" i="23"/>
  <c r="G97" i="23"/>
  <c r="F97" i="23"/>
  <c r="I96" i="23"/>
  <c r="H96" i="23"/>
  <c r="G96" i="23"/>
  <c r="F96" i="23"/>
  <c r="I95" i="23"/>
  <c r="H95" i="23"/>
  <c r="G95" i="23"/>
  <c r="F95" i="23"/>
  <c r="I94" i="23"/>
  <c r="H94" i="23"/>
  <c r="G94" i="23"/>
  <c r="F94" i="23"/>
  <c r="I93" i="23"/>
  <c r="H93" i="23"/>
  <c r="G93" i="23"/>
  <c r="F93" i="23"/>
  <c r="AG92" i="23"/>
  <c r="AE92" i="23"/>
  <c r="AD92" i="23"/>
  <c r="Q92" i="23"/>
  <c r="P92" i="23"/>
  <c r="O92" i="23"/>
  <c r="N92" i="23"/>
  <c r="M92" i="23"/>
  <c r="L92" i="23"/>
  <c r="K92" i="23"/>
  <c r="I92" i="23"/>
  <c r="H92" i="23"/>
  <c r="G92" i="23"/>
  <c r="F92" i="23"/>
  <c r="I89" i="23"/>
  <c r="H89" i="23"/>
  <c r="G89" i="23"/>
  <c r="F89" i="23"/>
  <c r="AC88" i="23"/>
  <c r="AB88" i="23"/>
  <c r="AA88" i="23"/>
  <c r="Z88" i="23"/>
  <c r="W88" i="23"/>
  <c r="V88" i="23"/>
  <c r="U88" i="23"/>
  <c r="J88" i="23"/>
  <c r="I88" i="23"/>
  <c r="H88" i="23"/>
  <c r="G88" i="23"/>
  <c r="F88" i="23"/>
  <c r="I87" i="23"/>
  <c r="H87" i="23"/>
  <c r="G87" i="23"/>
  <c r="F87" i="23"/>
  <c r="I86" i="23"/>
  <c r="H86" i="23"/>
  <c r="G86" i="23"/>
  <c r="F86" i="23"/>
  <c r="I85" i="23"/>
  <c r="H85" i="23"/>
  <c r="G85" i="23"/>
  <c r="F85" i="23"/>
  <c r="I84" i="23"/>
  <c r="H84" i="23"/>
  <c r="G84" i="23"/>
  <c r="F84" i="23"/>
  <c r="I83" i="23"/>
  <c r="H83" i="23"/>
  <c r="G83" i="23"/>
  <c r="F83" i="23"/>
  <c r="AC80" i="23"/>
  <c r="AB80" i="23"/>
  <c r="AA80" i="23"/>
  <c r="Z80" i="23"/>
  <c r="W80" i="23"/>
  <c r="V80" i="23"/>
  <c r="U80" i="23"/>
  <c r="AC79" i="23"/>
  <c r="AB79" i="23"/>
  <c r="AA79" i="23"/>
  <c r="Z79" i="23"/>
  <c r="W79" i="23"/>
  <c r="V79" i="23"/>
  <c r="U79" i="23"/>
  <c r="AC78" i="23"/>
  <c r="AB78" i="23"/>
  <c r="AA78" i="23"/>
  <c r="Z78" i="23"/>
  <c r="W78" i="23"/>
  <c r="V78" i="23"/>
  <c r="U78" i="23"/>
  <c r="AC77" i="23"/>
  <c r="AB77" i="23"/>
  <c r="AA77" i="23"/>
  <c r="Z77" i="23"/>
  <c r="W77" i="23"/>
  <c r="V77" i="23"/>
  <c r="U77" i="23"/>
  <c r="O77" i="23"/>
  <c r="AC76" i="23"/>
  <c r="AB76" i="23"/>
  <c r="AA76" i="23"/>
  <c r="Z76" i="23"/>
  <c r="W76" i="23"/>
  <c r="V76" i="23"/>
  <c r="U76" i="23"/>
  <c r="O76" i="23"/>
  <c r="AC75" i="23"/>
  <c r="AB75" i="23"/>
  <c r="AA75" i="23"/>
  <c r="Z75" i="23"/>
  <c r="W75" i="23"/>
  <c r="V75" i="23"/>
  <c r="U75" i="23"/>
  <c r="O75" i="23"/>
  <c r="AC74" i="23"/>
  <c r="AC87" i="23"/>
  <c r="AB74" i="23"/>
  <c r="AB83" i="23"/>
  <c r="AA74" i="23"/>
  <c r="AA83" i="23"/>
  <c r="Z74" i="23"/>
  <c r="Z83" i="23"/>
  <c r="W74" i="23"/>
  <c r="W83" i="23"/>
  <c r="V74" i="23"/>
  <c r="V83" i="23"/>
  <c r="U74" i="23"/>
  <c r="U83" i="23"/>
  <c r="O74" i="23"/>
  <c r="O98" i="23"/>
  <c r="AG71" i="23"/>
  <c r="AF71" i="23"/>
  <c r="N71" i="23"/>
  <c r="AC70" i="23"/>
  <c r="AB70" i="23"/>
  <c r="AA70" i="23"/>
  <c r="Z70" i="23"/>
  <c r="W70" i="23"/>
  <c r="V70" i="23"/>
  <c r="U70" i="23"/>
  <c r="T70" i="23"/>
  <c r="T71" i="23"/>
  <c r="S70" i="23"/>
  <c r="S71" i="23"/>
  <c r="R70" i="23"/>
  <c r="R71" i="23"/>
  <c r="Q70" i="23"/>
  <c r="Q71" i="23"/>
  <c r="P70" i="23"/>
  <c r="P71" i="23"/>
  <c r="O70" i="23"/>
  <c r="O71" i="23"/>
  <c r="O80" i="23"/>
  <c r="O89" i="23"/>
  <c r="M70" i="23"/>
  <c r="M80" i="23"/>
  <c r="L70" i="23"/>
  <c r="K70" i="23"/>
  <c r="J70" i="23"/>
  <c r="J89" i="23"/>
  <c r="AH69" i="23"/>
  <c r="AG69" i="23"/>
  <c r="AF69" i="23"/>
  <c r="AE69" i="23"/>
  <c r="AD69" i="23"/>
  <c r="B69" i="23"/>
  <c r="AH68" i="23"/>
  <c r="AG68" i="23"/>
  <c r="AF68" i="23"/>
  <c r="AE68" i="23"/>
  <c r="AD68" i="23"/>
  <c r="B68" i="23"/>
  <c r="AH67" i="23"/>
  <c r="AG67" i="23"/>
  <c r="AF67" i="23"/>
  <c r="AE67" i="23"/>
  <c r="AD67" i="23"/>
  <c r="AH66" i="23"/>
  <c r="AG66" i="23"/>
  <c r="AF66" i="23"/>
  <c r="AE66" i="23"/>
  <c r="AD66" i="23"/>
  <c r="B66" i="23"/>
  <c r="AG62" i="23"/>
  <c r="AF62" i="23"/>
  <c r="AC61" i="23"/>
  <c r="AB61" i="23"/>
  <c r="AA61" i="23"/>
  <c r="Z61" i="23"/>
  <c r="W61" i="23"/>
  <c r="V61" i="23"/>
  <c r="U61" i="23"/>
  <c r="T61" i="23"/>
  <c r="T62" i="23"/>
  <c r="S61" i="23"/>
  <c r="S62" i="23"/>
  <c r="R61" i="23"/>
  <c r="R62" i="23"/>
  <c r="Q61" i="23"/>
  <c r="Q62" i="23"/>
  <c r="Q88" i="23"/>
  <c r="P61" i="23"/>
  <c r="P62" i="23"/>
  <c r="O61" i="23"/>
  <c r="O62" i="23"/>
  <c r="N61" i="23"/>
  <c r="N88" i="23"/>
  <c r="M61" i="23"/>
  <c r="M88" i="23"/>
  <c r="L61" i="23"/>
  <c r="K61" i="23"/>
  <c r="AH60" i="23"/>
  <c r="AG60" i="23"/>
  <c r="AF60" i="23"/>
  <c r="AE60" i="23"/>
  <c r="AD60" i="23"/>
  <c r="B60" i="23"/>
  <c r="AH59" i="23"/>
  <c r="AG59" i="23"/>
  <c r="AF59" i="23"/>
  <c r="AE59" i="23"/>
  <c r="AD59" i="23"/>
  <c r="B59" i="23"/>
  <c r="AH58" i="23"/>
  <c r="AG58" i="23"/>
  <c r="AF58" i="23"/>
  <c r="AE58" i="23"/>
  <c r="AD58" i="23"/>
  <c r="B58" i="23"/>
  <c r="AH57" i="23"/>
  <c r="AG57" i="23"/>
  <c r="AF57" i="23"/>
  <c r="AE57" i="23"/>
  <c r="AD57" i="23"/>
  <c r="B57" i="23"/>
  <c r="AG53" i="23"/>
  <c r="AF53" i="23"/>
  <c r="AC52" i="23"/>
  <c r="AB52" i="23"/>
  <c r="AA52" i="23"/>
  <c r="Z52" i="23"/>
  <c r="W52" i="23"/>
  <c r="V52" i="23"/>
  <c r="U52" i="23"/>
  <c r="T52" i="23"/>
  <c r="T53" i="23"/>
  <c r="S52" i="23"/>
  <c r="S53" i="23"/>
  <c r="R52" i="23"/>
  <c r="Q52" i="23"/>
  <c r="Q53" i="23"/>
  <c r="P52" i="23"/>
  <c r="P53" i="23"/>
  <c r="O52" i="23"/>
  <c r="O53" i="23"/>
  <c r="N52" i="23"/>
  <c r="M52" i="23"/>
  <c r="K52" i="23"/>
  <c r="J52" i="23"/>
  <c r="F52" i="23"/>
  <c r="AH51" i="23"/>
  <c r="AG51" i="23"/>
  <c r="AF51" i="23"/>
  <c r="AE51" i="23"/>
  <c r="AD51" i="23"/>
  <c r="B51" i="23"/>
  <c r="AH50" i="23"/>
  <c r="AG50" i="23"/>
  <c r="AF50" i="23"/>
  <c r="AE50" i="23"/>
  <c r="AD50" i="23"/>
  <c r="B50" i="23"/>
  <c r="B67" i="23"/>
  <c r="AH49" i="23"/>
  <c r="AG49" i="23"/>
  <c r="AF49" i="23"/>
  <c r="AE49" i="23"/>
  <c r="AD49" i="23"/>
  <c r="B49" i="23"/>
  <c r="AH48" i="23"/>
  <c r="AG48" i="23"/>
  <c r="AF48" i="23"/>
  <c r="AE48" i="23"/>
  <c r="AD48" i="23"/>
  <c r="B48" i="23"/>
  <c r="AI44" i="23"/>
  <c r="AC44" i="23"/>
  <c r="AB44" i="23"/>
  <c r="AA44" i="23"/>
  <c r="Z44" i="23"/>
  <c r="W44" i="23"/>
  <c r="V44" i="23"/>
  <c r="U44" i="23"/>
  <c r="AG42" i="23"/>
  <c r="AF42" i="23"/>
  <c r="AC41" i="23"/>
  <c r="AC43" i="23"/>
  <c r="AB41" i="23"/>
  <c r="AA41" i="23"/>
  <c r="Z41" i="23"/>
  <c r="W41" i="23"/>
  <c r="V41" i="23"/>
  <c r="U41" i="23"/>
  <c r="U43" i="23"/>
  <c r="T41" i="23"/>
  <c r="T42" i="23"/>
  <c r="S41" i="23"/>
  <c r="S42" i="23"/>
  <c r="R41" i="23"/>
  <c r="R42" i="23"/>
  <c r="Q41" i="23"/>
  <c r="P41" i="23"/>
  <c r="P42" i="23"/>
  <c r="O41" i="23"/>
  <c r="N41" i="23"/>
  <c r="N42" i="23"/>
  <c r="M41" i="23"/>
  <c r="L41" i="23"/>
  <c r="K41" i="23"/>
  <c r="J41" i="23"/>
  <c r="AH40" i="23"/>
  <c r="AG40" i="23"/>
  <c r="AF40" i="23"/>
  <c r="AE40" i="23"/>
  <c r="AD40" i="23"/>
  <c r="B40" i="23"/>
  <c r="AH39" i="23"/>
  <c r="AG39" i="23"/>
  <c r="AF39" i="23"/>
  <c r="AE39" i="23"/>
  <c r="AD39" i="23"/>
  <c r="B39" i="23"/>
  <c r="AH38" i="23"/>
  <c r="AG38" i="23"/>
  <c r="AF38" i="23"/>
  <c r="AE38" i="23"/>
  <c r="AD38" i="23"/>
  <c r="AH37" i="23"/>
  <c r="AG37" i="23"/>
  <c r="AF37" i="23"/>
  <c r="AE37" i="23"/>
  <c r="AD37" i="23"/>
  <c r="B37" i="23"/>
  <c r="AG33" i="23"/>
  <c r="AF33" i="23"/>
  <c r="AC32" i="23"/>
  <c r="AB32" i="23"/>
  <c r="AA32" i="23"/>
  <c r="Z32" i="23"/>
  <c r="W32" i="23"/>
  <c r="V32" i="23"/>
  <c r="U32" i="23"/>
  <c r="T32" i="23"/>
  <c r="T33" i="23"/>
  <c r="S32" i="23"/>
  <c r="S33" i="23"/>
  <c r="R32" i="23"/>
  <c r="R33" i="23"/>
  <c r="Q32" i="23"/>
  <c r="Q33" i="23"/>
  <c r="P32" i="23"/>
  <c r="P33" i="23"/>
  <c r="O32" i="23"/>
  <c r="N32" i="23"/>
  <c r="N33" i="23"/>
  <c r="M32" i="23"/>
  <c r="L32" i="23"/>
  <c r="K32" i="23"/>
  <c r="J32" i="23"/>
  <c r="F32" i="23"/>
  <c r="AH31" i="23"/>
  <c r="AG31" i="23"/>
  <c r="AF31" i="23"/>
  <c r="AE31" i="23"/>
  <c r="AD31" i="23"/>
  <c r="B31" i="23"/>
  <c r="AH30" i="23"/>
  <c r="AG30" i="23"/>
  <c r="AF30" i="23"/>
  <c r="AE30" i="23"/>
  <c r="AD30" i="23"/>
  <c r="B30" i="23"/>
  <c r="AH29" i="23"/>
  <c r="AG29" i="23"/>
  <c r="AF29" i="23"/>
  <c r="AE29" i="23"/>
  <c r="AD29" i="23"/>
  <c r="AH28" i="23"/>
  <c r="AG28" i="23"/>
  <c r="AF28" i="23"/>
  <c r="AE28" i="23"/>
  <c r="AD28" i="23"/>
  <c r="B28" i="23"/>
  <c r="B38" i="23"/>
  <c r="AG24" i="23"/>
  <c r="AF24" i="23"/>
  <c r="AC23" i="23"/>
  <c r="AB23" i="23"/>
  <c r="AA23" i="23"/>
  <c r="Z23" i="23"/>
  <c r="W23" i="23"/>
  <c r="V23" i="23"/>
  <c r="U23" i="23"/>
  <c r="T23" i="23"/>
  <c r="T24" i="23"/>
  <c r="S23" i="23"/>
  <c r="S24" i="23"/>
  <c r="R23" i="23"/>
  <c r="R24" i="23"/>
  <c r="Q23" i="23"/>
  <c r="Q24" i="23"/>
  <c r="P23" i="23"/>
  <c r="P24" i="23"/>
  <c r="O23" i="23"/>
  <c r="N23" i="23"/>
  <c r="N24" i="23"/>
  <c r="M23" i="23"/>
  <c r="AH22" i="23"/>
  <c r="AG22" i="23"/>
  <c r="AF22" i="23"/>
  <c r="AE22" i="23"/>
  <c r="AD22" i="23"/>
  <c r="AH21" i="23"/>
  <c r="AG21" i="23"/>
  <c r="AF21" i="23"/>
  <c r="AE21" i="23"/>
  <c r="AD21" i="23"/>
  <c r="B21" i="23"/>
  <c r="AH20" i="23"/>
  <c r="AG20" i="23"/>
  <c r="AF20" i="23"/>
  <c r="AE20" i="23"/>
  <c r="AD20" i="23"/>
  <c r="B20" i="23"/>
  <c r="AH19" i="23"/>
  <c r="AG19" i="23"/>
  <c r="AF19" i="23"/>
  <c r="AE19" i="23"/>
  <c r="AD19" i="23"/>
  <c r="B19" i="23"/>
  <c r="C17" i="23"/>
  <c r="C26" i="23"/>
  <c r="C35" i="23"/>
  <c r="C46" i="23"/>
  <c r="C55" i="23"/>
  <c r="C64" i="23"/>
  <c r="AG15" i="23"/>
  <c r="AF15" i="23"/>
  <c r="AF80" i="23"/>
  <c r="AC14" i="23"/>
  <c r="AB14" i="23"/>
  <c r="AA14" i="23"/>
  <c r="Z14" i="23"/>
  <c r="W14" i="23"/>
  <c r="V14" i="23"/>
  <c r="U14" i="23"/>
  <c r="T14" i="23"/>
  <c r="T15" i="23"/>
  <c r="T74" i="23"/>
  <c r="T83" i="23"/>
  <c r="S14" i="23"/>
  <c r="S15" i="23"/>
  <c r="R14" i="23"/>
  <c r="R15" i="23"/>
  <c r="Q14" i="23"/>
  <c r="Q15" i="23"/>
  <c r="Q74" i="23"/>
  <c r="P14" i="23"/>
  <c r="P15" i="23"/>
  <c r="O14" i="23"/>
  <c r="N14" i="23"/>
  <c r="N15" i="23"/>
  <c r="M14" i="23"/>
  <c r="L14" i="23"/>
  <c r="L75" i="23"/>
  <c r="K14" i="23"/>
  <c r="J14" i="23"/>
  <c r="AH13" i="23"/>
  <c r="AG13" i="23"/>
  <c r="AF13" i="23"/>
  <c r="AE13" i="23"/>
  <c r="AD13" i="23"/>
  <c r="B13" i="23"/>
  <c r="B22" i="23"/>
  <c r="B29" i="23"/>
  <c r="AH12" i="23"/>
  <c r="AG12" i="23"/>
  <c r="AF12" i="23"/>
  <c r="AE12" i="23"/>
  <c r="AD12" i="23"/>
  <c r="B12" i="23"/>
  <c r="AH11" i="23"/>
  <c r="AG11" i="23"/>
  <c r="AF11" i="23"/>
  <c r="AE11" i="23"/>
  <c r="AD11" i="23"/>
  <c r="B11" i="23"/>
  <c r="AH10" i="23"/>
  <c r="AG10" i="23"/>
  <c r="AF10" i="23"/>
  <c r="AE10" i="23"/>
  <c r="AD10" i="23"/>
  <c r="B10" i="23"/>
  <c r="M79" i="23"/>
  <c r="AD14" i="23"/>
  <c r="Z43" i="23"/>
  <c r="Q43" i="23"/>
  <c r="AA43" i="23"/>
  <c r="AG52" i="23"/>
  <c r="AH14" i="23"/>
  <c r="O43" i="23"/>
  <c r="W43" i="23"/>
  <c r="AF52" i="23"/>
  <c r="F100" i="23"/>
  <c r="G100" i="23"/>
  <c r="AF61" i="23"/>
  <c r="AE52" i="23"/>
  <c r="AE23" i="23"/>
  <c r="AG23" i="23"/>
  <c r="AD32" i="23"/>
  <c r="AH32" i="23"/>
  <c r="AD41" i="23"/>
  <c r="AH41" i="23"/>
  <c r="AG41" i="23"/>
  <c r="AG43" i="23"/>
  <c r="AD70" i="23"/>
  <c r="AH70" i="23"/>
  <c r="AE61" i="23"/>
  <c r="AE88" i="23"/>
  <c r="AG14" i="23"/>
  <c r="K72" i="23"/>
  <c r="AF32" i="23"/>
  <c r="AF70" i="23"/>
  <c r="AF41" i="23"/>
  <c r="AF43" i="23"/>
  <c r="AE62" i="23"/>
  <c r="U85" i="23"/>
  <c r="AA85" i="23"/>
  <c r="S43" i="23"/>
  <c r="W87" i="23"/>
  <c r="U89" i="23"/>
  <c r="AA89" i="23"/>
  <c r="L77" i="23"/>
  <c r="N43" i="23"/>
  <c r="R43" i="23"/>
  <c r="V43" i="23"/>
  <c r="AB43" i="23"/>
  <c r="AD52" i="23"/>
  <c r="AD43" i="23"/>
  <c r="AH52" i="23"/>
  <c r="AG61" i="23"/>
  <c r="T78" i="23"/>
  <c r="T87" i="23"/>
  <c r="W84" i="23"/>
  <c r="AC86" i="23"/>
  <c r="AF14" i="23"/>
  <c r="T76" i="23"/>
  <c r="T85" i="23"/>
  <c r="AF76" i="23"/>
  <c r="AE41" i="23"/>
  <c r="AE70" i="23"/>
  <c r="O84" i="23"/>
  <c r="O85" i="23"/>
  <c r="U87" i="23"/>
  <c r="AA87" i="23"/>
  <c r="W89" i="23"/>
  <c r="AC89" i="23"/>
  <c r="O94" i="23"/>
  <c r="P78" i="23"/>
  <c r="Q80" i="23"/>
  <c r="Q89" i="23"/>
  <c r="AC84" i="23"/>
  <c r="W86" i="23"/>
  <c r="AE14" i="23"/>
  <c r="AD23" i="23"/>
  <c r="AH23" i="23"/>
  <c r="AF23" i="23"/>
  <c r="AE32" i="23"/>
  <c r="M76" i="23"/>
  <c r="Q76" i="23"/>
  <c r="Q94" i="23"/>
  <c r="AG77" i="23"/>
  <c r="AG44" i="23"/>
  <c r="AD61" i="23"/>
  <c r="AD88" i="23"/>
  <c r="AH61" i="23"/>
  <c r="U84" i="23"/>
  <c r="AA84" i="23"/>
  <c r="U86" i="23"/>
  <c r="AA86" i="23"/>
  <c r="V87" i="23"/>
  <c r="AB87" i="23"/>
  <c r="O83" i="23"/>
  <c r="I100" i="23"/>
  <c r="W85" i="23"/>
  <c r="AC85" i="23"/>
  <c r="AC83" i="23"/>
  <c r="AE24" i="23"/>
  <c r="AG32" i="23"/>
  <c r="J76" i="23"/>
  <c r="N76" i="23"/>
  <c r="R76" i="23"/>
  <c r="K77" i="23"/>
  <c r="Q42" i="23"/>
  <c r="Q44" i="23"/>
  <c r="L53" i="23"/>
  <c r="AG70" i="23"/>
  <c r="N80" i="23"/>
  <c r="H100" i="23"/>
  <c r="AD100" i="24"/>
  <c r="AE86" i="24"/>
  <c r="AE95" i="24"/>
  <c r="AE100" i="24"/>
  <c r="AH24" i="23"/>
  <c r="AD24" i="23"/>
  <c r="S76" i="23"/>
  <c r="AE33" i="23"/>
  <c r="P77" i="23"/>
  <c r="P44" i="23"/>
  <c r="T77" i="23"/>
  <c r="T86" i="23"/>
  <c r="T44" i="23"/>
  <c r="R88" i="23"/>
  <c r="R79" i="23"/>
  <c r="R75" i="23"/>
  <c r="R74" i="23"/>
  <c r="R83" i="23"/>
  <c r="P76" i="23"/>
  <c r="AH33" i="23"/>
  <c r="AD33" i="23"/>
  <c r="O78" i="23"/>
  <c r="O44" i="23"/>
  <c r="S78" i="23"/>
  <c r="AE53" i="23"/>
  <c r="R80" i="23"/>
  <c r="S77" i="23"/>
  <c r="S44" i="23"/>
  <c r="AE42" i="23"/>
  <c r="S74" i="23"/>
  <c r="S83" i="23"/>
  <c r="S75" i="23"/>
  <c r="AE15" i="23"/>
  <c r="AE79" i="23"/>
  <c r="P79" i="23"/>
  <c r="P88" i="23"/>
  <c r="AH62" i="23"/>
  <c r="AD62" i="23"/>
  <c r="T79" i="23"/>
  <c r="T88" i="23"/>
  <c r="S80" i="23"/>
  <c r="AE71" i="23"/>
  <c r="AD15" i="23"/>
  <c r="Q78" i="23"/>
  <c r="L33" i="23"/>
  <c r="M77" i="23"/>
  <c r="N77" i="23"/>
  <c r="AF77" i="23"/>
  <c r="L43" i="23"/>
  <c r="P43" i="23"/>
  <c r="T43" i="23"/>
  <c r="J78" i="23"/>
  <c r="N53" i="23"/>
  <c r="N78" i="23"/>
  <c r="R53" i="23"/>
  <c r="R78" i="23"/>
  <c r="L62" i="23"/>
  <c r="L89" i="23"/>
  <c r="L80" i="23"/>
  <c r="N74" i="23"/>
  <c r="Q75" i="23"/>
  <c r="Z85" i="23"/>
  <c r="L78" i="23"/>
  <c r="Z89" i="23"/>
  <c r="K74" i="23"/>
  <c r="K75" i="23"/>
  <c r="AH15" i="23"/>
  <c r="R77" i="23"/>
  <c r="M74" i="23"/>
  <c r="M97" i="23"/>
  <c r="M72" i="23"/>
  <c r="AF74" i="23"/>
  <c r="AF83" i="23"/>
  <c r="AF75" i="23"/>
  <c r="K24" i="23"/>
  <c r="K76" i="23"/>
  <c r="J77" i="23"/>
  <c r="M43" i="23"/>
  <c r="R44" i="23"/>
  <c r="AF44" i="23"/>
  <c r="K78" i="23"/>
  <c r="AF78" i="23"/>
  <c r="K88" i="23"/>
  <c r="K79" i="23"/>
  <c r="N62" i="23"/>
  <c r="N79" i="23"/>
  <c r="L72" i="23"/>
  <c r="Q79" i="23"/>
  <c r="Q97" i="23"/>
  <c r="V86" i="23"/>
  <c r="Q98" i="23"/>
  <c r="Q83" i="23"/>
  <c r="K33" i="23"/>
  <c r="K43" i="23"/>
  <c r="J79" i="23"/>
  <c r="J75" i="23"/>
  <c r="N75" i="23"/>
  <c r="P75" i="23"/>
  <c r="T75" i="23"/>
  <c r="T84" i="23"/>
  <c r="AG74" i="23"/>
  <c r="AG75" i="23"/>
  <c r="L24" i="23"/>
  <c r="L76" i="23"/>
  <c r="AG76" i="23"/>
  <c r="M78" i="23"/>
  <c r="K53" i="23"/>
  <c r="AG78" i="23"/>
  <c r="L79" i="23"/>
  <c r="O88" i="23"/>
  <c r="O79" i="23"/>
  <c r="O97" i="23"/>
  <c r="S88" i="23"/>
  <c r="S79" i="23"/>
  <c r="AF79" i="23"/>
  <c r="P80" i="23"/>
  <c r="T80" i="23"/>
  <c r="T89" i="23"/>
  <c r="AG80" i="23"/>
  <c r="J74" i="23"/>
  <c r="J83" i="23"/>
  <c r="P74" i="23"/>
  <c r="M75" i="23"/>
  <c r="V84" i="23"/>
  <c r="AB84" i="23"/>
  <c r="V85" i="23"/>
  <c r="AB85" i="23"/>
  <c r="O95" i="23"/>
  <c r="O86" i="23"/>
  <c r="Z87" i="23"/>
  <c r="J80" i="23"/>
  <c r="V89" i="23"/>
  <c r="AB89" i="23"/>
  <c r="Z84" i="23"/>
  <c r="AB86" i="23"/>
  <c r="K62" i="23"/>
  <c r="AG79" i="23"/>
  <c r="K89" i="23"/>
  <c r="K80" i="23"/>
  <c r="AD71" i="23"/>
  <c r="AH71" i="23"/>
  <c r="L74" i="23"/>
  <c r="L95" i="23"/>
  <c r="Z86" i="23"/>
  <c r="L88" i="23"/>
  <c r="M89" i="23"/>
  <c r="O93" i="23"/>
  <c r="I98" i="22"/>
  <c r="H98" i="22"/>
  <c r="G98" i="22"/>
  <c r="F98" i="22"/>
  <c r="I97" i="22"/>
  <c r="H97" i="22"/>
  <c r="G97" i="22"/>
  <c r="F97" i="22"/>
  <c r="I96" i="22"/>
  <c r="H96" i="22"/>
  <c r="G96" i="22"/>
  <c r="F96" i="22"/>
  <c r="I95" i="22"/>
  <c r="H95" i="22"/>
  <c r="G95" i="22"/>
  <c r="F95" i="22"/>
  <c r="I94" i="22"/>
  <c r="H94" i="22"/>
  <c r="G94" i="22"/>
  <c r="F94" i="22"/>
  <c r="I93" i="22"/>
  <c r="H93" i="22"/>
  <c r="G93" i="22"/>
  <c r="F93" i="22"/>
  <c r="AG92" i="22"/>
  <c r="AE92" i="22"/>
  <c r="AD92" i="22"/>
  <c r="Q92" i="22"/>
  <c r="P92" i="22"/>
  <c r="O92" i="22"/>
  <c r="N92" i="22"/>
  <c r="M92" i="22"/>
  <c r="L92" i="22"/>
  <c r="K92" i="22"/>
  <c r="I92" i="22"/>
  <c r="H92" i="22"/>
  <c r="H100" i="22"/>
  <c r="G92" i="22"/>
  <c r="F92" i="22"/>
  <c r="I89" i="22"/>
  <c r="H89" i="22"/>
  <c r="G89" i="22"/>
  <c r="F89" i="22"/>
  <c r="AC88" i="22"/>
  <c r="AB88" i="22"/>
  <c r="AA88" i="22"/>
  <c r="Z88" i="22"/>
  <c r="Y88" i="22"/>
  <c r="V88" i="22"/>
  <c r="U88" i="22"/>
  <c r="J88" i="22"/>
  <c r="I88" i="22"/>
  <c r="H88" i="22"/>
  <c r="G88" i="22"/>
  <c r="F88" i="22"/>
  <c r="I87" i="22"/>
  <c r="H87" i="22"/>
  <c r="G87" i="22"/>
  <c r="F87" i="22"/>
  <c r="I86" i="22"/>
  <c r="H86" i="22"/>
  <c r="G86" i="22"/>
  <c r="F86" i="22"/>
  <c r="I85" i="22"/>
  <c r="H85" i="22"/>
  <c r="G85" i="22"/>
  <c r="F85" i="22"/>
  <c r="I84" i="22"/>
  <c r="H84" i="22"/>
  <c r="G84" i="22"/>
  <c r="F84" i="22"/>
  <c r="I83" i="22"/>
  <c r="H83" i="22"/>
  <c r="G83" i="22"/>
  <c r="F83" i="22"/>
  <c r="AC80" i="22"/>
  <c r="AB80" i="22"/>
  <c r="AA80" i="22"/>
  <c r="Z80" i="22"/>
  <c r="Y80" i="22"/>
  <c r="V80" i="22"/>
  <c r="U80" i="22"/>
  <c r="AC79" i="22"/>
  <c r="AB79" i="22"/>
  <c r="AA79" i="22"/>
  <c r="Z79" i="22"/>
  <c r="Y79" i="22"/>
  <c r="V79" i="22"/>
  <c r="U79" i="22"/>
  <c r="AC78" i="22"/>
  <c r="AB78" i="22"/>
  <c r="AA78" i="22"/>
  <c r="Z78" i="22"/>
  <c r="Y78" i="22"/>
  <c r="V78" i="22"/>
  <c r="U78" i="22"/>
  <c r="AC77" i="22"/>
  <c r="AB77" i="22"/>
  <c r="AA77" i="22"/>
  <c r="Z77" i="22"/>
  <c r="Y77" i="22"/>
  <c r="V77" i="22"/>
  <c r="U77" i="22"/>
  <c r="O77" i="22"/>
  <c r="AC76" i="22"/>
  <c r="AB76" i="22"/>
  <c r="AA76" i="22"/>
  <c r="Z76" i="22"/>
  <c r="Y76" i="22"/>
  <c r="V76" i="22"/>
  <c r="U76" i="22"/>
  <c r="O76" i="22"/>
  <c r="AC75" i="22"/>
  <c r="AB75" i="22"/>
  <c r="AA75" i="22"/>
  <c r="Z75" i="22"/>
  <c r="Y75" i="22"/>
  <c r="V75" i="22"/>
  <c r="U75" i="22"/>
  <c r="O75" i="22"/>
  <c r="AC74" i="22"/>
  <c r="AC83" i="22"/>
  <c r="AB74" i="22"/>
  <c r="AB83" i="22"/>
  <c r="AA74" i="22"/>
  <c r="AA83" i="22"/>
  <c r="Z74" i="22"/>
  <c r="Z83" i="22"/>
  <c r="Y74" i="22"/>
  <c r="Y83" i="22"/>
  <c r="V74" i="22"/>
  <c r="V83" i="22"/>
  <c r="U74" i="22"/>
  <c r="U83" i="22"/>
  <c r="O74" i="22"/>
  <c r="O98" i="22"/>
  <c r="AG71" i="22"/>
  <c r="AF71" i="22"/>
  <c r="N71" i="22"/>
  <c r="AC70" i="22"/>
  <c r="AB70" i="22"/>
  <c r="AA70" i="22"/>
  <c r="Z70" i="22"/>
  <c r="Y70" i="22"/>
  <c r="V70" i="22"/>
  <c r="U70" i="22"/>
  <c r="T70" i="22"/>
  <c r="T71" i="22"/>
  <c r="S70" i="22"/>
  <c r="S71" i="22"/>
  <c r="R70" i="22"/>
  <c r="R71" i="22"/>
  <c r="Q70" i="22"/>
  <c r="Q71" i="22"/>
  <c r="P70" i="22"/>
  <c r="P71" i="22"/>
  <c r="O70" i="22"/>
  <c r="O71" i="22"/>
  <c r="O80" i="22"/>
  <c r="O89" i="22"/>
  <c r="M70" i="22"/>
  <c r="L70" i="22"/>
  <c r="K70" i="22"/>
  <c r="K89" i="22"/>
  <c r="J70" i="22"/>
  <c r="J80" i="22"/>
  <c r="AH69" i="22"/>
  <c r="AG69" i="22"/>
  <c r="AF69" i="22"/>
  <c r="AE69" i="22"/>
  <c r="AD69" i="22"/>
  <c r="B69" i="22"/>
  <c r="AH68" i="22"/>
  <c r="AG68" i="22"/>
  <c r="AF68" i="22"/>
  <c r="AE68" i="22"/>
  <c r="AD68" i="22"/>
  <c r="B68" i="22"/>
  <c r="AH67" i="22"/>
  <c r="AG67" i="22"/>
  <c r="AF67" i="22"/>
  <c r="AE67" i="22"/>
  <c r="AD67" i="22"/>
  <c r="AH66" i="22"/>
  <c r="AG66" i="22"/>
  <c r="AF66" i="22"/>
  <c r="AE66" i="22"/>
  <c r="AD66" i="22"/>
  <c r="B66" i="22"/>
  <c r="AG62" i="22"/>
  <c r="AF62" i="22"/>
  <c r="AC61" i="22"/>
  <c r="AB61" i="22"/>
  <c r="AA61" i="22"/>
  <c r="Z61" i="22"/>
  <c r="Y61" i="22"/>
  <c r="V61" i="22"/>
  <c r="U61" i="22"/>
  <c r="T61" i="22"/>
  <c r="T62" i="22"/>
  <c r="S61" i="22"/>
  <c r="S62" i="22"/>
  <c r="R61" i="22"/>
  <c r="R62" i="22"/>
  <c r="Q61" i="22"/>
  <c r="Q62" i="22"/>
  <c r="P61" i="22"/>
  <c r="P62" i="22"/>
  <c r="O61" i="22"/>
  <c r="O62" i="22"/>
  <c r="N61" i="22"/>
  <c r="N88" i="22"/>
  <c r="M61" i="22"/>
  <c r="M88" i="22"/>
  <c r="L61" i="22"/>
  <c r="K61" i="22"/>
  <c r="AH60" i="22"/>
  <c r="AG60" i="22"/>
  <c r="AF60" i="22"/>
  <c r="AE60" i="22"/>
  <c r="AD60" i="22"/>
  <c r="B60" i="22"/>
  <c r="AH59" i="22"/>
  <c r="AG59" i="22"/>
  <c r="AF59" i="22"/>
  <c r="AE59" i="22"/>
  <c r="AD59" i="22"/>
  <c r="B59" i="22"/>
  <c r="AH58" i="22"/>
  <c r="AG58" i="22"/>
  <c r="AF58" i="22"/>
  <c r="AE58" i="22"/>
  <c r="AD58" i="22"/>
  <c r="B58" i="22"/>
  <c r="AH57" i="22"/>
  <c r="AG57" i="22"/>
  <c r="AF57" i="22"/>
  <c r="AE57" i="22"/>
  <c r="AD57" i="22"/>
  <c r="B57" i="22"/>
  <c r="AG53" i="22"/>
  <c r="AF53" i="22"/>
  <c r="AC52" i="22"/>
  <c r="AB52" i="22"/>
  <c r="AA52" i="22"/>
  <c r="Z52" i="22"/>
  <c r="Y52" i="22"/>
  <c r="V52" i="22"/>
  <c r="U52" i="22"/>
  <c r="T52" i="22"/>
  <c r="T53" i="22"/>
  <c r="S52" i="22"/>
  <c r="S53" i="22"/>
  <c r="R52" i="22"/>
  <c r="R53" i="22"/>
  <c r="Q52" i="22"/>
  <c r="Q53" i="22"/>
  <c r="P52" i="22"/>
  <c r="P53" i="22"/>
  <c r="O52" i="22"/>
  <c r="O53" i="22"/>
  <c r="N52" i="22"/>
  <c r="N53" i="22"/>
  <c r="M52" i="22"/>
  <c r="K52" i="22"/>
  <c r="J52" i="22"/>
  <c r="F52" i="22"/>
  <c r="AH51" i="22"/>
  <c r="AG51" i="22"/>
  <c r="AF51" i="22"/>
  <c r="AE51" i="22"/>
  <c r="AD51" i="22"/>
  <c r="B51" i="22"/>
  <c r="AH50" i="22"/>
  <c r="AG50" i="22"/>
  <c r="AF50" i="22"/>
  <c r="AE50" i="22"/>
  <c r="AD50" i="22"/>
  <c r="B50" i="22"/>
  <c r="B67" i="22"/>
  <c r="AH49" i="22"/>
  <c r="AG49" i="22"/>
  <c r="AF49" i="22"/>
  <c r="AE49" i="22"/>
  <c r="AD49" i="22"/>
  <c r="B49" i="22"/>
  <c r="AH48" i="22"/>
  <c r="AG48" i="22"/>
  <c r="AF48" i="22"/>
  <c r="AE48" i="22"/>
  <c r="AD48" i="22"/>
  <c r="B48" i="22"/>
  <c r="AI44" i="22"/>
  <c r="AC44" i="22"/>
  <c r="AB44" i="22"/>
  <c r="AA44" i="22"/>
  <c r="Z44" i="22"/>
  <c r="Y44" i="22"/>
  <c r="V44" i="22"/>
  <c r="U44" i="22"/>
  <c r="AG42" i="22"/>
  <c r="AG44" i="22"/>
  <c r="AF42" i="22"/>
  <c r="AC41" i="22"/>
  <c r="AC43" i="22"/>
  <c r="AB41" i="22"/>
  <c r="AB43" i="22"/>
  <c r="AA41" i="22"/>
  <c r="AA43" i="22"/>
  <c r="Z41" i="22"/>
  <c r="Z43" i="22"/>
  <c r="Y41" i="22"/>
  <c r="V41" i="22"/>
  <c r="U41" i="22"/>
  <c r="U43" i="22"/>
  <c r="T41" i="22"/>
  <c r="T42" i="22"/>
  <c r="S41" i="22"/>
  <c r="S43" i="22"/>
  <c r="R41" i="22"/>
  <c r="R42" i="22"/>
  <c r="Q41" i="22"/>
  <c r="Q42" i="22"/>
  <c r="P41" i="22"/>
  <c r="P42" i="22"/>
  <c r="O41" i="22"/>
  <c r="N41" i="22"/>
  <c r="M41" i="22"/>
  <c r="L41" i="22"/>
  <c r="K41" i="22"/>
  <c r="J41" i="22"/>
  <c r="AH40" i="22"/>
  <c r="AG40" i="22"/>
  <c r="AF40" i="22"/>
  <c r="AE40" i="22"/>
  <c r="AD40" i="22"/>
  <c r="B40" i="22"/>
  <c r="AH39" i="22"/>
  <c r="AG39" i="22"/>
  <c r="AF39" i="22"/>
  <c r="AE39" i="22"/>
  <c r="AD39" i="22"/>
  <c r="B39" i="22"/>
  <c r="AH38" i="22"/>
  <c r="AG38" i="22"/>
  <c r="AF38" i="22"/>
  <c r="AE38" i="22"/>
  <c r="AD38" i="22"/>
  <c r="AH37" i="22"/>
  <c r="AG37" i="22"/>
  <c r="AF37" i="22"/>
  <c r="AE37" i="22"/>
  <c r="AD37" i="22"/>
  <c r="B37" i="22"/>
  <c r="AG33" i="22"/>
  <c r="AF33" i="22"/>
  <c r="AC32" i="22"/>
  <c r="AB32" i="22"/>
  <c r="AA32" i="22"/>
  <c r="Z32" i="22"/>
  <c r="Y32" i="22"/>
  <c r="V32" i="22"/>
  <c r="U32" i="22"/>
  <c r="T32" i="22"/>
  <c r="T33" i="22"/>
  <c r="S32" i="22"/>
  <c r="S33" i="22"/>
  <c r="R32" i="22"/>
  <c r="R33" i="22"/>
  <c r="Q32" i="22"/>
  <c r="Q33" i="22"/>
  <c r="P32" i="22"/>
  <c r="P33" i="22"/>
  <c r="O32" i="22"/>
  <c r="N32" i="22"/>
  <c r="N33" i="22"/>
  <c r="M32" i="22"/>
  <c r="L32" i="22"/>
  <c r="K32" i="22"/>
  <c r="J32" i="22"/>
  <c r="F32" i="22"/>
  <c r="AH31" i="22"/>
  <c r="AG31" i="22"/>
  <c r="AF31" i="22"/>
  <c r="AE31" i="22"/>
  <c r="AD31" i="22"/>
  <c r="B31" i="22"/>
  <c r="AH30" i="22"/>
  <c r="AG30" i="22"/>
  <c r="AF30" i="22"/>
  <c r="AE30" i="22"/>
  <c r="AD30" i="22"/>
  <c r="B30" i="22"/>
  <c r="AH29" i="22"/>
  <c r="AG29" i="22"/>
  <c r="AF29" i="22"/>
  <c r="AE29" i="22"/>
  <c r="AD29" i="22"/>
  <c r="AH28" i="22"/>
  <c r="AG28" i="22"/>
  <c r="AF28" i="22"/>
  <c r="AE28" i="22"/>
  <c r="AD28" i="22"/>
  <c r="B28" i="22"/>
  <c r="B38" i="22"/>
  <c r="AG24" i="22"/>
  <c r="AF24" i="22"/>
  <c r="AC23" i="22"/>
  <c r="AB23" i="22"/>
  <c r="AA23" i="22"/>
  <c r="Z23" i="22"/>
  <c r="Y23" i="22"/>
  <c r="V23" i="22"/>
  <c r="U23" i="22"/>
  <c r="T23" i="22"/>
  <c r="T24" i="22"/>
  <c r="S23" i="22"/>
  <c r="S24" i="22"/>
  <c r="R23" i="22"/>
  <c r="R24" i="22"/>
  <c r="Q23" i="22"/>
  <c r="Q24" i="22"/>
  <c r="P23" i="22"/>
  <c r="P24" i="22"/>
  <c r="O23" i="22"/>
  <c r="N23" i="22"/>
  <c r="N24" i="22"/>
  <c r="M23" i="22"/>
  <c r="AH22" i="22"/>
  <c r="AG22" i="22"/>
  <c r="AF22" i="22"/>
  <c r="AE22" i="22"/>
  <c r="AD22" i="22"/>
  <c r="AH21" i="22"/>
  <c r="AG21" i="22"/>
  <c r="AF21" i="22"/>
  <c r="AE21" i="22"/>
  <c r="AD21" i="22"/>
  <c r="B21" i="22"/>
  <c r="AH20" i="22"/>
  <c r="AG20" i="22"/>
  <c r="AF20" i="22"/>
  <c r="AE20" i="22"/>
  <c r="AD20" i="22"/>
  <c r="B20" i="22"/>
  <c r="AH19" i="22"/>
  <c r="AG19" i="22"/>
  <c r="AF19" i="22"/>
  <c r="AE19" i="22"/>
  <c r="AD19" i="22"/>
  <c r="B19" i="22"/>
  <c r="C17" i="22"/>
  <c r="C26" i="22"/>
  <c r="C35" i="22"/>
  <c r="C46" i="22"/>
  <c r="C55" i="22"/>
  <c r="C64" i="22"/>
  <c r="AG15" i="22"/>
  <c r="AF15" i="22"/>
  <c r="AF74" i="22"/>
  <c r="AF83" i="22"/>
  <c r="AC14" i="22"/>
  <c r="AB14" i="22"/>
  <c r="AA14" i="22"/>
  <c r="Z14" i="22"/>
  <c r="Y14" i="22"/>
  <c r="V14" i="22"/>
  <c r="U14" i="22"/>
  <c r="T14" i="22"/>
  <c r="T15" i="22"/>
  <c r="S14" i="22"/>
  <c r="S15" i="22"/>
  <c r="R14" i="22"/>
  <c r="R15" i="22"/>
  <c r="R74" i="22"/>
  <c r="R83" i="22"/>
  <c r="Q14" i="22"/>
  <c r="Q15" i="22"/>
  <c r="P14" i="22"/>
  <c r="P15" i="22"/>
  <c r="O14" i="22"/>
  <c r="N14" i="22"/>
  <c r="N75" i="22"/>
  <c r="M14" i="22"/>
  <c r="L14" i="22"/>
  <c r="L43" i="22"/>
  <c r="K14" i="22"/>
  <c r="J14" i="22"/>
  <c r="J75" i="22"/>
  <c r="AH13" i="22"/>
  <c r="AG13" i="22"/>
  <c r="AF13" i="22"/>
  <c r="AE13" i="22"/>
  <c r="AD13" i="22"/>
  <c r="B13" i="22"/>
  <c r="B22" i="22"/>
  <c r="B29" i="22"/>
  <c r="AH12" i="22"/>
  <c r="AG12" i="22"/>
  <c r="AF12" i="22"/>
  <c r="AE12" i="22"/>
  <c r="AD12" i="22"/>
  <c r="B12" i="22"/>
  <c r="AH11" i="22"/>
  <c r="AG11" i="22"/>
  <c r="AF11" i="22"/>
  <c r="AE11" i="22"/>
  <c r="AD11" i="22"/>
  <c r="B11" i="22"/>
  <c r="AH10" i="22"/>
  <c r="AG10" i="22"/>
  <c r="AF10" i="22"/>
  <c r="AE10" i="22"/>
  <c r="AD10" i="22"/>
  <c r="B10" i="22"/>
  <c r="M75" i="22"/>
  <c r="AH43" i="23"/>
  <c r="AF88" i="23"/>
  <c r="AF14" i="22"/>
  <c r="N43" i="22"/>
  <c r="V43" i="22"/>
  <c r="N97" i="23"/>
  <c r="O43" i="22"/>
  <c r="Y43" i="22"/>
  <c r="AG95" i="23"/>
  <c r="G100" i="22"/>
  <c r="AE43" i="23"/>
  <c r="AE24" i="22"/>
  <c r="AE61" i="22"/>
  <c r="AE88" i="22"/>
  <c r="AF61" i="22"/>
  <c r="AD53" i="23"/>
  <c r="AD78" i="23"/>
  <c r="AF41" i="22"/>
  <c r="Q85" i="23"/>
  <c r="M94" i="23"/>
  <c r="AE80" i="23"/>
  <c r="AG14" i="22"/>
  <c r="AG52" i="22"/>
  <c r="AD80" i="23"/>
  <c r="Q77" i="23"/>
  <c r="Q86" i="23"/>
  <c r="K97" i="23"/>
  <c r="AD42" i="23"/>
  <c r="AD77" i="23"/>
  <c r="AF23" i="22"/>
  <c r="AD14" i="22"/>
  <c r="K53" i="22"/>
  <c r="AG23" i="22"/>
  <c r="AB85" i="22"/>
  <c r="AH42" i="23"/>
  <c r="AH14" i="22"/>
  <c r="AE41" i="22"/>
  <c r="AD52" i="22"/>
  <c r="AH52" i="22"/>
  <c r="M85" i="23"/>
  <c r="AE78" i="23"/>
  <c r="AD23" i="22"/>
  <c r="AH23" i="22"/>
  <c r="AG76" i="22"/>
  <c r="P43" i="22"/>
  <c r="AE52" i="22"/>
  <c r="AE62" i="22"/>
  <c r="V85" i="22"/>
  <c r="AG41" i="22"/>
  <c r="AG43" i="22"/>
  <c r="AG80" i="22"/>
  <c r="Y86" i="22"/>
  <c r="AC86" i="22"/>
  <c r="Z87" i="22"/>
  <c r="V89" i="22"/>
  <c r="AB89" i="22"/>
  <c r="I100" i="22"/>
  <c r="AH53" i="23"/>
  <c r="S89" i="23"/>
  <c r="AG86" i="23"/>
  <c r="AH78" i="23"/>
  <c r="N78" i="22"/>
  <c r="U87" i="22"/>
  <c r="AA87" i="22"/>
  <c r="Y85" i="22"/>
  <c r="AG32" i="22"/>
  <c r="AF32" i="22"/>
  <c r="J76" i="22"/>
  <c r="N76" i="22"/>
  <c r="R76" i="22"/>
  <c r="R85" i="22"/>
  <c r="S42" i="22"/>
  <c r="S44" i="22"/>
  <c r="J78" i="22"/>
  <c r="O84" i="22"/>
  <c r="Z84" i="22"/>
  <c r="Z85" i="22"/>
  <c r="O95" i="22"/>
  <c r="Z86" i="22"/>
  <c r="Y89" i="22"/>
  <c r="AC89" i="22"/>
  <c r="O86" i="22"/>
  <c r="P96" i="23"/>
  <c r="N44" i="23"/>
  <c r="R84" i="23"/>
  <c r="N42" i="22"/>
  <c r="N77" i="22"/>
  <c r="Y84" i="22"/>
  <c r="AC85" i="22"/>
  <c r="AD32" i="22"/>
  <c r="AH32" i="22"/>
  <c r="K76" i="22"/>
  <c r="AD41" i="22"/>
  <c r="AD43" i="22"/>
  <c r="AH41" i="22"/>
  <c r="L77" i="22"/>
  <c r="AF77" i="22"/>
  <c r="AF86" i="22"/>
  <c r="R43" i="22"/>
  <c r="AG61" i="22"/>
  <c r="AF79" i="22"/>
  <c r="AF88" i="22"/>
  <c r="Q80" i="22"/>
  <c r="V87" i="22"/>
  <c r="AB87" i="22"/>
  <c r="Z89" i="22"/>
  <c r="S86" i="23"/>
  <c r="AC84" i="22"/>
  <c r="AE14" i="22"/>
  <c r="AE23" i="22"/>
  <c r="AE32" i="22"/>
  <c r="M77" i="22"/>
  <c r="T43" i="22"/>
  <c r="AF52" i="22"/>
  <c r="M78" i="22"/>
  <c r="AD61" i="22"/>
  <c r="AD88" i="22"/>
  <c r="AH61" i="22"/>
  <c r="R80" i="22"/>
  <c r="R89" i="22"/>
  <c r="V84" i="22"/>
  <c r="AB84" i="22"/>
  <c r="V86" i="22"/>
  <c r="AB86" i="22"/>
  <c r="Y87" i="22"/>
  <c r="AC87" i="22"/>
  <c r="F100" i="22"/>
  <c r="R86" i="23"/>
  <c r="R87" i="23"/>
  <c r="R89" i="23"/>
  <c r="J86" i="23"/>
  <c r="L84" i="23"/>
  <c r="AG89" i="23"/>
  <c r="L97" i="23"/>
  <c r="AG93" i="23"/>
  <c r="AG84" i="23"/>
  <c r="N84" i="23"/>
  <c r="N93" i="23"/>
  <c r="K85" i="23"/>
  <c r="K94" i="23"/>
  <c r="L86" i="23"/>
  <c r="K98" i="23"/>
  <c r="K83" i="23"/>
  <c r="N98" i="23"/>
  <c r="N83" i="23"/>
  <c r="M86" i="23"/>
  <c r="M95" i="23"/>
  <c r="Q96" i="23"/>
  <c r="Q87" i="23"/>
  <c r="AH88" i="23"/>
  <c r="AF89" i="23"/>
  <c r="N89" i="23"/>
  <c r="N85" i="23"/>
  <c r="S87" i="23"/>
  <c r="P87" i="23"/>
  <c r="AD44" i="23"/>
  <c r="AE76" i="23"/>
  <c r="K86" i="23"/>
  <c r="AG97" i="23"/>
  <c r="AG88" i="23"/>
  <c r="M96" i="23"/>
  <c r="M87" i="23"/>
  <c r="P93" i="23"/>
  <c r="AH75" i="23"/>
  <c r="P84" i="23"/>
  <c r="K84" i="23"/>
  <c r="K93" i="23"/>
  <c r="K100" i="23"/>
  <c r="P85" i="23"/>
  <c r="AH76" i="23"/>
  <c r="P94" i="23"/>
  <c r="P95" i="23"/>
  <c r="P86" i="23"/>
  <c r="M84" i="23"/>
  <c r="M93" i="23"/>
  <c r="AG96" i="23"/>
  <c r="AG87" i="23"/>
  <c r="AG85" i="23"/>
  <c r="AG94" i="23"/>
  <c r="AG98" i="23"/>
  <c r="AG83" i="23"/>
  <c r="J84" i="23"/>
  <c r="AF87" i="23"/>
  <c r="M98" i="23"/>
  <c r="M83" i="23"/>
  <c r="L96" i="23"/>
  <c r="L87" i="23"/>
  <c r="N96" i="23"/>
  <c r="N87" i="23"/>
  <c r="AD75" i="23"/>
  <c r="AD74" i="23"/>
  <c r="P97" i="23"/>
  <c r="AH79" i="23"/>
  <c r="AE74" i="23"/>
  <c r="AE75" i="23"/>
  <c r="AE77" i="23"/>
  <c r="AE44" i="23"/>
  <c r="N94" i="23"/>
  <c r="AD76" i="23"/>
  <c r="S85" i="23"/>
  <c r="K95" i="23"/>
  <c r="Q84" i="23"/>
  <c r="Q93" i="23"/>
  <c r="N95" i="23"/>
  <c r="N86" i="23"/>
  <c r="AF85" i="23"/>
  <c r="L98" i="23"/>
  <c r="L83" i="23"/>
  <c r="P98" i="23"/>
  <c r="P83" i="23"/>
  <c r="AH83" i="23"/>
  <c r="AH74" i="23"/>
  <c r="P89" i="23"/>
  <c r="AH80" i="23"/>
  <c r="L85" i="23"/>
  <c r="L94" i="23"/>
  <c r="K96" i="23"/>
  <c r="K87" i="23"/>
  <c r="AF84" i="23"/>
  <c r="J87" i="23"/>
  <c r="AF86" i="23"/>
  <c r="L93" i="23"/>
  <c r="L100" i="23"/>
  <c r="AD79" i="23"/>
  <c r="S84" i="23"/>
  <c r="O96" i="23"/>
  <c r="O100" i="23"/>
  <c r="O87" i="23"/>
  <c r="J85" i="23"/>
  <c r="R85" i="23"/>
  <c r="AF70" i="22"/>
  <c r="AG70" i="22"/>
  <c r="AE70" i="22"/>
  <c r="AD70" i="22"/>
  <c r="AH70" i="22"/>
  <c r="T44" i="22"/>
  <c r="T77" i="22"/>
  <c r="P75" i="22"/>
  <c r="P74" i="22"/>
  <c r="AH15" i="22"/>
  <c r="AD15" i="22"/>
  <c r="T75" i="22"/>
  <c r="T74" i="22"/>
  <c r="T83" i="22"/>
  <c r="AH24" i="22"/>
  <c r="AD24" i="22"/>
  <c r="P76" i="22"/>
  <c r="AH33" i="22"/>
  <c r="AD33" i="22"/>
  <c r="T76" i="22"/>
  <c r="Q77" i="22"/>
  <c r="Q44" i="22"/>
  <c r="Q78" i="22"/>
  <c r="P79" i="22"/>
  <c r="P88" i="22"/>
  <c r="AD62" i="22"/>
  <c r="AH62" i="22"/>
  <c r="T79" i="22"/>
  <c r="T88" i="22"/>
  <c r="AE71" i="22"/>
  <c r="S74" i="22"/>
  <c r="S83" i="22"/>
  <c r="S75" i="22"/>
  <c r="AE15" i="22"/>
  <c r="P77" i="22"/>
  <c r="P44" i="22"/>
  <c r="AH42" i="22"/>
  <c r="AD42" i="22"/>
  <c r="Q76" i="22"/>
  <c r="R77" i="22"/>
  <c r="R86" i="22"/>
  <c r="R44" i="22"/>
  <c r="S76" i="22"/>
  <c r="AE33" i="22"/>
  <c r="Q75" i="22"/>
  <c r="Q74" i="22"/>
  <c r="O78" i="22"/>
  <c r="O44" i="22"/>
  <c r="S78" i="22"/>
  <c r="S87" i="22"/>
  <c r="AE53" i="22"/>
  <c r="R88" i="22"/>
  <c r="R79" i="22"/>
  <c r="P80" i="22"/>
  <c r="AH71" i="22"/>
  <c r="AD71" i="22"/>
  <c r="T80" i="22"/>
  <c r="T89" i="22"/>
  <c r="Q79" i="22"/>
  <c r="N15" i="22"/>
  <c r="K24" i="22"/>
  <c r="AF76" i="22"/>
  <c r="AF85" i="22"/>
  <c r="J77" i="22"/>
  <c r="AG77" i="22"/>
  <c r="M43" i="22"/>
  <c r="Q43" i="22"/>
  <c r="AF44" i="22"/>
  <c r="K78" i="22"/>
  <c r="AF78" i="22"/>
  <c r="AF87" i="22"/>
  <c r="K88" i="22"/>
  <c r="K79" i="22"/>
  <c r="N62" i="22"/>
  <c r="N79" i="22"/>
  <c r="M80" i="22"/>
  <c r="M89" i="22"/>
  <c r="AF80" i="22"/>
  <c r="AF89" i="22"/>
  <c r="M72" i="22"/>
  <c r="J79" i="22"/>
  <c r="L75" i="22"/>
  <c r="L78" i="22"/>
  <c r="L74" i="22"/>
  <c r="L72" i="22"/>
  <c r="L62" i="22"/>
  <c r="AG74" i="22"/>
  <c r="AG75" i="22"/>
  <c r="L24" i="22"/>
  <c r="L76" i="22"/>
  <c r="K77" i="22"/>
  <c r="P78" i="22"/>
  <c r="T78" i="22"/>
  <c r="AG78" i="22"/>
  <c r="L79" i="22"/>
  <c r="L88" i="22"/>
  <c r="O88" i="22"/>
  <c r="O79" i="22"/>
  <c r="O97" i="22"/>
  <c r="S88" i="22"/>
  <c r="S79" i="22"/>
  <c r="J74" i="22"/>
  <c r="J83" i="22"/>
  <c r="R75" i="22"/>
  <c r="R84" i="22"/>
  <c r="AF75" i="22"/>
  <c r="AF84" i="22"/>
  <c r="U85" i="22"/>
  <c r="AA85" i="22"/>
  <c r="U86" i="22"/>
  <c r="AA86" i="22"/>
  <c r="S80" i="22"/>
  <c r="Q88" i="22"/>
  <c r="L33" i="22"/>
  <c r="S77" i="22"/>
  <c r="R78" i="22"/>
  <c r="R87" i="22"/>
  <c r="K74" i="22"/>
  <c r="K85" i="22"/>
  <c r="K75" i="22"/>
  <c r="M76" i="22"/>
  <c r="K33" i="22"/>
  <c r="AE42" i="22"/>
  <c r="K43" i="22"/>
  <c r="L53" i="22"/>
  <c r="AD53" i="22"/>
  <c r="AH53" i="22"/>
  <c r="M79" i="22"/>
  <c r="K62" i="22"/>
  <c r="AG79" i="22"/>
  <c r="M74" i="22"/>
  <c r="U89" i="22"/>
  <c r="AA89" i="22"/>
  <c r="U84" i="22"/>
  <c r="J89" i="22"/>
  <c r="L89" i="22"/>
  <c r="L80" i="22"/>
  <c r="N80" i="22"/>
  <c r="K72" i="22"/>
  <c r="N74" i="22"/>
  <c r="N93" i="22"/>
  <c r="O85" i="22"/>
  <c r="O94" i="22"/>
  <c r="K80" i="22"/>
  <c r="AA84" i="22"/>
  <c r="O83" i="22"/>
  <c r="O93" i="22"/>
  <c r="AH43" i="22"/>
  <c r="AE79" i="22"/>
  <c r="AE89" i="23"/>
  <c r="AF43" i="22"/>
  <c r="AI45" i="23"/>
  <c r="AG85" i="22"/>
  <c r="T87" i="22"/>
  <c r="AH86" i="23"/>
  <c r="N44" i="22"/>
  <c r="L95" i="22"/>
  <c r="AH44" i="23"/>
  <c r="Q95" i="23"/>
  <c r="Q100" i="23"/>
  <c r="AH77" i="23"/>
  <c r="AE43" i="22"/>
  <c r="AD44" i="22"/>
  <c r="N89" i="22"/>
  <c r="T85" i="22"/>
  <c r="T86" i="22"/>
  <c r="N86" i="22"/>
  <c r="N94" i="22"/>
  <c r="AD78" i="22"/>
  <c r="AD76" i="22"/>
  <c r="AH89" i="23"/>
  <c r="AE96" i="23"/>
  <c r="L97" i="22"/>
  <c r="K97" i="22"/>
  <c r="AD80" i="22"/>
  <c r="AD79" i="22"/>
  <c r="AE87" i="23"/>
  <c r="M97" i="22"/>
  <c r="Q97" i="22"/>
  <c r="AD77" i="22"/>
  <c r="T84" i="22"/>
  <c r="M100" i="23"/>
  <c r="AH87" i="23"/>
  <c r="AD94" i="23"/>
  <c r="AD85" i="23"/>
  <c r="AD98" i="23"/>
  <c r="AD83" i="23"/>
  <c r="AD97" i="23"/>
  <c r="AE83" i="23"/>
  <c r="AE98" i="23"/>
  <c r="AD93" i="23"/>
  <c r="AD84" i="23"/>
  <c r="N100" i="23"/>
  <c r="AD89" i="23"/>
  <c r="AE93" i="23"/>
  <c r="AE84" i="23"/>
  <c r="P100" i="23"/>
  <c r="AG100" i="23"/>
  <c r="AD87" i="23"/>
  <c r="AH84" i="23"/>
  <c r="AE94" i="23"/>
  <c r="AE85" i="23"/>
  <c r="AE97" i="23"/>
  <c r="AD96" i="23"/>
  <c r="AD86" i="23"/>
  <c r="AD95" i="23"/>
  <c r="AE86" i="23"/>
  <c r="AE95" i="23"/>
  <c r="AH85" i="23"/>
  <c r="K84" i="22"/>
  <c r="K93" i="22"/>
  <c r="K100" i="22"/>
  <c r="J84" i="22"/>
  <c r="Q96" i="22"/>
  <c r="Q87" i="22"/>
  <c r="Q86" i="22"/>
  <c r="Q95" i="22"/>
  <c r="P85" i="22"/>
  <c r="AH76" i="22"/>
  <c r="P94" i="22"/>
  <c r="P93" i="22"/>
  <c r="AH75" i="22"/>
  <c r="P84" i="22"/>
  <c r="N95" i="22"/>
  <c r="M98" i="22"/>
  <c r="M83" i="22"/>
  <c r="AE77" i="22"/>
  <c r="AE44" i="22"/>
  <c r="K98" i="22"/>
  <c r="K83" i="22"/>
  <c r="S89" i="22"/>
  <c r="AH78" i="22"/>
  <c r="P96" i="22"/>
  <c r="P87" i="22"/>
  <c r="AG93" i="22"/>
  <c r="AG84" i="22"/>
  <c r="L98" i="22"/>
  <c r="L83" i="22"/>
  <c r="N97" i="22"/>
  <c r="K96" i="22"/>
  <c r="K87" i="22"/>
  <c r="N87" i="22"/>
  <c r="M95" i="22"/>
  <c r="J85" i="22"/>
  <c r="Q98" i="22"/>
  <c r="Q83" i="22"/>
  <c r="AE76" i="22"/>
  <c r="Q94" i="22"/>
  <c r="Q85" i="22"/>
  <c r="P95" i="22"/>
  <c r="P86" i="22"/>
  <c r="AH77" i="22"/>
  <c r="AE80" i="22"/>
  <c r="M87" i="22"/>
  <c r="AD75" i="22"/>
  <c r="AD74" i="22"/>
  <c r="Q89" i="22"/>
  <c r="AG83" i="22"/>
  <c r="AG98" i="22"/>
  <c r="AG95" i="22"/>
  <c r="AG86" i="22"/>
  <c r="N96" i="22"/>
  <c r="M86" i="22"/>
  <c r="O96" i="22"/>
  <c r="O100" i="22"/>
  <c r="O87" i="22"/>
  <c r="Q93" i="22"/>
  <c r="Q84" i="22"/>
  <c r="S85" i="22"/>
  <c r="AE75" i="22"/>
  <c r="AE74" i="22"/>
  <c r="AH88" i="22"/>
  <c r="M96" i="22"/>
  <c r="N98" i="22"/>
  <c r="N83" i="22"/>
  <c r="AG97" i="22"/>
  <c r="AG88" i="22"/>
  <c r="K95" i="22"/>
  <c r="K86" i="22"/>
  <c r="L96" i="22"/>
  <c r="L87" i="22"/>
  <c r="M94" i="22"/>
  <c r="M85" i="22"/>
  <c r="S86" i="22"/>
  <c r="AG87" i="22"/>
  <c r="AG96" i="22"/>
  <c r="L85" i="22"/>
  <c r="L94" i="22"/>
  <c r="L93" i="22"/>
  <c r="L100" i="22"/>
  <c r="L84" i="22"/>
  <c r="M84" i="22"/>
  <c r="J86" i="22"/>
  <c r="M93" i="22"/>
  <c r="J87" i="22"/>
  <c r="AG89" i="22"/>
  <c r="P89" i="22"/>
  <c r="AH80" i="22"/>
  <c r="AE78" i="22"/>
  <c r="N85" i="22"/>
  <c r="N84" i="22"/>
  <c r="L86" i="22"/>
  <c r="K94" i="22"/>
  <c r="AG94" i="22"/>
  <c r="AH44" i="22"/>
  <c r="AI45" i="22"/>
  <c r="S84" i="22"/>
  <c r="P97" i="22"/>
  <c r="AH79" i="22"/>
  <c r="AH74" i="22"/>
  <c r="P98" i="22"/>
  <c r="P83" i="22"/>
  <c r="I98" i="21"/>
  <c r="H98" i="21"/>
  <c r="G98" i="21"/>
  <c r="F98" i="21"/>
  <c r="I97" i="21"/>
  <c r="H97" i="21"/>
  <c r="G97" i="21"/>
  <c r="F97" i="21"/>
  <c r="I96" i="21"/>
  <c r="H96" i="21"/>
  <c r="G96" i="21"/>
  <c r="F96" i="21"/>
  <c r="I95" i="21"/>
  <c r="H95" i="21"/>
  <c r="G95" i="21"/>
  <c r="F95" i="21"/>
  <c r="I94" i="21"/>
  <c r="H94" i="21"/>
  <c r="G94" i="21"/>
  <c r="F94" i="21"/>
  <c r="I93" i="21"/>
  <c r="H93" i="21"/>
  <c r="G93" i="21"/>
  <c r="F93" i="21"/>
  <c r="AG92" i="21"/>
  <c r="AE92" i="21"/>
  <c r="AD92" i="21"/>
  <c r="Q92" i="21"/>
  <c r="P92" i="21"/>
  <c r="O92" i="21"/>
  <c r="N92" i="21"/>
  <c r="M92" i="21"/>
  <c r="L92" i="21"/>
  <c r="K92" i="21"/>
  <c r="I92" i="21"/>
  <c r="H92" i="21"/>
  <c r="G92" i="21"/>
  <c r="F92" i="21"/>
  <c r="I89" i="21"/>
  <c r="H89" i="21"/>
  <c r="G89" i="21"/>
  <c r="F89" i="21"/>
  <c r="AB88" i="21"/>
  <c r="AA88" i="21"/>
  <c r="Z88" i="21"/>
  <c r="Y88" i="21"/>
  <c r="V88" i="21"/>
  <c r="U88" i="21"/>
  <c r="J88" i="21"/>
  <c r="I88" i="21"/>
  <c r="H88" i="21"/>
  <c r="G88" i="21"/>
  <c r="F88" i="21"/>
  <c r="I87" i="21"/>
  <c r="H87" i="21"/>
  <c r="G87" i="21"/>
  <c r="F87" i="21"/>
  <c r="I86" i="21"/>
  <c r="H86" i="21"/>
  <c r="G86" i="21"/>
  <c r="F86" i="21"/>
  <c r="I85" i="21"/>
  <c r="H85" i="21"/>
  <c r="G85" i="21"/>
  <c r="F85" i="21"/>
  <c r="I84" i="21"/>
  <c r="H84" i="21"/>
  <c r="G84" i="21"/>
  <c r="F84" i="21"/>
  <c r="I83" i="21"/>
  <c r="H83" i="21"/>
  <c r="G83" i="21"/>
  <c r="F83" i="21"/>
  <c r="AC80" i="21"/>
  <c r="AB80" i="21"/>
  <c r="AA80" i="21"/>
  <c r="Z80" i="21"/>
  <c r="Y80" i="21"/>
  <c r="V80" i="21"/>
  <c r="U80" i="21"/>
  <c r="AB79" i="21"/>
  <c r="AA79" i="21"/>
  <c r="Z79" i="21"/>
  <c r="Y79" i="21"/>
  <c r="V79" i="21"/>
  <c r="U79" i="21"/>
  <c r="AC78" i="21"/>
  <c r="AB78" i="21"/>
  <c r="AA78" i="21"/>
  <c r="Z78" i="21"/>
  <c r="Y78" i="21"/>
  <c r="V78" i="21"/>
  <c r="U78" i="21"/>
  <c r="AC77" i="21"/>
  <c r="AB77" i="21"/>
  <c r="AA77" i="21"/>
  <c r="Z77" i="21"/>
  <c r="Y77" i="21"/>
  <c r="V77" i="21"/>
  <c r="U77" i="21"/>
  <c r="O77" i="21"/>
  <c r="AC76" i="21"/>
  <c r="AB76" i="21"/>
  <c r="AA76" i="21"/>
  <c r="Z76" i="21"/>
  <c r="Y76" i="21"/>
  <c r="V76" i="21"/>
  <c r="U76" i="21"/>
  <c r="O76" i="21"/>
  <c r="AC75" i="21"/>
  <c r="AB75" i="21"/>
  <c r="AA75" i="21"/>
  <c r="Z75" i="21"/>
  <c r="Y75" i="21"/>
  <c r="V75" i="21"/>
  <c r="U75" i="21"/>
  <c r="O75" i="21"/>
  <c r="AC74" i="21"/>
  <c r="AC83" i="21"/>
  <c r="AB74" i="21"/>
  <c r="AB83" i="21"/>
  <c r="AA74" i="21"/>
  <c r="AA83" i="21"/>
  <c r="Z74" i="21"/>
  <c r="Z83" i="21"/>
  <c r="Y74" i="21"/>
  <c r="Y83" i="21"/>
  <c r="V74" i="21"/>
  <c r="V83" i="21"/>
  <c r="U74" i="21"/>
  <c r="U83" i="21"/>
  <c r="O74" i="21"/>
  <c r="O98" i="21"/>
  <c r="AG71" i="21"/>
  <c r="AF71" i="21"/>
  <c r="N71" i="21"/>
  <c r="AC70" i="21"/>
  <c r="AB70" i="21"/>
  <c r="AA70" i="21"/>
  <c r="Z70" i="21"/>
  <c r="Y70" i="21"/>
  <c r="V70" i="21"/>
  <c r="U70" i="21"/>
  <c r="T70" i="21"/>
  <c r="T71" i="21"/>
  <c r="S70" i="21"/>
  <c r="S71" i="21"/>
  <c r="R70" i="21"/>
  <c r="R71" i="21"/>
  <c r="Q70" i="21"/>
  <c r="Q71" i="21"/>
  <c r="P70" i="21"/>
  <c r="P71" i="21"/>
  <c r="O70" i="21"/>
  <c r="O71" i="21"/>
  <c r="O80" i="21"/>
  <c r="M70" i="21"/>
  <c r="M80" i="21"/>
  <c r="L70" i="21"/>
  <c r="K70" i="21"/>
  <c r="J70" i="21"/>
  <c r="J89" i="21"/>
  <c r="AH69" i="21"/>
  <c r="AG69" i="21"/>
  <c r="AF69" i="21"/>
  <c r="AE69" i="21"/>
  <c r="AD69" i="21"/>
  <c r="B69" i="21"/>
  <c r="AH68" i="21"/>
  <c r="AG68" i="21"/>
  <c r="AF68" i="21"/>
  <c r="AE68" i="21"/>
  <c r="AD68" i="21"/>
  <c r="B68" i="21"/>
  <c r="AH67" i="21"/>
  <c r="AG67" i="21"/>
  <c r="AF67" i="21"/>
  <c r="AE67" i="21"/>
  <c r="AD67" i="21"/>
  <c r="AH66" i="21"/>
  <c r="AG66" i="21"/>
  <c r="AF66" i="21"/>
  <c r="AE66" i="21"/>
  <c r="AD66" i="21"/>
  <c r="B66" i="21"/>
  <c r="AF62" i="21"/>
  <c r="AC62" i="21"/>
  <c r="AC61" i="21"/>
  <c r="AB61" i="21"/>
  <c r="AA61" i="21"/>
  <c r="Z61" i="21"/>
  <c r="Y61" i="21"/>
  <c r="V61" i="21"/>
  <c r="U61" i="21"/>
  <c r="T61" i="21"/>
  <c r="T62" i="21"/>
  <c r="S61" i="21"/>
  <c r="S62" i="21"/>
  <c r="R61" i="21"/>
  <c r="R62" i="21"/>
  <c r="Q61" i="21"/>
  <c r="Q62" i="21"/>
  <c r="P61" i="21"/>
  <c r="P62" i="21"/>
  <c r="P88" i="21"/>
  <c r="O61" i="21"/>
  <c r="O62" i="21"/>
  <c r="N61" i="21"/>
  <c r="N88" i="21"/>
  <c r="M61" i="21"/>
  <c r="M88" i="21"/>
  <c r="L61" i="21"/>
  <c r="L88" i="21"/>
  <c r="K61" i="21"/>
  <c r="AH60" i="21"/>
  <c r="AG60" i="21"/>
  <c r="AF60" i="21"/>
  <c r="AE60" i="21"/>
  <c r="AD60" i="21"/>
  <c r="B60" i="21"/>
  <c r="AH59" i="21"/>
  <c r="AG59" i="21"/>
  <c r="AF59" i="21"/>
  <c r="AE59" i="21"/>
  <c r="AD59" i="21"/>
  <c r="B59" i="21"/>
  <c r="AH58" i="21"/>
  <c r="AG58" i="21"/>
  <c r="AF58" i="21"/>
  <c r="AE58" i="21"/>
  <c r="AD58" i="21"/>
  <c r="B58" i="21"/>
  <c r="AH57" i="21"/>
  <c r="AH61" i="21"/>
  <c r="AG57" i="21"/>
  <c r="AF57" i="21"/>
  <c r="AE57" i="21"/>
  <c r="AD57" i="21"/>
  <c r="B57" i="21"/>
  <c r="AG53" i="21"/>
  <c r="AF53" i="21"/>
  <c r="AC52" i="21"/>
  <c r="AB52" i="21"/>
  <c r="AA52" i="21"/>
  <c r="Z52" i="21"/>
  <c r="Y52" i="21"/>
  <c r="V52" i="21"/>
  <c r="U52" i="21"/>
  <c r="T52" i="21"/>
  <c r="T53" i="21"/>
  <c r="S52" i="21"/>
  <c r="S53" i="21"/>
  <c r="R52" i="21"/>
  <c r="R53" i="21"/>
  <c r="Q52" i="21"/>
  <c r="Q53" i="21"/>
  <c r="P52" i="21"/>
  <c r="P53" i="21"/>
  <c r="O52" i="21"/>
  <c r="O53" i="21"/>
  <c r="O78" i="21"/>
  <c r="N52" i="21"/>
  <c r="N53" i="21"/>
  <c r="M52" i="21"/>
  <c r="K52" i="21"/>
  <c r="J52" i="21"/>
  <c r="F52" i="21"/>
  <c r="AH51" i="21"/>
  <c r="AG51" i="21"/>
  <c r="AF51" i="21"/>
  <c r="AE51" i="21"/>
  <c r="AD51" i="21"/>
  <c r="B51" i="21"/>
  <c r="AH50" i="21"/>
  <c r="AG50" i="21"/>
  <c r="AF50" i="21"/>
  <c r="AE50" i="21"/>
  <c r="AD50" i="21"/>
  <c r="B50" i="21"/>
  <c r="B67" i="21"/>
  <c r="AH49" i="21"/>
  <c r="AG49" i="21"/>
  <c r="AF49" i="21"/>
  <c r="AE49" i="21"/>
  <c r="AD49" i="21"/>
  <c r="B49" i="21"/>
  <c r="AH48" i="21"/>
  <c r="AG48" i="21"/>
  <c r="AF48" i="21"/>
  <c r="AE48" i="21"/>
  <c r="AD48" i="21"/>
  <c r="B48" i="21"/>
  <c r="AI44" i="21"/>
  <c r="AC44" i="21"/>
  <c r="AB44" i="21"/>
  <c r="AA44" i="21"/>
  <c r="Z44" i="21"/>
  <c r="Y44" i="21"/>
  <c r="V44" i="21"/>
  <c r="U44" i="21"/>
  <c r="AG42" i="21"/>
  <c r="AF42" i="21"/>
  <c r="AF44" i="21"/>
  <c r="AC41" i="21"/>
  <c r="AC43" i="21"/>
  <c r="AB41" i="21"/>
  <c r="AA41" i="21"/>
  <c r="AA43" i="21"/>
  <c r="Z41" i="21"/>
  <c r="Y41" i="21"/>
  <c r="Y43" i="21"/>
  <c r="V41" i="21"/>
  <c r="U41" i="21"/>
  <c r="U43" i="21"/>
  <c r="T41" i="21"/>
  <c r="T43" i="21"/>
  <c r="S41" i="21"/>
  <c r="S42" i="21"/>
  <c r="R41" i="21"/>
  <c r="R42" i="21"/>
  <c r="Q41" i="21"/>
  <c r="Q42" i="21"/>
  <c r="P41" i="21"/>
  <c r="O41" i="21"/>
  <c r="O43" i="21"/>
  <c r="N41" i="21"/>
  <c r="N42" i="21"/>
  <c r="M41" i="21"/>
  <c r="L41" i="21"/>
  <c r="K41" i="21"/>
  <c r="J41" i="21"/>
  <c r="AH40" i="21"/>
  <c r="AG40" i="21"/>
  <c r="AF40" i="21"/>
  <c r="AE40" i="21"/>
  <c r="AD40" i="21"/>
  <c r="B40" i="21"/>
  <c r="AH39" i="21"/>
  <c r="AG39" i="21"/>
  <c r="AF39" i="21"/>
  <c r="AE39" i="21"/>
  <c r="AD39" i="21"/>
  <c r="B39" i="21"/>
  <c r="AH38" i="21"/>
  <c r="AG38" i="21"/>
  <c r="AF38" i="21"/>
  <c r="AE38" i="21"/>
  <c r="AD38" i="21"/>
  <c r="AH37" i="21"/>
  <c r="AG37" i="21"/>
  <c r="AF37" i="21"/>
  <c r="AE37" i="21"/>
  <c r="AD37" i="21"/>
  <c r="B37" i="21"/>
  <c r="AG33" i="21"/>
  <c r="AF33" i="21"/>
  <c r="AC32" i="21"/>
  <c r="AB32" i="21"/>
  <c r="AA32" i="21"/>
  <c r="Z32" i="21"/>
  <c r="Y32" i="21"/>
  <c r="V32" i="21"/>
  <c r="U32" i="21"/>
  <c r="T32" i="21"/>
  <c r="T33" i="21"/>
  <c r="S32" i="21"/>
  <c r="S33" i="21"/>
  <c r="R32" i="21"/>
  <c r="R33" i="21"/>
  <c r="Q32" i="21"/>
  <c r="Q33" i="21"/>
  <c r="P32" i="21"/>
  <c r="P33" i="21"/>
  <c r="O32" i="21"/>
  <c r="N32" i="21"/>
  <c r="N33" i="21"/>
  <c r="M32" i="21"/>
  <c r="L32" i="21"/>
  <c r="K32" i="21"/>
  <c r="J32" i="21"/>
  <c r="F32" i="21"/>
  <c r="AH31" i="21"/>
  <c r="AG31" i="21"/>
  <c r="AF31" i="21"/>
  <c r="AE31" i="21"/>
  <c r="AD31" i="21"/>
  <c r="B31" i="21"/>
  <c r="AH30" i="21"/>
  <c r="AG30" i="21"/>
  <c r="AF30" i="21"/>
  <c r="AE30" i="21"/>
  <c r="AD30" i="21"/>
  <c r="B30" i="21"/>
  <c r="AH29" i="21"/>
  <c r="AG29" i="21"/>
  <c r="AF29" i="21"/>
  <c r="AE29" i="21"/>
  <c r="AD29" i="21"/>
  <c r="AH28" i="21"/>
  <c r="AG28" i="21"/>
  <c r="AF28" i="21"/>
  <c r="AE28" i="21"/>
  <c r="AD28" i="21"/>
  <c r="B28" i="21"/>
  <c r="B38" i="21"/>
  <c r="AG24" i="21"/>
  <c r="AF24" i="21"/>
  <c r="AC23" i="21"/>
  <c r="AB23" i="21"/>
  <c r="AA23" i="21"/>
  <c r="Z23" i="21"/>
  <c r="Y23" i="21"/>
  <c r="V23" i="21"/>
  <c r="U23" i="21"/>
  <c r="T23" i="21"/>
  <c r="T24" i="21"/>
  <c r="S23" i="21"/>
  <c r="S24" i="21"/>
  <c r="R23" i="21"/>
  <c r="R24" i="21"/>
  <c r="Q23" i="21"/>
  <c r="Q24" i="21"/>
  <c r="P23" i="21"/>
  <c r="P24" i="21"/>
  <c r="O23" i="21"/>
  <c r="N23" i="21"/>
  <c r="N24" i="21"/>
  <c r="M23" i="21"/>
  <c r="AH22" i="21"/>
  <c r="AG22" i="21"/>
  <c r="AF22" i="21"/>
  <c r="AE22" i="21"/>
  <c r="AD22" i="21"/>
  <c r="AH21" i="21"/>
  <c r="AG21" i="21"/>
  <c r="AF21" i="21"/>
  <c r="AE21" i="21"/>
  <c r="AD21" i="21"/>
  <c r="B21" i="21"/>
  <c r="AH20" i="21"/>
  <c r="AG20" i="21"/>
  <c r="AF20" i="21"/>
  <c r="AE20" i="21"/>
  <c r="AD20" i="21"/>
  <c r="B20" i="21"/>
  <c r="AH19" i="21"/>
  <c r="AG19" i="21"/>
  <c r="AF19" i="21"/>
  <c r="AE19" i="21"/>
  <c r="AD19" i="21"/>
  <c r="B19" i="21"/>
  <c r="C17" i="21"/>
  <c r="C26" i="21"/>
  <c r="C35" i="21"/>
  <c r="C46" i="21"/>
  <c r="C55" i="21"/>
  <c r="C64" i="21"/>
  <c r="AG15" i="21"/>
  <c r="AF15" i="21"/>
  <c r="AC14" i="21"/>
  <c r="AB14" i="21"/>
  <c r="AA14" i="21"/>
  <c r="Z14" i="21"/>
  <c r="Y14" i="21"/>
  <c r="V14" i="21"/>
  <c r="U14" i="21"/>
  <c r="T14" i="21"/>
  <c r="T15" i="21"/>
  <c r="S14" i="21"/>
  <c r="S15" i="21"/>
  <c r="R14" i="21"/>
  <c r="R15" i="21"/>
  <c r="Q14" i="21"/>
  <c r="Q15" i="21"/>
  <c r="P14" i="21"/>
  <c r="P15" i="21"/>
  <c r="O14" i="21"/>
  <c r="N14" i="21"/>
  <c r="M14" i="21"/>
  <c r="M74" i="21"/>
  <c r="L14" i="21"/>
  <c r="L75" i="21"/>
  <c r="K14" i="21"/>
  <c r="K75" i="21"/>
  <c r="J14" i="21"/>
  <c r="AH13" i="21"/>
  <c r="AG13" i="21"/>
  <c r="AF13" i="21"/>
  <c r="AE13" i="21"/>
  <c r="AD13" i="21"/>
  <c r="B13" i="21"/>
  <c r="B22" i="21"/>
  <c r="B29" i="21"/>
  <c r="AH12" i="21"/>
  <c r="AG12" i="21"/>
  <c r="AF12" i="21"/>
  <c r="AE12" i="21"/>
  <c r="AD12" i="21"/>
  <c r="B12" i="21"/>
  <c r="AH11" i="21"/>
  <c r="AG11" i="21"/>
  <c r="AF11" i="21"/>
  <c r="AE11" i="21"/>
  <c r="AD11" i="21"/>
  <c r="B11" i="21"/>
  <c r="AH10" i="21"/>
  <c r="AG10" i="21"/>
  <c r="AF10" i="21"/>
  <c r="AE10" i="21"/>
  <c r="AD10" i="21"/>
  <c r="B10" i="21"/>
  <c r="P43" i="21"/>
  <c r="Z43" i="21"/>
  <c r="AD61" i="21"/>
  <c r="AD88" i="21"/>
  <c r="AD87" i="22"/>
  <c r="AG61" i="21"/>
  <c r="AD52" i="21"/>
  <c r="AH14" i="21"/>
  <c r="I100" i="21"/>
  <c r="F100" i="21"/>
  <c r="H100" i="21"/>
  <c r="AD85" i="22"/>
  <c r="AD94" i="22"/>
  <c r="V86" i="21"/>
  <c r="AG41" i="21"/>
  <c r="AF52" i="21"/>
  <c r="AA89" i="21"/>
  <c r="AB86" i="21"/>
  <c r="Y87" i="21"/>
  <c r="AC87" i="21"/>
  <c r="AD14" i="21"/>
  <c r="AD100" i="23"/>
  <c r="AD97" i="22"/>
  <c r="U87" i="21"/>
  <c r="AA87" i="21"/>
  <c r="AD95" i="22"/>
  <c r="AF76" i="21"/>
  <c r="U85" i="21"/>
  <c r="AA85" i="21"/>
  <c r="U89" i="21"/>
  <c r="AD86" i="22"/>
  <c r="AF32" i="21"/>
  <c r="Q76" i="21"/>
  <c r="AF41" i="21"/>
  <c r="V43" i="21"/>
  <c r="AB43" i="21"/>
  <c r="AG77" i="21"/>
  <c r="O96" i="21"/>
  <c r="N62" i="21"/>
  <c r="N79" i="21"/>
  <c r="AD70" i="21"/>
  <c r="AH70" i="21"/>
  <c r="U84" i="21"/>
  <c r="AA84" i="21"/>
  <c r="U86" i="21"/>
  <c r="AA86" i="21"/>
  <c r="V87" i="21"/>
  <c r="AB87" i="21"/>
  <c r="AE52" i="21"/>
  <c r="AE61" i="21"/>
  <c r="AE88" i="21"/>
  <c r="AF80" i="21"/>
  <c r="V84" i="21"/>
  <c r="AB84" i="21"/>
  <c r="V85" i="21"/>
  <c r="AB85" i="21"/>
  <c r="V89" i="21"/>
  <c r="AB89" i="21"/>
  <c r="G100" i="21"/>
  <c r="AH89" i="22"/>
  <c r="AE100" i="23"/>
  <c r="AE14" i="21"/>
  <c r="AD32" i="21"/>
  <c r="AH32" i="21"/>
  <c r="AG32" i="21"/>
  <c r="AD41" i="21"/>
  <c r="AD43" i="21"/>
  <c r="AH41" i="21"/>
  <c r="P42" i="21"/>
  <c r="AH52" i="21"/>
  <c r="M43" i="21"/>
  <c r="AF70" i="21"/>
  <c r="O89" i="21"/>
  <c r="Y84" i="21"/>
  <c r="AC84" i="21"/>
  <c r="Y85" i="21"/>
  <c r="AC85" i="21"/>
  <c r="Y86" i="21"/>
  <c r="AC86" i="21"/>
  <c r="Z87" i="21"/>
  <c r="Y89" i="21"/>
  <c r="AC89" i="21"/>
  <c r="N100" i="22"/>
  <c r="AE93" i="22"/>
  <c r="AE84" i="22"/>
  <c r="AG100" i="22"/>
  <c r="AE86" i="22"/>
  <c r="AE95" i="22"/>
  <c r="AH84" i="22"/>
  <c r="AH83" i="22"/>
  <c r="Q100" i="22"/>
  <c r="AD98" i="22"/>
  <c r="AD83" i="22"/>
  <c r="AE89" i="22"/>
  <c r="AH87" i="22"/>
  <c r="AH85" i="22"/>
  <c r="AE87" i="22"/>
  <c r="AE96" i="22"/>
  <c r="AD84" i="22"/>
  <c r="AD93" i="22"/>
  <c r="P100" i="22"/>
  <c r="M100" i="22"/>
  <c r="AE83" i="22"/>
  <c r="AE98" i="22"/>
  <c r="AD96" i="22"/>
  <c r="AH86" i="22"/>
  <c r="AE94" i="22"/>
  <c r="AE85" i="22"/>
  <c r="AD89" i="22"/>
  <c r="AE97" i="22"/>
  <c r="AE70" i="21"/>
  <c r="AG70" i="21"/>
  <c r="AF61" i="21"/>
  <c r="AF43" i="21"/>
  <c r="AG52" i="21"/>
  <c r="AG43" i="21"/>
  <c r="T42" i="21"/>
  <c r="AH42" i="21"/>
  <c r="AE41" i="21"/>
  <c r="Q43" i="21"/>
  <c r="S43" i="21"/>
  <c r="AE32" i="21"/>
  <c r="AF23" i="21"/>
  <c r="N75" i="21"/>
  <c r="AG23" i="21"/>
  <c r="AE23" i="21"/>
  <c r="AD23" i="21"/>
  <c r="AH23" i="21"/>
  <c r="AE24" i="21"/>
  <c r="AF14" i="21"/>
  <c r="N15" i="21"/>
  <c r="N80" i="21"/>
  <c r="K24" i="21"/>
  <c r="J76" i="21"/>
  <c r="R76" i="21"/>
  <c r="J77" i="21"/>
  <c r="K78" i="21"/>
  <c r="AG14" i="21"/>
  <c r="K76" i="21"/>
  <c r="K77" i="21"/>
  <c r="R80" i="21"/>
  <c r="K72" i="21"/>
  <c r="N76" i="21"/>
  <c r="N78" i="21"/>
  <c r="R78" i="21"/>
  <c r="K74" i="21"/>
  <c r="K98" i="21"/>
  <c r="O88" i="21"/>
  <c r="O79" i="21"/>
  <c r="O97" i="21"/>
  <c r="M98" i="21"/>
  <c r="M83" i="21"/>
  <c r="Q74" i="21"/>
  <c r="Q75" i="21"/>
  <c r="AH24" i="21"/>
  <c r="AD24" i="21"/>
  <c r="N77" i="21"/>
  <c r="N44" i="21"/>
  <c r="R77" i="21"/>
  <c r="R44" i="21"/>
  <c r="P78" i="21"/>
  <c r="AH53" i="21"/>
  <c r="AD53" i="21"/>
  <c r="T78" i="21"/>
  <c r="Q80" i="21"/>
  <c r="P75" i="21"/>
  <c r="AH15" i="21"/>
  <c r="AD15" i="21"/>
  <c r="P74" i="21"/>
  <c r="S76" i="21"/>
  <c r="AE33" i="21"/>
  <c r="S77" i="21"/>
  <c r="S44" i="21"/>
  <c r="Q88" i="21"/>
  <c r="Q79" i="21"/>
  <c r="AH62" i="21"/>
  <c r="AD62" i="21"/>
  <c r="T75" i="21"/>
  <c r="T74" i="21"/>
  <c r="T83" i="21"/>
  <c r="Q77" i="21"/>
  <c r="Q44" i="21"/>
  <c r="S88" i="21"/>
  <c r="S79" i="21"/>
  <c r="AE62" i="21"/>
  <c r="P76" i="21"/>
  <c r="AH33" i="21"/>
  <c r="AD33" i="21"/>
  <c r="T76" i="21"/>
  <c r="S80" i="21"/>
  <c r="AE71" i="21"/>
  <c r="S74" i="21"/>
  <c r="S83" i="21"/>
  <c r="S75" i="21"/>
  <c r="P77" i="21"/>
  <c r="AF78" i="21"/>
  <c r="R88" i="21"/>
  <c r="R79" i="21"/>
  <c r="J79" i="21"/>
  <c r="J75" i="21"/>
  <c r="AG74" i="21"/>
  <c r="AG75" i="21"/>
  <c r="L24" i="21"/>
  <c r="L76" i="21"/>
  <c r="AG76" i="21"/>
  <c r="AD42" i="21"/>
  <c r="N43" i="21"/>
  <c r="R43" i="21"/>
  <c r="O44" i="21"/>
  <c r="AG44" i="21"/>
  <c r="M78" i="21"/>
  <c r="K53" i="21"/>
  <c r="AG78" i="21"/>
  <c r="L79" i="21"/>
  <c r="L72" i="21"/>
  <c r="L74" i="21"/>
  <c r="L93" i="21"/>
  <c r="L100" i="21"/>
  <c r="O84" i="21"/>
  <c r="O85" i="21"/>
  <c r="Z86" i="21"/>
  <c r="Z89" i="21"/>
  <c r="O94" i="21"/>
  <c r="S78" i="21"/>
  <c r="M75" i="21"/>
  <c r="O95" i="21"/>
  <c r="O86" i="21"/>
  <c r="M76" i="21"/>
  <c r="K33" i="21"/>
  <c r="L77" i="21"/>
  <c r="K43" i="21"/>
  <c r="P44" i="21"/>
  <c r="L53" i="21"/>
  <c r="Q78" i="21"/>
  <c r="K62" i="21"/>
  <c r="P79" i="21"/>
  <c r="T79" i="21"/>
  <c r="AF79" i="21"/>
  <c r="P80" i="21"/>
  <c r="T80" i="21"/>
  <c r="AG80" i="21"/>
  <c r="M72" i="21"/>
  <c r="Z85" i="21"/>
  <c r="L78" i="21"/>
  <c r="M79" i="21"/>
  <c r="M97" i="21"/>
  <c r="O87" i="21"/>
  <c r="T88" i="21"/>
  <c r="AF74" i="21"/>
  <c r="AF83" i="21"/>
  <c r="AF75" i="21"/>
  <c r="K88" i="21"/>
  <c r="K79" i="21"/>
  <c r="L89" i="21"/>
  <c r="L80" i="21"/>
  <c r="R74" i="21"/>
  <c r="R83" i="21"/>
  <c r="R75" i="21"/>
  <c r="AE15" i="21"/>
  <c r="L33" i="21"/>
  <c r="M77" i="21"/>
  <c r="AF77" i="21"/>
  <c r="L43" i="21"/>
  <c r="J78" i="21"/>
  <c r="AE53" i="21"/>
  <c r="L62" i="21"/>
  <c r="AC88" i="21"/>
  <c r="AC79" i="21"/>
  <c r="AG62" i="21"/>
  <c r="AG79" i="21"/>
  <c r="K89" i="21"/>
  <c r="K80" i="21"/>
  <c r="AD71" i="21"/>
  <c r="AH71" i="21"/>
  <c r="J74" i="21"/>
  <c r="J83" i="21"/>
  <c r="N74" i="21"/>
  <c r="J80" i="21"/>
  <c r="O83" i="21"/>
  <c r="Z84" i="21"/>
  <c r="M89" i="21"/>
  <c r="O93" i="21"/>
  <c r="Q97" i="21"/>
  <c r="T89" i="21"/>
  <c r="AF84" i="21"/>
  <c r="AG89" i="21"/>
  <c r="Q85" i="21"/>
  <c r="T85" i="21"/>
  <c r="Q94" i="21"/>
  <c r="AE43" i="21"/>
  <c r="AH43" i="21"/>
  <c r="AD77" i="21"/>
  <c r="K94" i="21"/>
  <c r="AD80" i="21"/>
  <c r="AF88" i="21"/>
  <c r="K83" i="21"/>
  <c r="K93" i="21"/>
  <c r="K100" i="21"/>
  <c r="K84" i="21"/>
  <c r="J84" i="21"/>
  <c r="AH88" i="21"/>
  <c r="AD76" i="21"/>
  <c r="AE42" i="21"/>
  <c r="AE77" i="21"/>
  <c r="K95" i="21"/>
  <c r="K96" i="21"/>
  <c r="AE78" i="21"/>
  <c r="K97" i="21"/>
  <c r="T44" i="21"/>
  <c r="T77" i="21"/>
  <c r="T86" i="21"/>
  <c r="AE76" i="21"/>
  <c r="AD100" i="22"/>
  <c r="AE100" i="22"/>
  <c r="O100" i="21"/>
  <c r="S86" i="21"/>
  <c r="J87" i="21"/>
  <c r="T87" i="21"/>
  <c r="J86" i="21"/>
  <c r="K85" i="21"/>
  <c r="N89" i="21"/>
  <c r="K87" i="21"/>
  <c r="T84" i="21"/>
  <c r="K86" i="21"/>
  <c r="S87" i="21"/>
  <c r="S84" i="21"/>
  <c r="N94" i="21"/>
  <c r="AG97" i="21"/>
  <c r="AG88" i="21"/>
  <c r="M86" i="21"/>
  <c r="M95" i="21"/>
  <c r="Q96" i="21"/>
  <c r="Q87" i="21"/>
  <c r="AG96" i="21"/>
  <c r="AG87" i="21"/>
  <c r="P93" i="21"/>
  <c r="AH75" i="21"/>
  <c r="P84" i="21"/>
  <c r="N97" i="21"/>
  <c r="L95" i="21"/>
  <c r="L86" i="21"/>
  <c r="M84" i="21"/>
  <c r="M93" i="21"/>
  <c r="L98" i="21"/>
  <c r="L83" i="21"/>
  <c r="L84" i="21"/>
  <c r="AG85" i="21"/>
  <c r="AG94" i="21"/>
  <c r="AG98" i="21"/>
  <c r="AG83" i="21"/>
  <c r="N87" i="21"/>
  <c r="AE79" i="21"/>
  <c r="Q86" i="21"/>
  <c r="Q95" i="21"/>
  <c r="R89" i="21"/>
  <c r="AE44" i="21"/>
  <c r="S85" i="21"/>
  <c r="P98" i="21"/>
  <c r="P83" i="21"/>
  <c r="AH74" i="21"/>
  <c r="Q89" i="21"/>
  <c r="P96" i="21"/>
  <c r="P87" i="21"/>
  <c r="AH78" i="21"/>
  <c r="R86" i="21"/>
  <c r="R85" i="21"/>
  <c r="Q84" i="21"/>
  <c r="Q93" i="21"/>
  <c r="AF89" i="21"/>
  <c r="P85" i="21"/>
  <c r="AH76" i="21"/>
  <c r="P94" i="21"/>
  <c r="M96" i="21"/>
  <c r="M87" i="21"/>
  <c r="L85" i="21"/>
  <c r="L94" i="21"/>
  <c r="N93" i="21"/>
  <c r="AF87" i="21"/>
  <c r="AE80" i="21"/>
  <c r="N96" i="21"/>
  <c r="AF85" i="21"/>
  <c r="AD75" i="21"/>
  <c r="AD74" i="21"/>
  <c r="AG86" i="21"/>
  <c r="J85" i="21"/>
  <c r="Q98" i="21"/>
  <c r="Q83" i="21"/>
  <c r="AG93" i="21"/>
  <c r="AG84" i="21"/>
  <c r="R87" i="21"/>
  <c r="N98" i="21"/>
  <c r="N83" i="21"/>
  <c r="AE74" i="21"/>
  <c r="AE75" i="21"/>
  <c r="L96" i="21"/>
  <c r="L87" i="21"/>
  <c r="P97" i="21"/>
  <c r="AH79" i="21"/>
  <c r="AF86" i="21"/>
  <c r="R84" i="21"/>
  <c r="P89" i="21"/>
  <c r="AH80" i="21"/>
  <c r="AD44" i="21"/>
  <c r="M94" i="21"/>
  <c r="M85" i="21"/>
  <c r="L97" i="21"/>
  <c r="AI45" i="21"/>
  <c r="AH44" i="21"/>
  <c r="N84" i="21"/>
  <c r="P95" i="21"/>
  <c r="P86" i="21"/>
  <c r="S89" i="21"/>
  <c r="N85" i="21"/>
  <c r="AD79" i="21"/>
  <c r="AD78" i="21"/>
  <c r="AG95" i="21"/>
  <c r="N95" i="21"/>
  <c r="N86" i="21"/>
  <c r="AH77" i="21"/>
  <c r="AD86" i="21"/>
  <c r="AH86" i="21"/>
  <c r="AH85" i="21"/>
  <c r="N100" i="21"/>
  <c r="AH87" i="21"/>
  <c r="AE86" i="21"/>
  <c r="AE95" i="21"/>
  <c r="AD96" i="21"/>
  <c r="AD87" i="21"/>
  <c r="AG100" i="21"/>
  <c r="AD93" i="21"/>
  <c r="AD84" i="21"/>
  <c r="M100" i="21"/>
  <c r="P100" i="21"/>
  <c r="AE83" i="21"/>
  <c r="AE98" i="21"/>
  <c r="AD98" i="21"/>
  <c r="AD83" i="21"/>
  <c r="AE96" i="21"/>
  <c r="AE89" i="21"/>
  <c r="AD89" i="21"/>
  <c r="AE85" i="21"/>
  <c r="AH89" i="21"/>
  <c r="AD94" i="21"/>
  <c r="AD95" i="21"/>
  <c r="AH83" i="21"/>
  <c r="AE97" i="21"/>
  <c r="AD97" i="21"/>
  <c r="AE93" i="21"/>
  <c r="AE84" i="21"/>
  <c r="AE87" i="21"/>
  <c r="AD85" i="21"/>
  <c r="Q100" i="21"/>
  <c r="AH84" i="21"/>
  <c r="AE94" i="21"/>
  <c r="AE100" i="21"/>
  <c r="AD100" i="21"/>
  <c r="I98" i="18"/>
  <c r="H98" i="18"/>
  <c r="G98" i="18"/>
  <c r="F98" i="18"/>
  <c r="I97" i="18"/>
  <c r="H97" i="18"/>
  <c r="G97" i="18"/>
  <c r="F97" i="18"/>
  <c r="I96" i="18"/>
  <c r="H96" i="18"/>
  <c r="G96" i="18"/>
  <c r="F96" i="18"/>
  <c r="I95" i="18"/>
  <c r="H95" i="18"/>
  <c r="G95" i="18"/>
  <c r="F95" i="18"/>
  <c r="I94" i="18"/>
  <c r="H94" i="18"/>
  <c r="G94" i="18"/>
  <c r="F94" i="18"/>
  <c r="I93" i="18"/>
  <c r="H93" i="18"/>
  <c r="G93" i="18"/>
  <c r="F93" i="18"/>
  <c r="AG92" i="18"/>
  <c r="AE92" i="18"/>
  <c r="AD92" i="18"/>
  <c r="Q92" i="18"/>
  <c r="P92" i="18"/>
  <c r="O92" i="18"/>
  <c r="N92" i="18"/>
  <c r="M92" i="18"/>
  <c r="L92" i="18"/>
  <c r="K92" i="18"/>
  <c r="I92" i="18"/>
  <c r="H92" i="18"/>
  <c r="G92" i="18"/>
  <c r="F92" i="18"/>
  <c r="F100" i="18"/>
  <c r="I89" i="18"/>
  <c r="H89" i="18"/>
  <c r="G89" i="18"/>
  <c r="F89" i="18"/>
  <c r="AC88" i="18"/>
  <c r="AB88" i="18"/>
  <c r="AA88" i="18"/>
  <c r="Z88" i="18"/>
  <c r="Y88" i="18"/>
  <c r="X88" i="18"/>
  <c r="U88" i="18"/>
  <c r="J88" i="18"/>
  <c r="I88" i="18"/>
  <c r="H88" i="18"/>
  <c r="G88" i="18"/>
  <c r="F88" i="18"/>
  <c r="I87" i="18"/>
  <c r="H87" i="18"/>
  <c r="G87" i="18"/>
  <c r="F87" i="18"/>
  <c r="I86" i="18"/>
  <c r="H86" i="18"/>
  <c r="G86" i="18"/>
  <c r="F86" i="18"/>
  <c r="I85" i="18"/>
  <c r="H85" i="18"/>
  <c r="G85" i="18"/>
  <c r="F85" i="18"/>
  <c r="I84" i="18"/>
  <c r="H84" i="18"/>
  <c r="G84" i="18"/>
  <c r="F84" i="18"/>
  <c r="I83" i="18"/>
  <c r="H83" i="18"/>
  <c r="G83" i="18"/>
  <c r="F83" i="18"/>
  <c r="AC80" i="18"/>
  <c r="AB80" i="18"/>
  <c r="AA80" i="18"/>
  <c r="Z80" i="18"/>
  <c r="Y80" i="18"/>
  <c r="X80" i="18"/>
  <c r="U80" i="18"/>
  <c r="AC79" i="18"/>
  <c r="AB79" i="18"/>
  <c r="AA79" i="18"/>
  <c r="Z79" i="18"/>
  <c r="Y79" i="18"/>
  <c r="X79" i="18"/>
  <c r="U79" i="18"/>
  <c r="AC78" i="18"/>
  <c r="AB78" i="18"/>
  <c r="AA78" i="18"/>
  <c r="Z78" i="18"/>
  <c r="Y78" i="18"/>
  <c r="X78" i="18"/>
  <c r="U78" i="18"/>
  <c r="AC77" i="18"/>
  <c r="AB77" i="18"/>
  <c r="AA77" i="18"/>
  <c r="Z77" i="18"/>
  <c r="Y77" i="18"/>
  <c r="X77" i="18"/>
  <c r="U77" i="18"/>
  <c r="O77" i="18"/>
  <c r="AC76" i="18"/>
  <c r="AB76" i="18"/>
  <c r="AA76" i="18"/>
  <c r="Z76" i="18"/>
  <c r="Y76" i="18"/>
  <c r="X76" i="18"/>
  <c r="U76" i="18"/>
  <c r="O76" i="18"/>
  <c r="AC75" i="18"/>
  <c r="AB75" i="18"/>
  <c r="AA75" i="18"/>
  <c r="Z75" i="18"/>
  <c r="Y75" i="18"/>
  <c r="X75" i="18"/>
  <c r="U75" i="18"/>
  <c r="O75" i="18"/>
  <c r="AC74" i="18"/>
  <c r="AC83" i="18"/>
  <c r="AB74" i="18"/>
  <c r="AB83" i="18"/>
  <c r="AA74" i="18"/>
  <c r="AA83" i="18"/>
  <c r="Z74" i="18"/>
  <c r="Z83" i="18"/>
  <c r="Y74" i="18"/>
  <c r="Y83" i="18"/>
  <c r="X74" i="18"/>
  <c r="X83" i="18"/>
  <c r="U74" i="18"/>
  <c r="U83" i="18"/>
  <c r="O74" i="18"/>
  <c r="AG71" i="18"/>
  <c r="AF71" i="18"/>
  <c r="N71" i="18"/>
  <c r="AC70" i="18"/>
  <c r="AB70" i="18"/>
  <c r="AA70" i="18"/>
  <c r="Z70" i="18"/>
  <c r="Y70" i="18"/>
  <c r="X70" i="18"/>
  <c r="U70" i="18"/>
  <c r="T70" i="18"/>
  <c r="T71" i="18"/>
  <c r="S70" i="18"/>
  <c r="S71" i="18"/>
  <c r="R70" i="18"/>
  <c r="R71" i="18"/>
  <c r="Q70" i="18"/>
  <c r="Q71" i="18"/>
  <c r="P70" i="18"/>
  <c r="P71" i="18"/>
  <c r="O70" i="18"/>
  <c r="O71" i="18"/>
  <c r="O80" i="18"/>
  <c r="O89" i="18"/>
  <c r="M70" i="18"/>
  <c r="L70" i="18"/>
  <c r="K70" i="18"/>
  <c r="K89" i="18"/>
  <c r="J70" i="18"/>
  <c r="J80" i="18"/>
  <c r="AH69" i="18"/>
  <c r="AG69" i="18"/>
  <c r="AF69" i="18"/>
  <c r="AE69" i="18"/>
  <c r="AD69" i="18"/>
  <c r="B69" i="18"/>
  <c r="AH68" i="18"/>
  <c r="AG68" i="18"/>
  <c r="AF68" i="18"/>
  <c r="AE68" i="18"/>
  <c r="AD68" i="18"/>
  <c r="B68" i="18"/>
  <c r="AH67" i="18"/>
  <c r="AG67" i="18"/>
  <c r="AF67" i="18"/>
  <c r="AE67" i="18"/>
  <c r="AD67" i="18"/>
  <c r="AH66" i="18"/>
  <c r="AG66" i="18"/>
  <c r="AF66" i="18"/>
  <c r="AE66" i="18"/>
  <c r="AD66" i="18"/>
  <c r="B66" i="18"/>
  <c r="AG62" i="18"/>
  <c r="AF62" i="18"/>
  <c r="AC61" i="18"/>
  <c r="AB61" i="18"/>
  <c r="AA61" i="18"/>
  <c r="Z61" i="18"/>
  <c r="Y61" i="18"/>
  <c r="X61" i="18"/>
  <c r="U61" i="18"/>
  <c r="T61" i="18"/>
  <c r="T62" i="18"/>
  <c r="T88" i="18"/>
  <c r="S61" i="18"/>
  <c r="S62" i="18"/>
  <c r="R61" i="18"/>
  <c r="R62" i="18"/>
  <c r="Q61" i="18"/>
  <c r="Q62" i="18"/>
  <c r="P61" i="18"/>
  <c r="P62" i="18"/>
  <c r="O61" i="18"/>
  <c r="O62" i="18"/>
  <c r="N61" i="18"/>
  <c r="N88" i="18"/>
  <c r="M61" i="18"/>
  <c r="L61" i="18"/>
  <c r="K61" i="18"/>
  <c r="AH60" i="18"/>
  <c r="AG60" i="18"/>
  <c r="AF60" i="18"/>
  <c r="AE60" i="18"/>
  <c r="AD60" i="18"/>
  <c r="B60" i="18"/>
  <c r="AH59" i="18"/>
  <c r="AG59" i="18"/>
  <c r="AF59" i="18"/>
  <c r="AE59" i="18"/>
  <c r="AD59" i="18"/>
  <c r="B59" i="18"/>
  <c r="AH58" i="18"/>
  <c r="AG58" i="18"/>
  <c r="AF58" i="18"/>
  <c r="AE58" i="18"/>
  <c r="AD58" i="18"/>
  <c r="B58" i="18"/>
  <c r="AH57" i="18"/>
  <c r="AG57" i="18"/>
  <c r="AF57" i="18"/>
  <c r="AE57" i="18"/>
  <c r="AD57" i="18"/>
  <c r="B57" i="18"/>
  <c r="AG53" i="18"/>
  <c r="AF53" i="18"/>
  <c r="AC52" i="18"/>
  <c r="AB52" i="18"/>
  <c r="AA52" i="18"/>
  <c r="Z52" i="18"/>
  <c r="Y52" i="18"/>
  <c r="X52" i="18"/>
  <c r="U52" i="18"/>
  <c r="T52" i="18"/>
  <c r="T53" i="18"/>
  <c r="S52" i="18"/>
  <c r="S53" i="18"/>
  <c r="R52" i="18"/>
  <c r="R53" i="18"/>
  <c r="Q52" i="18"/>
  <c r="Q53" i="18"/>
  <c r="P52" i="18"/>
  <c r="P53" i="18"/>
  <c r="O52" i="18"/>
  <c r="O53" i="18"/>
  <c r="N52" i="18"/>
  <c r="N53" i="18"/>
  <c r="M52" i="18"/>
  <c r="K52" i="18"/>
  <c r="J52" i="18"/>
  <c r="F52" i="18"/>
  <c r="AH51" i="18"/>
  <c r="AG51" i="18"/>
  <c r="AF51" i="18"/>
  <c r="AE51" i="18"/>
  <c r="AD51" i="18"/>
  <c r="B51" i="18"/>
  <c r="AH50" i="18"/>
  <c r="AG50" i="18"/>
  <c r="AF50" i="18"/>
  <c r="AE50" i="18"/>
  <c r="AD50" i="18"/>
  <c r="B50" i="18"/>
  <c r="B67" i="18"/>
  <c r="AH49" i="18"/>
  <c r="AG49" i="18"/>
  <c r="AF49" i="18"/>
  <c r="AE49" i="18"/>
  <c r="AD49" i="18"/>
  <c r="B49" i="18"/>
  <c r="AH48" i="18"/>
  <c r="AG48" i="18"/>
  <c r="AF48" i="18"/>
  <c r="AE48" i="18"/>
  <c r="AD48" i="18"/>
  <c r="B48" i="18"/>
  <c r="AI44" i="18"/>
  <c r="AC44" i="18"/>
  <c r="AB44" i="18"/>
  <c r="AA44" i="18"/>
  <c r="Z44" i="18"/>
  <c r="Y44" i="18"/>
  <c r="X44" i="18"/>
  <c r="U44" i="18"/>
  <c r="AG42" i="18"/>
  <c r="AF42" i="18"/>
  <c r="AC41" i="18"/>
  <c r="AC43" i="18"/>
  <c r="AB41" i="18"/>
  <c r="AB43" i="18"/>
  <c r="AA41" i="18"/>
  <c r="Z41" i="18"/>
  <c r="Y41" i="18"/>
  <c r="Y43" i="18"/>
  <c r="X41" i="18"/>
  <c r="U41" i="18"/>
  <c r="T41" i="18"/>
  <c r="T42" i="18"/>
  <c r="S41" i="18"/>
  <c r="S43" i="18"/>
  <c r="R41" i="18"/>
  <c r="R42" i="18"/>
  <c r="Q41" i="18"/>
  <c r="Q43" i="18"/>
  <c r="P41" i="18"/>
  <c r="P42" i="18"/>
  <c r="O41" i="18"/>
  <c r="O43" i="18"/>
  <c r="N41" i="18"/>
  <c r="N42" i="18"/>
  <c r="M41" i="18"/>
  <c r="L41" i="18"/>
  <c r="K41" i="18"/>
  <c r="J41" i="18"/>
  <c r="AH40" i="18"/>
  <c r="AG40" i="18"/>
  <c r="AF40" i="18"/>
  <c r="AE40" i="18"/>
  <c r="AD40" i="18"/>
  <c r="B40" i="18"/>
  <c r="AH39" i="18"/>
  <c r="AG39" i="18"/>
  <c r="AF39" i="18"/>
  <c r="AE39" i="18"/>
  <c r="AD39" i="18"/>
  <c r="B39" i="18"/>
  <c r="AH38" i="18"/>
  <c r="AG38" i="18"/>
  <c r="AF38" i="18"/>
  <c r="AE38" i="18"/>
  <c r="AD38" i="18"/>
  <c r="AH37" i="18"/>
  <c r="AG37" i="18"/>
  <c r="AF37" i="18"/>
  <c r="AE37" i="18"/>
  <c r="AD37" i="18"/>
  <c r="B37" i="18"/>
  <c r="AG33" i="18"/>
  <c r="AF33" i="18"/>
  <c r="AC32" i="18"/>
  <c r="AB32" i="18"/>
  <c r="AA32" i="18"/>
  <c r="Z32" i="18"/>
  <c r="Y32" i="18"/>
  <c r="X32" i="18"/>
  <c r="U32" i="18"/>
  <c r="T32" i="18"/>
  <c r="T33" i="18"/>
  <c r="S32" i="18"/>
  <c r="S33" i="18"/>
  <c r="R32" i="18"/>
  <c r="R33" i="18"/>
  <c r="Q32" i="18"/>
  <c r="Q33" i="18"/>
  <c r="P32" i="18"/>
  <c r="P33" i="18"/>
  <c r="O32" i="18"/>
  <c r="N32" i="18"/>
  <c r="N33" i="18"/>
  <c r="M32" i="18"/>
  <c r="L32" i="18"/>
  <c r="K32" i="18"/>
  <c r="J32" i="18"/>
  <c r="F32" i="18"/>
  <c r="AH31" i="18"/>
  <c r="AG31" i="18"/>
  <c r="AF31" i="18"/>
  <c r="AE31" i="18"/>
  <c r="AD31" i="18"/>
  <c r="B31" i="18"/>
  <c r="AH30" i="18"/>
  <c r="AG30" i="18"/>
  <c r="AF30" i="18"/>
  <c r="AE30" i="18"/>
  <c r="AD30" i="18"/>
  <c r="B30" i="18"/>
  <c r="AH29" i="18"/>
  <c r="AG29" i="18"/>
  <c r="AF29" i="18"/>
  <c r="AE29" i="18"/>
  <c r="AD29" i="18"/>
  <c r="AH28" i="18"/>
  <c r="AG28" i="18"/>
  <c r="AF28" i="18"/>
  <c r="AE28" i="18"/>
  <c r="AD28" i="18"/>
  <c r="B28" i="18"/>
  <c r="B38" i="18"/>
  <c r="AG24" i="18"/>
  <c r="AF24" i="18"/>
  <c r="AC23" i="18"/>
  <c r="AB23" i="18"/>
  <c r="AA23" i="18"/>
  <c r="Z23" i="18"/>
  <c r="Y23" i="18"/>
  <c r="X23" i="18"/>
  <c r="U23" i="18"/>
  <c r="T23" i="18"/>
  <c r="T24" i="18"/>
  <c r="S23" i="18"/>
  <c r="S24" i="18"/>
  <c r="R23" i="18"/>
  <c r="R24" i="18"/>
  <c r="Q23" i="18"/>
  <c r="Q24" i="18"/>
  <c r="P23" i="18"/>
  <c r="P24" i="18"/>
  <c r="O23" i="18"/>
  <c r="N23" i="18"/>
  <c r="N24" i="18"/>
  <c r="M23" i="18"/>
  <c r="AH22" i="18"/>
  <c r="AG22" i="18"/>
  <c r="AF22" i="18"/>
  <c r="AE22" i="18"/>
  <c r="AD22" i="18"/>
  <c r="AH21" i="18"/>
  <c r="AG21" i="18"/>
  <c r="AF21" i="18"/>
  <c r="AE21" i="18"/>
  <c r="AD21" i="18"/>
  <c r="B21" i="18"/>
  <c r="AH20" i="18"/>
  <c r="AG20" i="18"/>
  <c r="AF20" i="18"/>
  <c r="AE20" i="18"/>
  <c r="AD20" i="18"/>
  <c r="B20" i="18"/>
  <c r="AH19" i="18"/>
  <c r="AG19" i="18"/>
  <c r="AF19" i="18"/>
  <c r="AE19" i="18"/>
  <c r="AD19" i="18"/>
  <c r="B19" i="18"/>
  <c r="C17" i="18"/>
  <c r="C26" i="18"/>
  <c r="C35" i="18"/>
  <c r="C46" i="18"/>
  <c r="C55" i="18"/>
  <c r="C64" i="18"/>
  <c r="AG15" i="18"/>
  <c r="AF15" i="18"/>
  <c r="AF74" i="18"/>
  <c r="AF83" i="18"/>
  <c r="AC14" i="18"/>
  <c r="AB14" i="18"/>
  <c r="AA14" i="18"/>
  <c r="Z14" i="18"/>
  <c r="Y14" i="18"/>
  <c r="X14" i="18"/>
  <c r="U14" i="18"/>
  <c r="T14" i="18"/>
  <c r="T15" i="18"/>
  <c r="T74" i="18"/>
  <c r="T83" i="18"/>
  <c r="S14" i="18"/>
  <c r="S15" i="18"/>
  <c r="R14" i="18"/>
  <c r="R15" i="18"/>
  <c r="Q14" i="18"/>
  <c r="Q15" i="18"/>
  <c r="Q74" i="18"/>
  <c r="P14" i="18"/>
  <c r="P15" i="18"/>
  <c r="O14" i="18"/>
  <c r="N14" i="18"/>
  <c r="N74" i="18"/>
  <c r="M14" i="18"/>
  <c r="M75" i="18"/>
  <c r="L14" i="18"/>
  <c r="K14" i="18"/>
  <c r="K75" i="18"/>
  <c r="J14" i="18"/>
  <c r="J74" i="18"/>
  <c r="J83" i="18"/>
  <c r="AH13" i="18"/>
  <c r="AG13" i="18"/>
  <c r="AF13" i="18"/>
  <c r="AE13" i="18"/>
  <c r="AD13" i="18"/>
  <c r="B13" i="18"/>
  <c r="B22" i="18"/>
  <c r="B29" i="18"/>
  <c r="AH12" i="18"/>
  <c r="AG12" i="18"/>
  <c r="AF12" i="18"/>
  <c r="AE12" i="18"/>
  <c r="AD12" i="18"/>
  <c r="B12" i="18"/>
  <c r="AH11" i="18"/>
  <c r="AG11" i="18"/>
  <c r="AF11" i="18"/>
  <c r="AE11" i="18"/>
  <c r="AD11" i="18"/>
  <c r="B11" i="18"/>
  <c r="AH10" i="18"/>
  <c r="AG10" i="18"/>
  <c r="AF10" i="18"/>
  <c r="AE10" i="18"/>
  <c r="AD10" i="18"/>
  <c r="B10" i="18"/>
  <c r="G100" i="18"/>
  <c r="X43" i="18"/>
  <c r="AG44" i="18"/>
  <c r="AB84" i="18"/>
  <c r="I100" i="18"/>
  <c r="Y86" i="18"/>
  <c r="H100" i="18"/>
  <c r="Z84" i="18"/>
  <c r="K76" i="18"/>
  <c r="AD52" i="18"/>
  <c r="AG41" i="18"/>
  <c r="L33" i="18"/>
  <c r="AE24" i="18"/>
  <c r="AD14" i="18"/>
  <c r="AF70" i="18"/>
  <c r="AD70" i="18"/>
  <c r="AD32" i="18"/>
  <c r="AG14" i="18"/>
  <c r="L77" i="18"/>
  <c r="M78" i="18"/>
  <c r="T80" i="18"/>
  <c r="T89" i="18"/>
  <c r="T76" i="18"/>
  <c r="T85" i="18"/>
  <c r="T78" i="18"/>
  <c r="T87" i="18"/>
  <c r="T79" i="18"/>
  <c r="AB89" i="18"/>
  <c r="AB85" i="18"/>
  <c r="Z87" i="18"/>
  <c r="X84" i="18"/>
  <c r="X89" i="18"/>
  <c r="X85" i="18"/>
  <c r="AF61" i="18"/>
  <c r="AG61" i="18"/>
  <c r="AF52" i="18"/>
  <c r="AF32" i="18"/>
  <c r="AE61" i="18"/>
  <c r="AE88" i="18"/>
  <c r="AH70" i="18"/>
  <c r="T75" i="18"/>
  <c r="T84" i="18"/>
  <c r="AH14" i="18"/>
  <c r="AG76" i="18"/>
  <c r="Y84" i="18"/>
  <c r="AC84" i="18"/>
  <c r="X86" i="18"/>
  <c r="AB86" i="18"/>
  <c r="X87" i="18"/>
  <c r="AB87" i="18"/>
  <c r="AC86" i="18"/>
  <c r="Y85" i="18"/>
  <c r="AC85" i="18"/>
  <c r="Y87" i="18"/>
  <c r="AC87" i="18"/>
  <c r="Y89" i="18"/>
  <c r="AC89" i="18"/>
  <c r="AF79" i="18"/>
  <c r="AF88" i="18"/>
  <c r="Z85" i="18"/>
  <c r="Z86" i="18"/>
  <c r="Z89" i="18"/>
  <c r="AG70" i="18"/>
  <c r="AE70" i="18"/>
  <c r="AD61" i="18"/>
  <c r="AD88" i="18"/>
  <c r="AH61" i="18"/>
  <c r="AH52" i="18"/>
  <c r="U43" i="18"/>
  <c r="AA43" i="18"/>
  <c r="AE52" i="18"/>
  <c r="AG52" i="18"/>
  <c r="Z43" i="18"/>
  <c r="AD41" i="18"/>
  <c r="AH41" i="18"/>
  <c r="N43" i="18"/>
  <c r="AE41" i="18"/>
  <c r="Q42" i="18"/>
  <c r="AD42" i="18"/>
  <c r="R43" i="18"/>
  <c r="AF41" i="18"/>
  <c r="AH32" i="18"/>
  <c r="AG32" i="18"/>
  <c r="AE23" i="18"/>
  <c r="AE32" i="18"/>
  <c r="AF23" i="18"/>
  <c r="AD23" i="18"/>
  <c r="AH23" i="18"/>
  <c r="AG23" i="18"/>
  <c r="Q76" i="18"/>
  <c r="Q94" i="18"/>
  <c r="N78" i="18"/>
  <c r="N96" i="18"/>
  <c r="M79" i="18"/>
  <c r="Q80" i="18"/>
  <c r="Q89" i="18"/>
  <c r="N76" i="18"/>
  <c r="N94" i="18"/>
  <c r="Q78" i="18"/>
  <c r="Q87" i="18"/>
  <c r="AE14" i="18"/>
  <c r="AF14" i="18"/>
  <c r="R74" i="18"/>
  <c r="R83" i="18"/>
  <c r="R75" i="18"/>
  <c r="O88" i="18"/>
  <c r="O79" i="18"/>
  <c r="O97" i="18"/>
  <c r="S88" i="18"/>
  <c r="S79" i="18"/>
  <c r="AE62" i="18"/>
  <c r="S80" i="18"/>
  <c r="AE71" i="18"/>
  <c r="S75" i="18"/>
  <c r="S74" i="18"/>
  <c r="S83" i="18"/>
  <c r="AE15" i="18"/>
  <c r="AD24" i="18"/>
  <c r="AH24" i="18"/>
  <c r="P76" i="18"/>
  <c r="AH33" i="18"/>
  <c r="AD33" i="18"/>
  <c r="P77" i="18"/>
  <c r="P44" i="18"/>
  <c r="T44" i="18"/>
  <c r="T77" i="18"/>
  <c r="T86" i="18"/>
  <c r="AH62" i="18"/>
  <c r="R78" i="18"/>
  <c r="Q79" i="18"/>
  <c r="Q97" i="18"/>
  <c r="Q88" i="18"/>
  <c r="S76" i="18"/>
  <c r="AE33" i="18"/>
  <c r="P75" i="18"/>
  <c r="P74" i="18"/>
  <c r="AH15" i="18"/>
  <c r="AD15" i="18"/>
  <c r="Q98" i="18"/>
  <c r="Q83" i="18"/>
  <c r="R76" i="18"/>
  <c r="N77" i="18"/>
  <c r="N44" i="18"/>
  <c r="R77" i="18"/>
  <c r="R44" i="18"/>
  <c r="O78" i="18"/>
  <c r="O44" i="18"/>
  <c r="S78" i="18"/>
  <c r="AE53" i="18"/>
  <c r="R88" i="18"/>
  <c r="R79" i="18"/>
  <c r="K77" i="18"/>
  <c r="Q77" i="18"/>
  <c r="P78" i="18"/>
  <c r="K62" i="18"/>
  <c r="AD62" i="18"/>
  <c r="N15" i="18"/>
  <c r="N80" i="18"/>
  <c r="N89" i="18"/>
  <c r="AG74" i="18"/>
  <c r="AG75" i="18"/>
  <c r="L24" i="18"/>
  <c r="M76" i="18"/>
  <c r="K33" i="18"/>
  <c r="M77" i="18"/>
  <c r="S42" i="18"/>
  <c r="AF77" i="18"/>
  <c r="AF86" i="18"/>
  <c r="L43" i="18"/>
  <c r="P43" i="18"/>
  <c r="T43" i="18"/>
  <c r="Q44" i="18"/>
  <c r="J78" i="18"/>
  <c r="J87" i="18"/>
  <c r="AF78" i="18"/>
  <c r="AF87" i="18"/>
  <c r="K88" i="18"/>
  <c r="K79" i="18"/>
  <c r="N62" i="18"/>
  <c r="N79" i="18"/>
  <c r="N97" i="18"/>
  <c r="K72" i="18"/>
  <c r="O98" i="18"/>
  <c r="O83" i="18"/>
  <c r="J75" i="18"/>
  <c r="J84" i="18"/>
  <c r="AF75" i="18"/>
  <c r="AF84" i="18"/>
  <c r="AG80" i="18"/>
  <c r="K53" i="18"/>
  <c r="AH53" i="18"/>
  <c r="N98" i="18"/>
  <c r="N83" i="18"/>
  <c r="J76" i="18"/>
  <c r="J85" i="18"/>
  <c r="AF76" i="18"/>
  <c r="AF85" i="18"/>
  <c r="J77" i="18"/>
  <c r="J86" i="18"/>
  <c r="AG77" i="18"/>
  <c r="M43" i="18"/>
  <c r="AF44" i="18"/>
  <c r="K78" i="18"/>
  <c r="AG78" i="18"/>
  <c r="L79" i="18"/>
  <c r="L88" i="18"/>
  <c r="AG79" i="18"/>
  <c r="P80" i="18"/>
  <c r="AH71" i="18"/>
  <c r="AD71" i="18"/>
  <c r="M72" i="18"/>
  <c r="N75" i="18"/>
  <c r="U85" i="18"/>
  <c r="AA85" i="18"/>
  <c r="U86" i="18"/>
  <c r="AA86" i="18"/>
  <c r="U87" i="18"/>
  <c r="AA87" i="18"/>
  <c r="J79" i="18"/>
  <c r="K80" i="18"/>
  <c r="U89" i="18"/>
  <c r="AA89" i="18"/>
  <c r="U84" i="18"/>
  <c r="L89" i="18"/>
  <c r="L80" i="18"/>
  <c r="AF80" i="18"/>
  <c r="AF89" i="18"/>
  <c r="K74" i="18"/>
  <c r="O84" i="18"/>
  <c r="O85" i="18"/>
  <c r="O94" i="18"/>
  <c r="O95" i="18"/>
  <c r="AA84" i="18"/>
  <c r="J89" i="18"/>
  <c r="Q75" i="18"/>
  <c r="AD53" i="18"/>
  <c r="P79" i="18"/>
  <c r="P88" i="18"/>
  <c r="L75" i="18"/>
  <c r="L78" i="18"/>
  <c r="L74" i="18"/>
  <c r="L72" i="18"/>
  <c r="K24" i="18"/>
  <c r="L76" i="18"/>
  <c r="K43" i="18"/>
  <c r="L53" i="18"/>
  <c r="L62" i="18"/>
  <c r="M80" i="18"/>
  <c r="M89" i="18"/>
  <c r="R80" i="18"/>
  <c r="M74" i="18"/>
  <c r="M84" i="18"/>
  <c r="O86" i="18"/>
  <c r="M88" i="18"/>
  <c r="O93" i="18"/>
  <c r="I98" i="17"/>
  <c r="H98" i="17"/>
  <c r="G98" i="17"/>
  <c r="F98" i="17"/>
  <c r="I97" i="17"/>
  <c r="H97" i="17"/>
  <c r="G97" i="17"/>
  <c r="F97" i="17"/>
  <c r="I96" i="17"/>
  <c r="H96" i="17"/>
  <c r="G96" i="17"/>
  <c r="F96" i="17"/>
  <c r="I95" i="17"/>
  <c r="H95" i="17"/>
  <c r="G95" i="17"/>
  <c r="F95" i="17"/>
  <c r="I94" i="17"/>
  <c r="H94" i="17"/>
  <c r="G94" i="17"/>
  <c r="F94" i="17"/>
  <c r="I93" i="17"/>
  <c r="H93" i="17"/>
  <c r="G93" i="17"/>
  <c r="F93" i="17"/>
  <c r="AG92" i="17"/>
  <c r="AE92" i="17"/>
  <c r="AD92" i="17"/>
  <c r="Q92" i="17"/>
  <c r="P92" i="17"/>
  <c r="O92" i="17"/>
  <c r="N92" i="17"/>
  <c r="M92" i="17"/>
  <c r="L92" i="17"/>
  <c r="K92" i="17"/>
  <c r="I92" i="17"/>
  <c r="H92" i="17"/>
  <c r="G92" i="17"/>
  <c r="F92" i="17"/>
  <c r="I89" i="17"/>
  <c r="H89" i="17"/>
  <c r="G89" i="17"/>
  <c r="F89" i="17"/>
  <c r="AC88" i="17"/>
  <c r="AB88" i="17"/>
  <c r="AA88" i="17"/>
  <c r="Z88" i="17"/>
  <c r="Y88" i="17"/>
  <c r="X88" i="17"/>
  <c r="W88" i="17"/>
  <c r="T88" i="17"/>
  <c r="J88" i="17"/>
  <c r="I88" i="17"/>
  <c r="H88" i="17"/>
  <c r="G88" i="17"/>
  <c r="F88" i="17"/>
  <c r="I87" i="17"/>
  <c r="H87" i="17"/>
  <c r="G87" i="17"/>
  <c r="F87" i="17"/>
  <c r="I86" i="17"/>
  <c r="H86" i="17"/>
  <c r="G86" i="17"/>
  <c r="F86" i="17"/>
  <c r="I85" i="17"/>
  <c r="H85" i="17"/>
  <c r="G85" i="17"/>
  <c r="F85" i="17"/>
  <c r="I84" i="17"/>
  <c r="H84" i="17"/>
  <c r="G84" i="17"/>
  <c r="F84" i="17"/>
  <c r="I83" i="17"/>
  <c r="H83" i="17"/>
  <c r="G83" i="17"/>
  <c r="F83" i="17"/>
  <c r="T80" i="17"/>
  <c r="AC79" i="17"/>
  <c r="AB79" i="17"/>
  <c r="AA79" i="17"/>
  <c r="Z79" i="17"/>
  <c r="Y79" i="17"/>
  <c r="X79" i="17"/>
  <c r="W79" i="17"/>
  <c r="T79" i="17"/>
  <c r="AC78" i="17"/>
  <c r="AB78" i="17"/>
  <c r="AA78" i="17"/>
  <c r="Z78" i="17"/>
  <c r="Y78" i="17"/>
  <c r="X78" i="17"/>
  <c r="W78" i="17"/>
  <c r="T78" i="17"/>
  <c r="AC77" i="17"/>
  <c r="AB77" i="17"/>
  <c r="AA77" i="17"/>
  <c r="Z77" i="17"/>
  <c r="Y77" i="17"/>
  <c r="X77" i="17"/>
  <c r="W77" i="17"/>
  <c r="O77" i="17"/>
  <c r="AC76" i="17"/>
  <c r="AB76" i="17"/>
  <c r="AA76" i="17"/>
  <c r="Z76" i="17"/>
  <c r="Y76" i="17"/>
  <c r="X76" i="17"/>
  <c r="W76" i="17"/>
  <c r="T76" i="17"/>
  <c r="O76" i="17"/>
  <c r="AC75" i="17"/>
  <c r="AB75" i="17"/>
  <c r="AA75" i="17"/>
  <c r="Z75" i="17"/>
  <c r="Y75" i="17"/>
  <c r="X75" i="17"/>
  <c r="O75" i="17"/>
  <c r="AC74" i="17"/>
  <c r="AC83" i="17"/>
  <c r="AB74" i="17"/>
  <c r="AB83" i="17"/>
  <c r="AA74" i="17"/>
  <c r="AA83" i="17"/>
  <c r="Z74" i="17"/>
  <c r="Z83" i="17"/>
  <c r="Y74" i="17"/>
  <c r="Y83" i="17"/>
  <c r="X74" i="17"/>
  <c r="X83" i="17"/>
  <c r="W74" i="17"/>
  <c r="W83" i="17"/>
  <c r="T74" i="17"/>
  <c r="T83" i="17"/>
  <c r="O74" i="17"/>
  <c r="O98" i="17"/>
  <c r="N71" i="17"/>
  <c r="AC70" i="17"/>
  <c r="AC71" i="17"/>
  <c r="AC80" i="17"/>
  <c r="AB70" i="17"/>
  <c r="AB71" i="17"/>
  <c r="AB80" i="17"/>
  <c r="AB89" i="17"/>
  <c r="AA70" i="17"/>
  <c r="AA71" i="17"/>
  <c r="Z70" i="17"/>
  <c r="Z71" i="17"/>
  <c r="Z80" i="17"/>
  <c r="Y70" i="17"/>
  <c r="Y71" i="17"/>
  <c r="Y80" i="17"/>
  <c r="X70" i="17"/>
  <c r="X71" i="17"/>
  <c r="W70" i="17"/>
  <c r="W71" i="17"/>
  <c r="W80" i="17"/>
  <c r="T70" i="17"/>
  <c r="S70" i="17"/>
  <c r="S71" i="17"/>
  <c r="R70" i="17"/>
  <c r="R71" i="17"/>
  <c r="Q70" i="17"/>
  <c r="Q71" i="17"/>
  <c r="P70" i="17"/>
  <c r="P71" i="17"/>
  <c r="O70" i="17"/>
  <c r="O71" i="17"/>
  <c r="O80" i="17"/>
  <c r="M70" i="17"/>
  <c r="M80" i="17"/>
  <c r="L70" i="17"/>
  <c r="K70" i="17"/>
  <c r="J70" i="17"/>
  <c r="AH69" i="17"/>
  <c r="AG69" i="17"/>
  <c r="AF69" i="17"/>
  <c r="AE69" i="17"/>
  <c r="AD69" i="17"/>
  <c r="B69" i="17"/>
  <c r="AH68" i="17"/>
  <c r="AG68" i="17"/>
  <c r="AF68" i="17"/>
  <c r="AE68" i="17"/>
  <c r="AD68" i="17"/>
  <c r="B68" i="17"/>
  <c r="AH67" i="17"/>
  <c r="AG67" i="17"/>
  <c r="AF67" i="17"/>
  <c r="AE67" i="17"/>
  <c r="AD67" i="17"/>
  <c r="AH66" i="17"/>
  <c r="AG66" i="17"/>
  <c r="AF66" i="17"/>
  <c r="AE66" i="17"/>
  <c r="AD66" i="17"/>
  <c r="B66" i="17"/>
  <c r="AG62" i="17"/>
  <c r="AF62" i="17"/>
  <c r="AC61" i="17"/>
  <c r="AB61" i="17"/>
  <c r="AA61" i="17"/>
  <c r="Z61" i="17"/>
  <c r="Y61" i="17"/>
  <c r="X61" i="17"/>
  <c r="W61" i="17"/>
  <c r="T61" i="17"/>
  <c r="S61" i="17"/>
  <c r="S62" i="17"/>
  <c r="R61" i="17"/>
  <c r="R62" i="17"/>
  <c r="Q61" i="17"/>
  <c r="Q62" i="17"/>
  <c r="P61" i="17"/>
  <c r="P62" i="17"/>
  <c r="P88" i="17"/>
  <c r="O61" i="17"/>
  <c r="O62" i="17"/>
  <c r="N61" i="17"/>
  <c r="N88" i="17"/>
  <c r="M61" i="17"/>
  <c r="M88" i="17"/>
  <c r="L61" i="17"/>
  <c r="K61" i="17"/>
  <c r="AH60" i="17"/>
  <c r="AG60" i="17"/>
  <c r="AF60" i="17"/>
  <c r="AE60" i="17"/>
  <c r="AD60" i="17"/>
  <c r="B60" i="17"/>
  <c r="AH59" i="17"/>
  <c r="AG59" i="17"/>
  <c r="AF59" i="17"/>
  <c r="AE59" i="17"/>
  <c r="AD59" i="17"/>
  <c r="B59" i="17"/>
  <c r="AH58" i="17"/>
  <c r="AG58" i="17"/>
  <c r="AF58" i="17"/>
  <c r="AE58" i="17"/>
  <c r="AD58" i="17"/>
  <c r="B58" i="17"/>
  <c r="AH57" i="17"/>
  <c r="AG57" i="17"/>
  <c r="AF57" i="17"/>
  <c r="AE57" i="17"/>
  <c r="AD57" i="17"/>
  <c r="B57" i="17"/>
  <c r="AG53" i="17"/>
  <c r="AF53" i="17"/>
  <c r="AC52" i="17"/>
  <c r="AB52" i="17"/>
  <c r="AA52" i="17"/>
  <c r="Z52" i="17"/>
  <c r="Y52" i="17"/>
  <c r="X52" i="17"/>
  <c r="W52" i="17"/>
  <c r="T52" i="17"/>
  <c r="S52" i="17"/>
  <c r="S53" i="17"/>
  <c r="R52" i="17"/>
  <c r="R53" i="17"/>
  <c r="Q52" i="17"/>
  <c r="Q53" i="17"/>
  <c r="P52" i="17"/>
  <c r="P53" i="17"/>
  <c r="O52" i="17"/>
  <c r="O53" i="17"/>
  <c r="N52" i="17"/>
  <c r="N53" i="17"/>
  <c r="M52" i="17"/>
  <c r="K52" i="17"/>
  <c r="J52" i="17"/>
  <c r="F52" i="17"/>
  <c r="AH51" i="17"/>
  <c r="AG51" i="17"/>
  <c r="AF51" i="17"/>
  <c r="AE51" i="17"/>
  <c r="AD51" i="17"/>
  <c r="B51" i="17"/>
  <c r="AH50" i="17"/>
  <c r="AG50" i="17"/>
  <c r="AF50" i="17"/>
  <c r="AE50" i="17"/>
  <c r="AD50" i="17"/>
  <c r="B50" i="17"/>
  <c r="B67" i="17"/>
  <c r="AH49" i="17"/>
  <c r="AG49" i="17"/>
  <c r="AF49" i="17"/>
  <c r="AE49" i="17"/>
  <c r="AD49" i="17"/>
  <c r="B49" i="17"/>
  <c r="AH48" i="17"/>
  <c r="AG48" i="17"/>
  <c r="AF48" i="17"/>
  <c r="AE48" i="17"/>
  <c r="AD48" i="17"/>
  <c r="B48" i="17"/>
  <c r="AI44" i="17"/>
  <c r="AC44" i="17"/>
  <c r="AB44" i="17"/>
  <c r="AA44" i="17"/>
  <c r="Z44" i="17"/>
  <c r="Y44" i="17"/>
  <c r="X44" i="17"/>
  <c r="W44" i="17"/>
  <c r="AG42" i="17"/>
  <c r="AF42" i="17"/>
  <c r="AC41" i="17"/>
  <c r="AB41" i="17"/>
  <c r="AB43" i="17"/>
  <c r="AA41" i="17"/>
  <c r="AA43" i="17"/>
  <c r="Z41" i="17"/>
  <c r="Y41" i="17"/>
  <c r="X41" i="17"/>
  <c r="W41" i="17"/>
  <c r="T41" i="17"/>
  <c r="T43" i="17"/>
  <c r="S41" i="17"/>
  <c r="S42" i="17"/>
  <c r="R41" i="17"/>
  <c r="R42" i="17"/>
  <c r="Q41" i="17"/>
  <c r="P41" i="17"/>
  <c r="P42" i="17"/>
  <c r="O41" i="17"/>
  <c r="N41" i="17"/>
  <c r="M41" i="17"/>
  <c r="L41" i="17"/>
  <c r="K41" i="17"/>
  <c r="J41" i="17"/>
  <c r="AH40" i="17"/>
  <c r="AG40" i="17"/>
  <c r="AF40" i="17"/>
  <c r="AE40" i="17"/>
  <c r="AD40" i="17"/>
  <c r="B40" i="17"/>
  <c r="AH39" i="17"/>
  <c r="AG39" i="17"/>
  <c r="AF39" i="17"/>
  <c r="AE39" i="17"/>
  <c r="AD39" i="17"/>
  <c r="B39" i="17"/>
  <c r="AH38" i="17"/>
  <c r="AG38" i="17"/>
  <c r="AF38" i="17"/>
  <c r="AE38" i="17"/>
  <c r="AD38" i="17"/>
  <c r="AH37" i="17"/>
  <c r="AG37" i="17"/>
  <c r="AF37" i="17"/>
  <c r="AE37" i="17"/>
  <c r="AD37" i="17"/>
  <c r="B37" i="17"/>
  <c r="AG33" i="17"/>
  <c r="AF33" i="17"/>
  <c r="AC32" i="17"/>
  <c r="AB32" i="17"/>
  <c r="AA32" i="17"/>
  <c r="Z32" i="17"/>
  <c r="Y32" i="17"/>
  <c r="X32" i="17"/>
  <c r="W32" i="17"/>
  <c r="T32" i="17"/>
  <c r="S32" i="17"/>
  <c r="S33" i="17"/>
  <c r="R32" i="17"/>
  <c r="R33" i="17"/>
  <c r="Q32" i="17"/>
  <c r="Q33" i="17"/>
  <c r="P32" i="17"/>
  <c r="P33" i="17"/>
  <c r="O32" i="17"/>
  <c r="N32" i="17"/>
  <c r="N33" i="17"/>
  <c r="M32" i="17"/>
  <c r="L32" i="17"/>
  <c r="K32" i="17"/>
  <c r="J32" i="17"/>
  <c r="F32" i="17"/>
  <c r="AH31" i="17"/>
  <c r="AG31" i="17"/>
  <c r="AF31" i="17"/>
  <c r="AE31" i="17"/>
  <c r="AD31" i="17"/>
  <c r="B31" i="17"/>
  <c r="AH30" i="17"/>
  <c r="AG30" i="17"/>
  <c r="AF30" i="17"/>
  <c r="AE30" i="17"/>
  <c r="AD30" i="17"/>
  <c r="B30" i="17"/>
  <c r="AH29" i="17"/>
  <c r="AG29" i="17"/>
  <c r="AF29" i="17"/>
  <c r="AE29" i="17"/>
  <c r="AD29" i="17"/>
  <c r="AH28" i="17"/>
  <c r="AG28" i="17"/>
  <c r="AF28" i="17"/>
  <c r="AE28" i="17"/>
  <c r="AD28" i="17"/>
  <c r="B28" i="17"/>
  <c r="B38" i="17"/>
  <c r="AG24" i="17"/>
  <c r="AF24" i="17"/>
  <c r="AC23" i="17"/>
  <c r="AB23" i="17"/>
  <c r="AA23" i="17"/>
  <c r="Z23" i="17"/>
  <c r="Y23" i="17"/>
  <c r="X23" i="17"/>
  <c r="W23" i="17"/>
  <c r="W24" i="17"/>
  <c r="W75" i="17"/>
  <c r="T23" i="17"/>
  <c r="T24" i="17"/>
  <c r="T75" i="17"/>
  <c r="S23" i="17"/>
  <c r="S24" i="17"/>
  <c r="R23" i="17"/>
  <c r="R24" i="17"/>
  <c r="Q23" i="17"/>
  <c r="Q24" i="17"/>
  <c r="P23" i="17"/>
  <c r="P24" i="17"/>
  <c r="O23" i="17"/>
  <c r="N23" i="17"/>
  <c r="N24" i="17"/>
  <c r="M23" i="17"/>
  <c r="AH22" i="17"/>
  <c r="AG22" i="17"/>
  <c r="AF22" i="17"/>
  <c r="AE22" i="17"/>
  <c r="AD22" i="17"/>
  <c r="AH21" i="17"/>
  <c r="AG21" i="17"/>
  <c r="AF21" i="17"/>
  <c r="AE21" i="17"/>
  <c r="AD21" i="17"/>
  <c r="B21" i="17"/>
  <c r="AH20" i="17"/>
  <c r="AG20" i="17"/>
  <c r="AF20" i="17"/>
  <c r="AE20" i="17"/>
  <c r="AD20" i="17"/>
  <c r="B20" i="17"/>
  <c r="AH19" i="17"/>
  <c r="AG19" i="17"/>
  <c r="AF19" i="17"/>
  <c r="AE19" i="17"/>
  <c r="AD19" i="17"/>
  <c r="B19" i="17"/>
  <c r="C17" i="17"/>
  <c r="C26" i="17"/>
  <c r="C35" i="17"/>
  <c r="C46" i="17"/>
  <c r="C55" i="17"/>
  <c r="C64" i="17"/>
  <c r="AG15" i="17"/>
  <c r="AF15" i="17"/>
  <c r="AC14" i="17"/>
  <c r="AB14" i="17"/>
  <c r="AA14" i="17"/>
  <c r="Z14" i="17"/>
  <c r="Y14" i="17"/>
  <c r="X14" i="17"/>
  <c r="W14" i="17"/>
  <c r="T14" i="17"/>
  <c r="S14" i="17"/>
  <c r="S15" i="17"/>
  <c r="AE15" i="17"/>
  <c r="R14" i="17"/>
  <c r="R15" i="17"/>
  <c r="Q14" i="17"/>
  <c r="Q15" i="17"/>
  <c r="P14" i="17"/>
  <c r="P15" i="17"/>
  <c r="O14" i="17"/>
  <c r="N14" i="17"/>
  <c r="N15" i="17"/>
  <c r="M14" i="17"/>
  <c r="M74" i="17"/>
  <c r="L14" i="17"/>
  <c r="L75" i="17"/>
  <c r="K14" i="17"/>
  <c r="K33" i="17"/>
  <c r="J14" i="17"/>
  <c r="AH13" i="17"/>
  <c r="AG13" i="17"/>
  <c r="AF13" i="17"/>
  <c r="AE13" i="17"/>
  <c r="AD13" i="17"/>
  <c r="B13" i="17"/>
  <c r="B22" i="17"/>
  <c r="B29" i="17"/>
  <c r="AH12" i="17"/>
  <c r="AG12" i="17"/>
  <c r="AF12" i="17"/>
  <c r="AE12" i="17"/>
  <c r="AD12" i="17"/>
  <c r="B12" i="17"/>
  <c r="AH11" i="17"/>
  <c r="AG11" i="17"/>
  <c r="AF11" i="17"/>
  <c r="AE11" i="17"/>
  <c r="AD11" i="17"/>
  <c r="B11" i="17"/>
  <c r="AH10" i="17"/>
  <c r="AG10" i="17"/>
  <c r="AF10" i="17"/>
  <c r="AE10" i="17"/>
  <c r="AD10" i="17"/>
  <c r="B10" i="17"/>
  <c r="S85" i="18"/>
  <c r="O89" i="17"/>
  <c r="AC89" i="17"/>
  <c r="W43" i="17"/>
  <c r="AE61" i="17"/>
  <c r="AE88" i="17"/>
  <c r="N43" i="17"/>
  <c r="X43" i="17"/>
  <c r="AD80" i="18"/>
  <c r="Y89" i="17"/>
  <c r="S84" i="18"/>
  <c r="X84" i="17"/>
  <c r="AF70" i="17"/>
  <c r="T84" i="17"/>
  <c r="AF61" i="17"/>
  <c r="X86" i="17"/>
  <c r="AG43" i="18"/>
  <c r="L95" i="18"/>
  <c r="W84" i="17"/>
  <c r="W89" i="17"/>
  <c r="AF76" i="17"/>
  <c r="AA85" i="17"/>
  <c r="AG61" i="17"/>
  <c r="AD70" i="17"/>
  <c r="AH70" i="17"/>
  <c r="Y84" i="17"/>
  <c r="AB86" i="17"/>
  <c r="I100" i="17"/>
  <c r="Y87" i="17"/>
  <c r="AC87" i="17"/>
  <c r="AA84" i="17"/>
  <c r="AH23" i="17"/>
  <c r="AF79" i="17"/>
  <c r="AB84" i="17"/>
  <c r="AA86" i="17"/>
  <c r="AA87" i="17"/>
  <c r="AG77" i="17"/>
  <c r="AD61" i="17"/>
  <c r="AD88" i="17"/>
  <c r="AH61" i="17"/>
  <c r="N62" i="17"/>
  <c r="N79" i="17"/>
  <c r="AC84" i="17"/>
  <c r="X85" i="17"/>
  <c r="AB85" i="17"/>
  <c r="X87" i="17"/>
  <c r="AB87" i="17"/>
  <c r="F100" i="17"/>
  <c r="H100" i="17"/>
  <c r="AG78" i="17"/>
  <c r="AF78" i="17"/>
  <c r="AG70" i="17"/>
  <c r="Z89" i="17"/>
  <c r="Y85" i="17"/>
  <c r="AC85" i="17"/>
  <c r="Y86" i="17"/>
  <c r="AC86" i="17"/>
  <c r="G100" i="17"/>
  <c r="AD78" i="18"/>
  <c r="AD43" i="18"/>
  <c r="AF43" i="18"/>
  <c r="R85" i="18"/>
  <c r="N87" i="18"/>
  <c r="Q96" i="18"/>
  <c r="N85" i="18"/>
  <c r="AD79" i="18"/>
  <c r="S87" i="18"/>
  <c r="R86" i="18"/>
  <c r="S89" i="18"/>
  <c r="R89" i="18"/>
  <c r="Q85" i="18"/>
  <c r="R87" i="18"/>
  <c r="R84" i="18"/>
  <c r="AG14" i="17"/>
  <c r="AD14" i="17"/>
  <c r="AH14" i="17"/>
  <c r="AG89" i="18"/>
  <c r="AG94" i="18"/>
  <c r="AH43" i="18"/>
  <c r="AE43" i="18"/>
  <c r="AE78" i="18"/>
  <c r="AE76" i="18"/>
  <c r="AD77" i="18"/>
  <c r="L96" i="18"/>
  <c r="L87" i="18"/>
  <c r="K98" i="18"/>
  <c r="K83" i="18"/>
  <c r="P89" i="18"/>
  <c r="AH80" i="18"/>
  <c r="AG87" i="18"/>
  <c r="AG96" i="18"/>
  <c r="M86" i="18"/>
  <c r="M95" i="18"/>
  <c r="P93" i="18"/>
  <c r="AH75" i="18"/>
  <c r="P84" i="18"/>
  <c r="K94" i="18"/>
  <c r="M98" i="18"/>
  <c r="M83" i="18"/>
  <c r="L93" i="18"/>
  <c r="L100" i="18"/>
  <c r="L84" i="18"/>
  <c r="Q93" i="18"/>
  <c r="Q84" i="18"/>
  <c r="AG97" i="18"/>
  <c r="AG88" i="18"/>
  <c r="K96" i="18"/>
  <c r="K87" i="18"/>
  <c r="AG83" i="18"/>
  <c r="AG98" i="18"/>
  <c r="K95" i="18"/>
  <c r="K86" i="18"/>
  <c r="AG85" i="18"/>
  <c r="AD75" i="18"/>
  <c r="AD74" i="18"/>
  <c r="AD44" i="18"/>
  <c r="AD76" i="18"/>
  <c r="AE80" i="18"/>
  <c r="K85" i="18"/>
  <c r="AG95" i="18"/>
  <c r="AG86" i="18"/>
  <c r="AG93" i="18"/>
  <c r="AG84" i="18"/>
  <c r="Q86" i="18"/>
  <c r="Q95" i="18"/>
  <c r="AH88" i="18"/>
  <c r="K93" i="18"/>
  <c r="K100" i="18"/>
  <c r="K97" i="18"/>
  <c r="M94" i="18"/>
  <c r="M85" i="18"/>
  <c r="M97" i="18"/>
  <c r="M87" i="18"/>
  <c r="P95" i="18"/>
  <c r="P86" i="18"/>
  <c r="AE75" i="18"/>
  <c r="AE74" i="18"/>
  <c r="L85" i="18"/>
  <c r="L94" i="18"/>
  <c r="L98" i="18"/>
  <c r="L83" i="18"/>
  <c r="P97" i="18"/>
  <c r="AH79" i="18"/>
  <c r="K84" i="18"/>
  <c r="N84" i="18"/>
  <c r="N93" i="18"/>
  <c r="L97" i="18"/>
  <c r="S77" i="18"/>
  <c r="S86" i="18"/>
  <c r="AE42" i="18"/>
  <c r="S44" i="18"/>
  <c r="M93" i="18"/>
  <c r="AH78" i="18"/>
  <c r="P96" i="18"/>
  <c r="P87" i="18"/>
  <c r="O96" i="18"/>
  <c r="O100" i="18"/>
  <c r="O87" i="18"/>
  <c r="N86" i="18"/>
  <c r="N95" i="18"/>
  <c r="AH74" i="18"/>
  <c r="P98" i="18"/>
  <c r="P83" i="18"/>
  <c r="AH83" i="18"/>
  <c r="M96" i="18"/>
  <c r="AH42" i="18"/>
  <c r="L86" i="18"/>
  <c r="P85" i="18"/>
  <c r="AH76" i="18"/>
  <c r="P94" i="18"/>
  <c r="AE79" i="18"/>
  <c r="AE52" i="17"/>
  <c r="AG52" i="17"/>
  <c r="AD41" i="17"/>
  <c r="AH41" i="17"/>
  <c r="AE41" i="17"/>
  <c r="N42" i="17"/>
  <c r="N77" i="17"/>
  <c r="AE32" i="17"/>
  <c r="AF23" i="17"/>
  <c r="AE14" i="17"/>
  <c r="N78" i="17"/>
  <c r="J77" i="17"/>
  <c r="Z43" i="17"/>
  <c r="T42" i="17"/>
  <c r="T77" i="17"/>
  <c r="T86" i="17"/>
  <c r="AF41" i="17"/>
  <c r="AG41" i="17"/>
  <c r="P43" i="17"/>
  <c r="AD52" i="17"/>
  <c r="AH52" i="17"/>
  <c r="AG32" i="17"/>
  <c r="AF32" i="17"/>
  <c r="AH32" i="17"/>
  <c r="AD32" i="17"/>
  <c r="AE23" i="17"/>
  <c r="AG23" i="17"/>
  <c r="AD23" i="17"/>
  <c r="R80" i="17"/>
  <c r="L43" i="17"/>
  <c r="R78" i="17"/>
  <c r="L79" i="17"/>
  <c r="AF14" i="17"/>
  <c r="M76" i="17"/>
  <c r="M94" i="17"/>
  <c r="J78" i="17"/>
  <c r="J76" i="17"/>
  <c r="N76" i="17"/>
  <c r="R76" i="17"/>
  <c r="M75" i="17"/>
  <c r="M84" i="17"/>
  <c r="AH24" i="17"/>
  <c r="AD24" i="17"/>
  <c r="AE74" i="17"/>
  <c r="J89" i="17"/>
  <c r="J80" i="17"/>
  <c r="M77" i="17"/>
  <c r="M43" i="17"/>
  <c r="Q43" i="17"/>
  <c r="Q42" i="17"/>
  <c r="AH42" i="17"/>
  <c r="AF77" i="17"/>
  <c r="AF44" i="17"/>
  <c r="P78" i="17"/>
  <c r="AH53" i="17"/>
  <c r="AD53" i="17"/>
  <c r="AA80" i="17"/>
  <c r="AA89" i="17"/>
  <c r="AG71" i="17"/>
  <c r="AG80" i="17"/>
  <c r="Q75" i="17"/>
  <c r="Q74" i="17"/>
  <c r="O78" i="17"/>
  <c r="O44" i="17"/>
  <c r="Q76" i="17"/>
  <c r="R77" i="17"/>
  <c r="R44" i="17"/>
  <c r="AF52" i="17"/>
  <c r="Q78" i="17"/>
  <c r="K88" i="17"/>
  <c r="K79" i="17"/>
  <c r="O88" i="17"/>
  <c r="O79" i="17"/>
  <c r="O97" i="17"/>
  <c r="S88" i="17"/>
  <c r="S79" i="17"/>
  <c r="AE62" i="17"/>
  <c r="AE79" i="17"/>
  <c r="R88" i="17"/>
  <c r="R79" i="17"/>
  <c r="Q80" i="17"/>
  <c r="N80" i="17"/>
  <c r="M98" i="17"/>
  <c r="M83" i="17"/>
  <c r="P76" i="17"/>
  <c r="AH33" i="17"/>
  <c r="AD33" i="17"/>
  <c r="S78" i="17"/>
  <c r="AE53" i="17"/>
  <c r="AE78" i="17"/>
  <c r="Q88" i="17"/>
  <c r="Q79" i="17"/>
  <c r="S80" i="17"/>
  <c r="AE71" i="17"/>
  <c r="AE80" i="17"/>
  <c r="K75" i="17"/>
  <c r="K24" i="17"/>
  <c r="K77" i="17"/>
  <c r="K74" i="17"/>
  <c r="K62" i="17"/>
  <c r="K72" i="17"/>
  <c r="S74" i="17"/>
  <c r="S83" i="17"/>
  <c r="S75" i="17"/>
  <c r="P75" i="17"/>
  <c r="AH15" i="17"/>
  <c r="AD15" i="17"/>
  <c r="P74" i="17"/>
  <c r="AE24" i="17"/>
  <c r="AE75" i="17"/>
  <c r="S76" i="17"/>
  <c r="AE33" i="17"/>
  <c r="AE76" i="17"/>
  <c r="K43" i="17"/>
  <c r="O43" i="17"/>
  <c r="S43" i="17"/>
  <c r="Y43" i="17"/>
  <c r="AC43" i="17"/>
  <c r="AE42" i="17"/>
  <c r="S77" i="17"/>
  <c r="S44" i="17"/>
  <c r="AE70" i="17"/>
  <c r="X80" i="17"/>
  <c r="X89" i="17"/>
  <c r="AF71" i="17"/>
  <c r="AF80" i="17"/>
  <c r="P80" i="17"/>
  <c r="AH71" i="17"/>
  <c r="AD71" i="17"/>
  <c r="AG79" i="17"/>
  <c r="K89" i="17"/>
  <c r="K80" i="17"/>
  <c r="L72" i="17"/>
  <c r="L74" i="17"/>
  <c r="L97" i="17"/>
  <c r="O84" i="17"/>
  <c r="O85" i="17"/>
  <c r="O95" i="17"/>
  <c r="O86" i="17"/>
  <c r="T87" i="17"/>
  <c r="Z87" i="17"/>
  <c r="T89" i="17"/>
  <c r="O94" i="17"/>
  <c r="K78" i="17"/>
  <c r="AG74" i="17"/>
  <c r="AG87" i="17"/>
  <c r="AG75" i="17"/>
  <c r="L24" i="17"/>
  <c r="K76" i="17"/>
  <c r="AG76" i="17"/>
  <c r="R43" i="17"/>
  <c r="AG44" i="17"/>
  <c r="M78" i="17"/>
  <c r="K53" i="17"/>
  <c r="P79" i="17"/>
  <c r="AD62" i="17"/>
  <c r="AH62" i="17"/>
  <c r="L89" i="17"/>
  <c r="L80" i="17"/>
  <c r="M72" i="17"/>
  <c r="Z86" i="17"/>
  <c r="W87" i="17"/>
  <c r="O83" i="17"/>
  <c r="Z84" i="17"/>
  <c r="R74" i="17"/>
  <c r="R83" i="17"/>
  <c r="R75" i="17"/>
  <c r="AF74" i="17"/>
  <c r="AF83" i="17"/>
  <c r="AF75" i="17"/>
  <c r="L33" i="17"/>
  <c r="P77" i="17"/>
  <c r="J79" i="17"/>
  <c r="J75" i="17"/>
  <c r="N74" i="17"/>
  <c r="N75" i="17"/>
  <c r="L76" i="17"/>
  <c r="L77" i="17"/>
  <c r="P44" i="17"/>
  <c r="T44" i="17"/>
  <c r="L53" i="17"/>
  <c r="L62" i="17"/>
  <c r="J74" i="17"/>
  <c r="J83" i="17"/>
  <c r="T85" i="17"/>
  <c r="Z85" i="17"/>
  <c r="W86" i="17"/>
  <c r="L78" i="17"/>
  <c r="M79" i="17"/>
  <c r="M97" i="17"/>
  <c r="W85" i="17"/>
  <c r="L88" i="17"/>
  <c r="M89" i="17"/>
  <c r="O93" i="17"/>
  <c r="AD43" i="17"/>
  <c r="AH43" i="17"/>
  <c r="AE43" i="17"/>
  <c r="AH88" i="17"/>
  <c r="AF89" i="17"/>
  <c r="AD42" i="17"/>
  <c r="AD77" i="17"/>
  <c r="AF84" i="17"/>
  <c r="AF88" i="17"/>
  <c r="N44" i="17"/>
  <c r="AD87" i="18"/>
  <c r="AH85" i="18"/>
  <c r="AE85" i="18"/>
  <c r="AH87" i="18"/>
  <c r="AH84" i="18"/>
  <c r="AH89" i="18"/>
  <c r="AD86" i="18"/>
  <c r="AG100" i="18"/>
  <c r="M85" i="17"/>
  <c r="AG43" i="17"/>
  <c r="R84" i="17"/>
  <c r="AE97" i="18"/>
  <c r="AD95" i="18"/>
  <c r="AE96" i="18"/>
  <c r="AH77" i="18"/>
  <c r="AD89" i="18"/>
  <c r="AD96" i="18"/>
  <c r="AE87" i="18"/>
  <c r="AD97" i="18"/>
  <c r="AH86" i="18"/>
  <c r="AE77" i="18"/>
  <c r="AE44" i="18"/>
  <c r="AE83" i="18"/>
  <c r="AE98" i="18"/>
  <c r="AE89" i="18"/>
  <c r="AE94" i="18"/>
  <c r="AH44" i="18"/>
  <c r="AI45" i="18"/>
  <c r="M100" i="18"/>
  <c r="AE93" i="18"/>
  <c r="AE84" i="18"/>
  <c r="AD94" i="18"/>
  <c r="AD85" i="18"/>
  <c r="AD98" i="18"/>
  <c r="AD83" i="18"/>
  <c r="Q100" i="18"/>
  <c r="P100" i="18"/>
  <c r="N100" i="18"/>
  <c r="AD84" i="18"/>
  <c r="AD93" i="18"/>
  <c r="N94" i="17"/>
  <c r="Q89" i="17"/>
  <c r="AF43" i="17"/>
  <c r="M93" i="17"/>
  <c r="K97" i="17"/>
  <c r="AG97" i="17"/>
  <c r="AG88" i="17"/>
  <c r="N84" i="17"/>
  <c r="N93" i="17"/>
  <c r="P97" i="17"/>
  <c r="AH79" i="17"/>
  <c r="K87" i="17"/>
  <c r="K96" i="17"/>
  <c r="AE94" i="17"/>
  <c r="AE85" i="17"/>
  <c r="K95" i="17"/>
  <c r="K86" i="17"/>
  <c r="S89" i="17"/>
  <c r="P85" i="17"/>
  <c r="AH76" i="17"/>
  <c r="P94" i="17"/>
  <c r="AH44" i="17"/>
  <c r="AI45" i="17"/>
  <c r="Q98" i="17"/>
  <c r="Q83" i="17"/>
  <c r="N95" i="17"/>
  <c r="N86" i="17"/>
  <c r="L96" i="17"/>
  <c r="L87" i="17"/>
  <c r="N98" i="17"/>
  <c r="N83" i="17"/>
  <c r="S86" i="17"/>
  <c r="S85" i="17"/>
  <c r="Q97" i="17"/>
  <c r="S87" i="17"/>
  <c r="Q94" i="17"/>
  <c r="Q85" i="17"/>
  <c r="J85" i="17"/>
  <c r="Q84" i="17"/>
  <c r="Q93" i="17"/>
  <c r="Q77" i="17"/>
  <c r="AH77" i="17"/>
  <c r="Q44" i="17"/>
  <c r="AD44" i="17"/>
  <c r="N97" i="17"/>
  <c r="L95" i="17"/>
  <c r="L86" i="17"/>
  <c r="J84" i="17"/>
  <c r="L93" i="17"/>
  <c r="L100" i="17"/>
  <c r="M96" i="17"/>
  <c r="M87" i="17"/>
  <c r="AG85" i="17"/>
  <c r="AG94" i="17"/>
  <c r="AG98" i="17"/>
  <c r="AG83" i="17"/>
  <c r="AD80" i="17"/>
  <c r="AE77" i="17"/>
  <c r="AE44" i="17"/>
  <c r="P93" i="17"/>
  <c r="AH75" i="17"/>
  <c r="P84" i="17"/>
  <c r="K84" i="17"/>
  <c r="K93" i="17"/>
  <c r="K100" i="17"/>
  <c r="AD76" i="17"/>
  <c r="N87" i="17"/>
  <c r="AG86" i="17"/>
  <c r="R86" i="17"/>
  <c r="R85" i="17"/>
  <c r="AD78" i="17"/>
  <c r="AF86" i="17"/>
  <c r="J87" i="17"/>
  <c r="P95" i="17"/>
  <c r="P86" i="17"/>
  <c r="L98" i="17"/>
  <c r="L83" i="17"/>
  <c r="P89" i="17"/>
  <c r="AH80" i="17"/>
  <c r="AD75" i="17"/>
  <c r="AD74" i="17"/>
  <c r="AE87" i="17"/>
  <c r="AE96" i="17"/>
  <c r="Q96" i="17"/>
  <c r="Q87" i="17"/>
  <c r="P96" i="17"/>
  <c r="P87" i="17"/>
  <c r="AH78" i="17"/>
  <c r="M86" i="17"/>
  <c r="M95" i="17"/>
  <c r="AE93" i="17"/>
  <c r="AE84" i="17"/>
  <c r="AG93" i="17"/>
  <c r="AG84" i="17"/>
  <c r="AE83" i="17"/>
  <c r="AE98" i="17"/>
  <c r="L84" i="17"/>
  <c r="L85" i="17"/>
  <c r="L94" i="17"/>
  <c r="AD79" i="17"/>
  <c r="K85" i="17"/>
  <c r="K94" i="17"/>
  <c r="AG96" i="17"/>
  <c r="R89" i="17"/>
  <c r="R87" i="17"/>
  <c r="P98" i="17"/>
  <c r="P83" i="17"/>
  <c r="AH74" i="17"/>
  <c r="S84" i="17"/>
  <c r="K98" i="17"/>
  <c r="K83" i="17"/>
  <c r="AE89" i="17"/>
  <c r="AF87" i="17"/>
  <c r="N89" i="17"/>
  <c r="AE97" i="17"/>
  <c r="N96" i="17"/>
  <c r="AG95" i="17"/>
  <c r="J86" i="17"/>
  <c r="N85" i="17"/>
  <c r="O96" i="17"/>
  <c r="O100" i="17"/>
  <c r="O87" i="17"/>
  <c r="AG89" i="17"/>
  <c r="AF85" i="17"/>
  <c r="AD97" i="17"/>
  <c r="AD100" i="18"/>
  <c r="AE86" i="18"/>
  <c r="AE95" i="18"/>
  <c r="AE100" i="18"/>
  <c r="M100" i="17"/>
  <c r="AH89" i="17"/>
  <c r="N100" i="17"/>
  <c r="AD98" i="17"/>
  <c r="AD83" i="17"/>
  <c r="AD94" i="17"/>
  <c r="AD85" i="17"/>
  <c r="AD89" i="17"/>
  <c r="AD86" i="17"/>
  <c r="AD95" i="17"/>
  <c r="AG100" i="17"/>
  <c r="AH84" i="17"/>
  <c r="AH83" i="17"/>
  <c r="AD93" i="17"/>
  <c r="AD84" i="17"/>
  <c r="P100" i="17"/>
  <c r="Q86" i="17"/>
  <c r="AH86" i="17"/>
  <c r="Q95" i="17"/>
  <c r="Q100" i="17"/>
  <c r="AH85" i="17"/>
  <c r="AD96" i="17"/>
  <c r="AD87" i="17"/>
  <c r="AE86" i="17"/>
  <c r="AE95" i="17"/>
  <c r="AE100" i="17"/>
  <c r="AH87" i="17"/>
  <c r="AD100" i="17"/>
  <c r="AE69" i="16"/>
  <c r="AE68" i="16"/>
  <c r="AE67" i="16"/>
  <c r="AE66" i="16"/>
  <c r="AE60" i="16"/>
  <c r="AE59" i="16"/>
  <c r="AE58" i="16"/>
  <c r="AE57" i="16"/>
  <c r="AE51" i="16"/>
  <c r="AE50" i="16"/>
  <c r="AE49" i="16"/>
  <c r="AE48" i="16"/>
  <c r="AE40" i="16"/>
  <c r="AE39" i="16"/>
  <c r="AE38" i="16"/>
  <c r="AE37" i="16"/>
  <c r="AE31" i="16"/>
  <c r="AE30" i="16"/>
  <c r="AE29" i="16"/>
  <c r="AE28" i="16"/>
  <c r="AE22" i="16"/>
  <c r="AE21" i="16"/>
  <c r="AE20" i="16"/>
  <c r="AE19" i="16"/>
  <c r="AE13" i="16"/>
  <c r="AE12" i="16"/>
  <c r="AE11" i="16"/>
  <c r="AE10" i="16"/>
  <c r="I98" i="16"/>
  <c r="H98" i="16"/>
  <c r="G98" i="16"/>
  <c r="F98" i="16"/>
  <c r="I97" i="16"/>
  <c r="H97" i="16"/>
  <c r="G97" i="16"/>
  <c r="F97" i="16"/>
  <c r="I96" i="16"/>
  <c r="H96" i="16"/>
  <c r="G96" i="16"/>
  <c r="F96" i="16"/>
  <c r="I95" i="16"/>
  <c r="H95" i="16"/>
  <c r="G95" i="16"/>
  <c r="F95" i="16"/>
  <c r="I94" i="16"/>
  <c r="H94" i="16"/>
  <c r="G94" i="16"/>
  <c r="F94" i="16"/>
  <c r="I93" i="16"/>
  <c r="H93" i="16"/>
  <c r="G93" i="16"/>
  <c r="F93" i="16"/>
  <c r="AG92" i="16"/>
  <c r="AE92" i="16"/>
  <c r="AD92" i="16"/>
  <c r="Q92" i="16"/>
  <c r="P92" i="16"/>
  <c r="O92" i="16"/>
  <c r="N92" i="16"/>
  <c r="M92" i="16"/>
  <c r="L92" i="16"/>
  <c r="K92" i="16"/>
  <c r="I92" i="16"/>
  <c r="H92" i="16"/>
  <c r="G92" i="16"/>
  <c r="F92" i="16"/>
  <c r="I89" i="16"/>
  <c r="H89" i="16"/>
  <c r="G89" i="16"/>
  <c r="F89" i="16"/>
  <c r="AC88" i="16"/>
  <c r="AB88" i="16"/>
  <c r="AA88" i="16"/>
  <c r="Z88" i="16"/>
  <c r="Y88" i="16"/>
  <c r="X88" i="16"/>
  <c r="U88" i="16"/>
  <c r="T88" i="16"/>
  <c r="J88" i="16"/>
  <c r="I88" i="16"/>
  <c r="H88" i="16"/>
  <c r="G88" i="16"/>
  <c r="F88" i="16"/>
  <c r="I87" i="16"/>
  <c r="H87" i="16"/>
  <c r="G87" i="16"/>
  <c r="F87" i="16"/>
  <c r="I86" i="16"/>
  <c r="H86" i="16"/>
  <c r="G86" i="16"/>
  <c r="F86" i="16"/>
  <c r="I85" i="16"/>
  <c r="H85" i="16"/>
  <c r="G85" i="16"/>
  <c r="F85" i="16"/>
  <c r="I84" i="16"/>
  <c r="H84" i="16"/>
  <c r="G84" i="16"/>
  <c r="F84" i="16"/>
  <c r="I83" i="16"/>
  <c r="H83" i="16"/>
  <c r="G83" i="16"/>
  <c r="F83" i="16"/>
  <c r="T80" i="16"/>
  <c r="AC79" i="16"/>
  <c r="AB79" i="16"/>
  <c r="AA79" i="16"/>
  <c r="Z79" i="16"/>
  <c r="Y79" i="16"/>
  <c r="X79" i="16"/>
  <c r="U79" i="16"/>
  <c r="T79" i="16"/>
  <c r="AC78" i="16"/>
  <c r="AB78" i="16"/>
  <c r="AA78" i="16"/>
  <c r="Z78" i="16"/>
  <c r="Y78" i="16"/>
  <c r="X78" i="16"/>
  <c r="U78" i="16"/>
  <c r="T78" i="16"/>
  <c r="AC77" i="16"/>
  <c r="AB77" i="16"/>
  <c r="AA77" i="16"/>
  <c r="Z77" i="16"/>
  <c r="Y77" i="16"/>
  <c r="X77" i="16"/>
  <c r="U77" i="16"/>
  <c r="O77" i="16"/>
  <c r="AC76" i="16"/>
  <c r="AB76" i="16"/>
  <c r="AA76" i="16"/>
  <c r="Y76" i="16"/>
  <c r="U76" i="16"/>
  <c r="O76" i="16"/>
  <c r="AC75" i="16"/>
  <c r="AB75" i="16"/>
  <c r="AA75" i="16"/>
  <c r="Z75" i="16"/>
  <c r="Y75" i="16"/>
  <c r="X75" i="16"/>
  <c r="O75" i="16"/>
  <c r="AC74" i="16"/>
  <c r="AB74" i="16"/>
  <c r="AB83" i="16"/>
  <c r="AA74" i="16"/>
  <c r="AA83" i="16"/>
  <c r="Z74" i="16"/>
  <c r="Z83" i="16"/>
  <c r="Y74" i="16"/>
  <c r="Y83" i="16"/>
  <c r="X74" i="16"/>
  <c r="X83" i="16"/>
  <c r="U74" i="16"/>
  <c r="U83" i="16"/>
  <c r="T74" i="16"/>
  <c r="O74" i="16"/>
  <c r="O98" i="16"/>
  <c r="N71" i="16"/>
  <c r="AC70" i="16"/>
  <c r="AC80" i="16"/>
  <c r="AB70" i="16"/>
  <c r="AB80" i="16"/>
  <c r="AA70" i="16"/>
  <c r="AA80" i="16"/>
  <c r="Z70" i="16"/>
  <c r="Z80" i="16"/>
  <c r="Y70" i="16"/>
  <c r="Y80" i="16"/>
  <c r="X70" i="16"/>
  <c r="X80" i="16"/>
  <c r="U70" i="16"/>
  <c r="U80" i="16"/>
  <c r="T70" i="16"/>
  <c r="S70" i="16"/>
  <c r="S71" i="16"/>
  <c r="R70" i="16"/>
  <c r="R71" i="16"/>
  <c r="Q70" i="16"/>
  <c r="Q71" i="16"/>
  <c r="P70" i="16"/>
  <c r="P71" i="16"/>
  <c r="O70" i="16"/>
  <c r="O71" i="16"/>
  <c r="O80" i="16"/>
  <c r="M70" i="16"/>
  <c r="M80" i="16"/>
  <c r="L70" i="16"/>
  <c r="K70" i="16"/>
  <c r="J70" i="16"/>
  <c r="AH69" i="16"/>
  <c r="AG69" i="16"/>
  <c r="AF69" i="16"/>
  <c r="AD69" i="16"/>
  <c r="B69" i="16"/>
  <c r="AH68" i="16"/>
  <c r="AG68" i="16"/>
  <c r="AF68" i="16"/>
  <c r="AD68" i="16"/>
  <c r="B68" i="16"/>
  <c r="AH67" i="16"/>
  <c r="AG67" i="16"/>
  <c r="AF67" i="16"/>
  <c r="AD67" i="16"/>
  <c r="AH66" i="16"/>
  <c r="AG66" i="16"/>
  <c r="AF66" i="16"/>
  <c r="AD66" i="16"/>
  <c r="B66" i="16"/>
  <c r="AG62" i="16"/>
  <c r="AF62" i="16"/>
  <c r="AC61" i="16"/>
  <c r="AB61" i="16"/>
  <c r="AA61" i="16"/>
  <c r="Z61" i="16"/>
  <c r="Y61" i="16"/>
  <c r="X61" i="16"/>
  <c r="U61" i="16"/>
  <c r="T61" i="16"/>
  <c r="S61" i="16"/>
  <c r="S62" i="16"/>
  <c r="S88" i="16"/>
  <c r="R61" i="16"/>
  <c r="R62" i="16"/>
  <c r="Q61" i="16"/>
  <c r="Q62" i="16"/>
  <c r="P61" i="16"/>
  <c r="P62" i="16"/>
  <c r="O61" i="16"/>
  <c r="O62" i="16"/>
  <c r="N61" i="16"/>
  <c r="M61" i="16"/>
  <c r="M88" i="16"/>
  <c r="L61" i="16"/>
  <c r="K61" i="16"/>
  <c r="AH60" i="16"/>
  <c r="AG60" i="16"/>
  <c r="AF60" i="16"/>
  <c r="AD60" i="16"/>
  <c r="B60" i="16"/>
  <c r="AH59" i="16"/>
  <c r="AG59" i="16"/>
  <c r="AF59" i="16"/>
  <c r="AD59" i="16"/>
  <c r="B59" i="16"/>
  <c r="AH58" i="16"/>
  <c r="AG58" i="16"/>
  <c r="AF58" i="16"/>
  <c r="AD58" i="16"/>
  <c r="B58" i="16"/>
  <c r="AH57" i="16"/>
  <c r="AG57" i="16"/>
  <c r="AF57" i="16"/>
  <c r="AD57" i="16"/>
  <c r="B57" i="16"/>
  <c r="AG53" i="16"/>
  <c r="AF53" i="16"/>
  <c r="AC52" i="16"/>
  <c r="AB52" i="16"/>
  <c r="AA52" i="16"/>
  <c r="Z52" i="16"/>
  <c r="Y52" i="16"/>
  <c r="X52" i="16"/>
  <c r="U52" i="16"/>
  <c r="T52" i="16"/>
  <c r="S52" i="16"/>
  <c r="S53" i="16"/>
  <c r="R52" i="16"/>
  <c r="R53" i="16"/>
  <c r="Q52" i="16"/>
  <c r="Q53" i="16"/>
  <c r="P52" i="16"/>
  <c r="P53" i="16"/>
  <c r="O52" i="16"/>
  <c r="O53" i="16"/>
  <c r="O78" i="16"/>
  <c r="N52" i="16"/>
  <c r="N53" i="16"/>
  <c r="M52" i="16"/>
  <c r="K52" i="16"/>
  <c r="J52" i="16"/>
  <c r="F52" i="16"/>
  <c r="AH51" i="16"/>
  <c r="AG51" i="16"/>
  <c r="AF51" i="16"/>
  <c r="AD51" i="16"/>
  <c r="B51" i="16"/>
  <c r="AH50" i="16"/>
  <c r="AG50" i="16"/>
  <c r="AF50" i="16"/>
  <c r="AD50" i="16"/>
  <c r="B50" i="16"/>
  <c r="B67" i="16"/>
  <c r="AH49" i="16"/>
  <c r="AG49" i="16"/>
  <c r="AF49" i="16"/>
  <c r="AD49" i="16"/>
  <c r="B49" i="16"/>
  <c r="AH48" i="16"/>
  <c r="AG48" i="16"/>
  <c r="AF48" i="16"/>
  <c r="AD48" i="16"/>
  <c r="B48" i="16"/>
  <c r="AI44" i="16"/>
  <c r="AC44" i="16"/>
  <c r="AB44" i="16"/>
  <c r="AA44" i="16"/>
  <c r="Z44" i="16"/>
  <c r="Y44" i="16"/>
  <c r="X44" i="16"/>
  <c r="U44" i="16"/>
  <c r="AG42" i="16"/>
  <c r="AF42" i="16"/>
  <c r="AC41" i="16"/>
  <c r="AB41" i="16"/>
  <c r="AA41" i="16"/>
  <c r="Z41" i="16"/>
  <c r="Y41" i="16"/>
  <c r="X41" i="16"/>
  <c r="U41" i="16"/>
  <c r="T41" i="16"/>
  <c r="S41" i="16"/>
  <c r="R41" i="16"/>
  <c r="R42" i="16"/>
  <c r="Q41" i="16"/>
  <c r="P41" i="16"/>
  <c r="O41" i="16"/>
  <c r="N41" i="16"/>
  <c r="M41" i="16"/>
  <c r="L41" i="16"/>
  <c r="K41" i="16"/>
  <c r="J41" i="16"/>
  <c r="AH40" i="16"/>
  <c r="AG40" i="16"/>
  <c r="AF40" i="16"/>
  <c r="AD40" i="16"/>
  <c r="B40" i="16"/>
  <c r="AH39" i="16"/>
  <c r="AG39" i="16"/>
  <c r="AF39" i="16"/>
  <c r="AD39" i="16"/>
  <c r="B39" i="16"/>
  <c r="AH38" i="16"/>
  <c r="AG38" i="16"/>
  <c r="AF38" i="16"/>
  <c r="AD38" i="16"/>
  <c r="AH37" i="16"/>
  <c r="AG37" i="16"/>
  <c r="AF37" i="16"/>
  <c r="AD37" i="16"/>
  <c r="B37" i="16"/>
  <c r="AG33" i="16"/>
  <c r="AC32" i="16"/>
  <c r="AB32" i="16"/>
  <c r="AA32" i="16"/>
  <c r="Z32" i="16"/>
  <c r="Z76" i="16"/>
  <c r="Y32" i="16"/>
  <c r="X32" i="16"/>
  <c r="U32" i="16"/>
  <c r="T32" i="16"/>
  <c r="T76" i="16"/>
  <c r="S32" i="16"/>
  <c r="S33" i="16"/>
  <c r="R32" i="16"/>
  <c r="R33" i="16"/>
  <c r="Q32" i="16"/>
  <c r="Q33" i="16"/>
  <c r="P32" i="16"/>
  <c r="P33" i="16"/>
  <c r="O32" i="16"/>
  <c r="N32" i="16"/>
  <c r="N33" i="16"/>
  <c r="M32" i="16"/>
  <c r="L32" i="16"/>
  <c r="K32" i="16"/>
  <c r="J32" i="16"/>
  <c r="F32" i="16"/>
  <c r="AH31" i="16"/>
  <c r="AG31" i="16"/>
  <c r="AF31" i="16"/>
  <c r="AD31" i="16"/>
  <c r="B31" i="16"/>
  <c r="AH30" i="16"/>
  <c r="AG30" i="16"/>
  <c r="AF30" i="16"/>
  <c r="AD30" i="16"/>
  <c r="B30" i="16"/>
  <c r="AH29" i="16"/>
  <c r="AG29" i="16"/>
  <c r="AF29" i="16"/>
  <c r="AD29" i="16"/>
  <c r="AH28" i="16"/>
  <c r="AG28" i="16"/>
  <c r="AF28" i="16"/>
  <c r="AD28" i="16"/>
  <c r="B28" i="16"/>
  <c r="B38" i="16"/>
  <c r="AG24" i="16"/>
  <c r="AF24" i="16"/>
  <c r="AC23" i="16"/>
  <c r="AB23" i="16"/>
  <c r="AA23" i="16"/>
  <c r="Z23" i="16"/>
  <c r="Y23" i="16"/>
  <c r="X23" i="16"/>
  <c r="U23" i="16"/>
  <c r="U75" i="16"/>
  <c r="T23" i="16"/>
  <c r="T75" i="16"/>
  <c r="S23" i="16"/>
  <c r="S24" i="16"/>
  <c r="R23" i="16"/>
  <c r="R24" i="16"/>
  <c r="Q23" i="16"/>
  <c r="Q24" i="16"/>
  <c r="P23" i="16"/>
  <c r="P24" i="16"/>
  <c r="O23" i="16"/>
  <c r="N23" i="16"/>
  <c r="N24" i="16"/>
  <c r="M23" i="16"/>
  <c r="AH22" i="16"/>
  <c r="AG22" i="16"/>
  <c r="AF22" i="16"/>
  <c r="AD22" i="16"/>
  <c r="AH21" i="16"/>
  <c r="AG21" i="16"/>
  <c r="AF21" i="16"/>
  <c r="AD21" i="16"/>
  <c r="B21" i="16"/>
  <c r="AH20" i="16"/>
  <c r="AG20" i="16"/>
  <c r="AF20" i="16"/>
  <c r="AD20" i="16"/>
  <c r="B20" i="16"/>
  <c r="AH19" i="16"/>
  <c r="AG19" i="16"/>
  <c r="AF19" i="16"/>
  <c r="AD19" i="16"/>
  <c r="B19" i="16"/>
  <c r="C17" i="16"/>
  <c r="C26" i="16"/>
  <c r="C35" i="16"/>
  <c r="C46" i="16"/>
  <c r="C55" i="16"/>
  <c r="C64" i="16"/>
  <c r="AG15" i="16"/>
  <c r="AF15" i="16"/>
  <c r="AC14" i="16"/>
  <c r="AB14" i="16"/>
  <c r="AA14" i="16"/>
  <c r="Z14" i="16"/>
  <c r="Y14" i="16"/>
  <c r="X14" i="16"/>
  <c r="U14" i="16"/>
  <c r="T14" i="16"/>
  <c r="S14" i="16"/>
  <c r="S15" i="16"/>
  <c r="R14" i="16"/>
  <c r="R15" i="16"/>
  <c r="Q14" i="16"/>
  <c r="Q15" i="16"/>
  <c r="P14" i="16"/>
  <c r="P15" i="16"/>
  <c r="O14" i="16"/>
  <c r="N14" i="16"/>
  <c r="N74" i="16"/>
  <c r="M14" i="16"/>
  <c r="L14" i="16"/>
  <c r="L75" i="16"/>
  <c r="K14" i="16"/>
  <c r="J14" i="16"/>
  <c r="J75" i="16"/>
  <c r="AH13" i="16"/>
  <c r="AG13" i="16"/>
  <c r="AF13" i="16"/>
  <c r="AD13" i="16"/>
  <c r="B13" i="16"/>
  <c r="B22" i="16"/>
  <c r="B29" i="16"/>
  <c r="AH12" i="16"/>
  <c r="AG12" i="16"/>
  <c r="AF12" i="16"/>
  <c r="AD12" i="16"/>
  <c r="B12" i="16"/>
  <c r="AH11" i="16"/>
  <c r="AG11" i="16"/>
  <c r="AF11" i="16"/>
  <c r="AD11" i="16"/>
  <c r="B11" i="16"/>
  <c r="AH10" i="16"/>
  <c r="AG10" i="16"/>
  <c r="AF10" i="16"/>
  <c r="AD10" i="16"/>
  <c r="B10" i="16"/>
  <c r="T42" i="16"/>
  <c r="T44" i="16"/>
  <c r="AC87" i="16"/>
  <c r="S79" i="16"/>
  <c r="O43" i="16"/>
  <c r="Y43" i="16"/>
  <c r="AC43" i="16"/>
  <c r="AF71" i="16"/>
  <c r="AF80" i="16"/>
  <c r="AH33" i="16"/>
  <c r="AG71" i="16"/>
  <c r="AG80" i="16"/>
  <c r="AH71" i="16"/>
  <c r="AH62" i="16"/>
  <c r="AF52" i="16"/>
  <c r="AD52" i="16"/>
  <c r="AH53" i="16"/>
  <c r="AH24" i="16"/>
  <c r="P74" i="16"/>
  <c r="P98" i="16"/>
  <c r="AH15" i="16"/>
  <c r="S74" i="16"/>
  <c r="S83" i="16"/>
  <c r="AG77" i="16"/>
  <c r="Z85" i="16"/>
  <c r="T83" i="16"/>
  <c r="T85" i="16"/>
  <c r="AE71" i="16"/>
  <c r="AE62" i="16"/>
  <c r="AE53" i="16"/>
  <c r="S43" i="16"/>
  <c r="S42" i="16"/>
  <c r="S77" i="16"/>
  <c r="AE33" i="16"/>
  <c r="AE24" i="16"/>
  <c r="S78" i="16"/>
  <c r="S76" i="16"/>
  <c r="AE15" i="16"/>
  <c r="S75" i="16"/>
  <c r="S80" i="16"/>
  <c r="AH52" i="16"/>
  <c r="AF61" i="16"/>
  <c r="AD23" i="16"/>
  <c r="AH23" i="16"/>
  <c r="AC85" i="16"/>
  <c r="Y87" i="16"/>
  <c r="N43" i="16"/>
  <c r="X43" i="16"/>
  <c r="AB43" i="16"/>
  <c r="AG44" i="16"/>
  <c r="AE52" i="16"/>
  <c r="AF23" i="16"/>
  <c r="AF32" i="16"/>
  <c r="K77" i="16"/>
  <c r="R43" i="16"/>
  <c r="AF78" i="16"/>
  <c r="Y84" i="16"/>
  <c r="AC84" i="16"/>
  <c r="AB86" i="16"/>
  <c r="Z87" i="16"/>
  <c r="AE14" i="16"/>
  <c r="AG61" i="16"/>
  <c r="T84" i="16"/>
  <c r="Z84" i="16"/>
  <c r="F100" i="16"/>
  <c r="H100" i="16"/>
  <c r="T87" i="16"/>
  <c r="M72" i="16"/>
  <c r="AE41" i="16"/>
  <c r="AD70" i="16"/>
  <c r="AH70" i="16"/>
  <c r="I100" i="16"/>
  <c r="AF33" i="16"/>
  <c r="AF76" i="16"/>
  <c r="X76" i="16"/>
  <c r="X85" i="16"/>
  <c r="X89" i="16"/>
  <c r="P43" i="16"/>
  <c r="O96" i="16"/>
  <c r="O85" i="16"/>
  <c r="Y85" i="16"/>
  <c r="Y89" i="16"/>
  <c r="AC89" i="16"/>
  <c r="AC83" i="16"/>
  <c r="G100" i="16"/>
  <c r="Z43" i="16"/>
  <c r="AG32" i="16"/>
  <c r="AF41" i="16"/>
  <c r="AD41" i="16"/>
  <c r="AD43" i="16"/>
  <c r="AH41" i="16"/>
  <c r="U43" i="16"/>
  <c r="AA43" i="16"/>
  <c r="N42" i="16"/>
  <c r="N77" i="16"/>
  <c r="AG52" i="16"/>
  <c r="L62" i="16"/>
  <c r="AF79" i="16"/>
  <c r="AF70" i="16"/>
  <c r="O89" i="16"/>
  <c r="Y86" i="16"/>
  <c r="AC86" i="16"/>
  <c r="X87" i="16"/>
  <c r="AB87" i="16"/>
  <c r="O83" i="16"/>
  <c r="O87" i="16"/>
  <c r="O94" i="16"/>
  <c r="AB89" i="16"/>
  <c r="X86" i="16"/>
  <c r="L43" i="16"/>
  <c r="T43" i="16"/>
  <c r="AG14" i="16"/>
  <c r="K43" i="16"/>
  <c r="AG23" i="16"/>
  <c r="AE23" i="16"/>
  <c r="AE32" i="16"/>
  <c r="AD32" i="16"/>
  <c r="AH32" i="16"/>
  <c r="AG41" i="16"/>
  <c r="P42" i="16"/>
  <c r="P44" i="16"/>
  <c r="O44" i="16"/>
  <c r="AE61" i="16"/>
  <c r="AE88" i="16"/>
  <c r="O84" i="16"/>
  <c r="X84" i="16"/>
  <c r="AB84" i="16"/>
  <c r="AB85" i="16"/>
  <c r="Z86" i="16"/>
  <c r="J76" i="16"/>
  <c r="K24" i="16"/>
  <c r="L24" i="16"/>
  <c r="L76" i="16"/>
  <c r="N76" i="16"/>
  <c r="N94" i="16"/>
  <c r="K53" i="16"/>
  <c r="K76" i="16"/>
  <c r="K78" i="16"/>
  <c r="AF14" i="16"/>
  <c r="AD14" i="16"/>
  <c r="AH14" i="16"/>
  <c r="N15" i="16"/>
  <c r="N80" i="16"/>
  <c r="N89" i="16"/>
  <c r="N75" i="16"/>
  <c r="N84" i="16"/>
  <c r="Q76" i="16"/>
  <c r="N78" i="16"/>
  <c r="N96" i="16"/>
  <c r="L53" i="16"/>
  <c r="R74" i="16"/>
  <c r="R83" i="16"/>
  <c r="R75" i="16"/>
  <c r="J89" i="16"/>
  <c r="J80" i="16"/>
  <c r="R76" i="16"/>
  <c r="M77" i="16"/>
  <c r="M43" i="16"/>
  <c r="P78" i="16"/>
  <c r="AD53" i="16"/>
  <c r="R88" i="16"/>
  <c r="R79" i="16"/>
  <c r="R77" i="16"/>
  <c r="R44" i="16"/>
  <c r="M78" i="16"/>
  <c r="Q78" i="16"/>
  <c r="O88" i="16"/>
  <c r="O79" i="16"/>
  <c r="O97" i="16"/>
  <c r="Q88" i="16"/>
  <c r="Q79" i="16"/>
  <c r="Q80" i="16"/>
  <c r="AD15" i="16"/>
  <c r="Q43" i="16"/>
  <c r="Q42" i="16"/>
  <c r="N88" i="16"/>
  <c r="N62" i="16"/>
  <c r="N79" i="16"/>
  <c r="N97" i="16"/>
  <c r="AG70" i="16"/>
  <c r="M75" i="16"/>
  <c r="M74" i="16"/>
  <c r="Q75" i="16"/>
  <c r="Q74" i="16"/>
  <c r="AD24" i="16"/>
  <c r="P76" i="16"/>
  <c r="AD33" i="16"/>
  <c r="R78" i="16"/>
  <c r="AD61" i="16"/>
  <c r="AD88" i="16"/>
  <c r="AH61" i="16"/>
  <c r="AE70" i="16"/>
  <c r="R80" i="16"/>
  <c r="N98" i="16"/>
  <c r="N83" i="16"/>
  <c r="K88" i="16"/>
  <c r="K79" i="16"/>
  <c r="AG79" i="16"/>
  <c r="K89" i="16"/>
  <c r="K80" i="16"/>
  <c r="P80" i="16"/>
  <c r="AD71" i="16"/>
  <c r="L74" i="16"/>
  <c r="U89" i="16"/>
  <c r="K74" i="16"/>
  <c r="K72" i="16"/>
  <c r="K75" i="16"/>
  <c r="AF74" i="16"/>
  <c r="AF83" i="16"/>
  <c r="AF75" i="16"/>
  <c r="M76" i="16"/>
  <c r="K33" i="16"/>
  <c r="AG76" i="16"/>
  <c r="AF77" i="16"/>
  <c r="J78" i="16"/>
  <c r="AG78" i="16"/>
  <c r="L79" i="16"/>
  <c r="AD62" i="16"/>
  <c r="L89" i="16"/>
  <c r="L80" i="16"/>
  <c r="U84" i="16"/>
  <c r="AA84" i="16"/>
  <c r="U86" i="16"/>
  <c r="AA86" i="16"/>
  <c r="L78" i="16"/>
  <c r="U87" i="16"/>
  <c r="AA87" i="16"/>
  <c r="U85" i="16"/>
  <c r="L88" i="16"/>
  <c r="AA89" i="16"/>
  <c r="J74" i="16"/>
  <c r="J83" i="16"/>
  <c r="J79" i="16"/>
  <c r="P75" i="16"/>
  <c r="J77" i="16"/>
  <c r="AG74" i="16"/>
  <c r="AG75" i="16"/>
  <c r="L33" i="16"/>
  <c r="L77" i="16"/>
  <c r="AF44" i="16"/>
  <c r="K62" i="16"/>
  <c r="P79" i="16"/>
  <c r="L72" i="16"/>
  <c r="O95" i="16"/>
  <c r="O86" i="16"/>
  <c r="M79" i="16"/>
  <c r="T89" i="16"/>
  <c r="Z89" i="16"/>
  <c r="AA85" i="16"/>
  <c r="P88" i="16"/>
  <c r="M89" i="16"/>
  <c r="O93" i="16"/>
  <c r="S100" i="15"/>
  <c r="V100" i="15"/>
  <c r="W100" i="15"/>
  <c r="X100" i="15"/>
  <c r="Y100" i="15"/>
  <c r="Z100" i="15"/>
  <c r="AA100" i="15"/>
  <c r="AB100" i="15"/>
  <c r="AC100" i="15"/>
  <c r="T77" i="16"/>
  <c r="T86" i="16"/>
  <c r="AG86" i="16"/>
  <c r="AF43" i="16"/>
  <c r="P83" i="16"/>
  <c r="AH88" i="16"/>
  <c r="AH74" i="16"/>
  <c r="S87" i="16"/>
  <c r="S84" i="16"/>
  <c r="AH78" i="16"/>
  <c r="AH75" i="16"/>
  <c r="AH80" i="16"/>
  <c r="AH79" i="16"/>
  <c r="P77" i="16"/>
  <c r="P95" i="16"/>
  <c r="AH42" i="16"/>
  <c r="AE75" i="16"/>
  <c r="AG88" i="16"/>
  <c r="AF88" i="16"/>
  <c r="AH76" i="16"/>
  <c r="AH43" i="16"/>
  <c r="S86" i="16"/>
  <c r="AE42" i="16"/>
  <c r="AE44" i="16"/>
  <c r="S44" i="16"/>
  <c r="S85" i="16"/>
  <c r="S89" i="16"/>
  <c r="AE78" i="16"/>
  <c r="AE74" i="16"/>
  <c r="AE83" i="16"/>
  <c r="AE79" i="16"/>
  <c r="AE76" i="16"/>
  <c r="AE80" i="16"/>
  <c r="N93" i="16"/>
  <c r="AD76" i="16"/>
  <c r="J86" i="16"/>
  <c r="AE43" i="16"/>
  <c r="Q85" i="16"/>
  <c r="N44" i="16"/>
  <c r="O100" i="16"/>
  <c r="J85" i="16"/>
  <c r="R89" i="16"/>
  <c r="R87" i="16"/>
  <c r="R85" i="16"/>
  <c r="N85" i="16"/>
  <c r="L94" i="16"/>
  <c r="AD79" i="16"/>
  <c r="AD80" i="16"/>
  <c r="R86" i="16"/>
  <c r="R84" i="16"/>
  <c r="AG43" i="16"/>
  <c r="AG89" i="16"/>
  <c r="L97" i="16"/>
  <c r="AF86" i="16"/>
  <c r="AF84" i="16"/>
  <c r="N87" i="16"/>
  <c r="AD78" i="16"/>
  <c r="K83" i="16"/>
  <c r="K98" i="16"/>
  <c r="K96" i="16"/>
  <c r="K97" i="16"/>
  <c r="K95" i="16"/>
  <c r="P85" i="16"/>
  <c r="P94" i="16"/>
  <c r="Q84" i="16"/>
  <c r="Q93" i="16"/>
  <c r="K85" i="16"/>
  <c r="K87" i="16"/>
  <c r="AG96" i="16"/>
  <c r="AG87" i="16"/>
  <c r="AG85" i="16"/>
  <c r="AG94" i="16"/>
  <c r="L98" i="16"/>
  <c r="L83" i="16"/>
  <c r="M98" i="16"/>
  <c r="M83" i="16"/>
  <c r="N95" i="16"/>
  <c r="N86" i="16"/>
  <c r="Q96" i="16"/>
  <c r="Q87" i="16"/>
  <c r="J84" i="16"/>
  <c r="L95" i="16"/>
  <c r="L86" i="16"/>
  <c r="L93" i="16"/>
  <c r="L100" i="16"/>
  <c r="L85" i="16"/>
  <c r="J87" i="16"/>
  <c r="K84" i="16"/>
  <c r="K93" i="16"/>
  <c r="K100" i="16"/>
  <c r="AF87" i="16"/>
  <c r="M84" i="16"/>
  <c r="M93" i="16"/>
  <c r="Q77" i="16"/>
  <c r="Q44" i="16"/>
  <c r="AD44" i="16"/>
  <c r="AD42" i="16"/>
  <c r="AD77" i="16"/>
  <c r="Q89" i="16"/>
  <c r="M96" i="16"/>
  <c r="M87" i="16"/>
  <c r="AF85" i="16"/>
  <c r="M86" i="16"/>
  <c r="M95" i="16"/>
  <c r="AG93" i="16"/>
  <c r="AG84" i="16"/>
  <c r="P89" i="16"/>
  <c r="AG98" i="16"/>
  <c r="AG83" i="16"/>
  <c r="AF89" i="16"/>
  <c r="AG95" i="16"/>
  <c r="M97" i="16"/>
  <c r="P97" i="16"/>
  <c r="P93" i="16"/>
  <c r="P84" i="16"/>
  <c r="L96" i="16"/>
  <c r="L87" i="16"/>
  <c r="M94" i="16"/>
  <c r="M85" i="16"/>
  <c r="AG97" i="16"/>
  <c r="K86" i="16"/>
  <c r="Q98" i="16"/>
  <c r="Q83" i="16"/>
  <c r="L84" i="16"/>
  <c r="AD75" i="16"/>
  <c r="AD74" i="16"/>
  <c r="Q94" i="16"/>
  <c r="Q97" i="16"/>
  <c r="K94" i="16"/>
  <c r="P96" i="16"/>
  <c r="P87" i="16"/>
  <c r="I110" i="15"/>
  <c r="H110" i="15"/>
  <c r="G110" i="15"/>
  <c r="F110" i="15"/>
  <c r="I109" i="15"/>
  <c r="H109" i="15"/>
  <c r="G109" i="15"/>
  <c r="F109" i="15"/>
  <c r="I108" i="15"/>
  <c r="H108" i="15"/>
  <c r="G108" i="15"/>
  <c r="F108" i="15"/>
  <c r="I107" i="15"/>
  <c r="H107" i="15"/>
  <c r="G107" i="15"/>
  <c r="F107" i="15"/>
  <c r="I106" i="15"/>
  <c r="H106" i="15"/>
  <c r="G106" i="15"/>
  <c r="F106" i="15"/>
  <c r="I105" i="15"/>
  <c r="H105" i="15"/>
  <c r="G105" i="15"/>
  <c r="F105" i="15"/>
  <c r="AG104" i="15"/>
  <c r="AE104" i="15"/>
  <c r="AD104" i="15"/>
  <c r="Q104" i="15"/>
  <c r="P104" i="15"/>
  <c r="O104" i="15"/>
  <c r="N104" i="15"/>
  <c r="M104" i="15"/>
  <c r="L104" i="15"/>
  <c r="K104" i="15"/>
  <c r="I104" i="15"/>
  <c r="H104" i="15"/>
  <c r="G104" i="15"/>
  <c r="F104" i="15"/>
  <c r="I101" i="15"/>
  <c r="H101" i="15"/>
  <c r="G101" i="15"/>
  <c r="F101" i="15"/>
  <c r="J100" i="15"/>
  <c r="I100" i="15"/>
  <c r="H100" i="15"/>
  <c r="G100" i="15"/>
  <c r="F100" i="15"/>
  <c r="I99" i="15"/>
  <c r="H99" i="15"/>
  <c r="G99" i="15"/>
  <c r="F99" i="15"/>
  <c r="I98" i="15"/>
  <c r="H98" i="15"/>
  <c r="G98" i="15"/>
  <c r="F98" i="15"/>
  <c r="I97" i="15"/>
  <c r="H97" i="15"/>
  <c r="G97" i="15"/>
  <c r="F97" i="15"/>
  <c r="I96" i="15"/>
  <c r="H96" i="15"/>
  <c r="G96" i="15"/>
  <c r="F96" i="15"/>
  <c r="I95" i="15"/>
  <c r="H95" i="15"/>
  <c r="G95" i="15"/>
  <c r="F95" i="15"/>
  <c r="AC92" i="15"/>
  <c r="AB92" i="15"/>
  <c r="AA92" i="15"/>
  <c r="Z92" i="15"/>
  <c r="Y92" i="15"/>
  <c r="X92" i="15"/>
  <c r="W92" i="15"/>
  <c r="V92" i="15"/>
  <c r="S92" i="15"/>
  <c r="AC91" i="15"/>
  <c r="AB91" i="15"/>
  <c r="AA91" i="15"/>
  <c r="Z91" i="15"/>
  <c r="Y91" i="15"/>
  <c r="X91" i="15"/>
  <c r="W91" i="15"/>
  <c r="V91" i="15"/>
  <c r="S91" i="15"/>
  <c r="AC90" i="15"/>
  <c r="AB90" i="15"/>
  <c r="Z90" i="15"/>
  <c r="Y90" i="15"/>
  <c r="W90" i="15"/>
  <c r="V90" i="15"/>
  <c r="S90" i="15"/>
  <c r="AC89" i="15"/>
  <c r="AB89" i="15"/>
  <c r="AA89" i="15"/>
  <c r="Z89" i="15"/>
  <c r="Y89" i="15"/>
  <c r="O89" i="15"/>
  <c r="AC88" i="15"/>
  <c r="AB88" i="15"/>
  <c r="AA88" i="15"/>
  <c r="Y88" i="15"/>
  <c r="W88" i="15"/>
  <c r="S88" i="15"/>
  <c r="O88" i="15"/>
  <c r="AC87" i="15"/>
  <c r="AB87" i="15"/>
  <c r="AA87" i="15"/>
  <c r="Z87" i="15"/>
  <c r="Y87" i="15"/>
  <c r="X87" i="15"/>
  <c r="W87" i="15"/>
  <c r="V87" i="15"/>
  <c r="S87" i="15"/>
  <c r="O87" i="15"/>
  <c r="AC86" i="15"/>
  <c r="AC95" i="15"/>
  <c r="AB86" i="15"/>
  <c r="AA86" i="15"/>
  <c r="AA95" i="15"/>
  <c r="Z86" i="15"/>
  <c r="Y86" i="15"/>
  <c r="Y95" i="15"/>
  <c r="X86" i="15"/>
  <c r="W86" i="15"/>
  <c r="V86" i="15"/>
  <c r="S86" i="15"/>
  <c r="S99" i="15"/>
  <c r="O86" i="15"/>
  <c r="O110" i="15"/>
  <c r="AG83" i="15"/>
  <c r="AF83" i="15"/>
  <c r="AE83" i="15"/>
  <c r="N83" i="15"/>
  <c r="AC82" i="15"/>
  <c r="AB82" i="15"/>
  <c r="AA82" i="15"/>
  <c r="Z82" i="15"/>
  <c r="Y82" i="15"/>
  <c r="X82" i="15"/>
  <c r="W82" i="15"/>
  <c r="V82" i="15"/>
  <c r="S82" i="15"/>
  <c r="R82" i="15"/>
  <c r="R83" i="15"/>
  <c r="Q82" i="15"/>
  <c r="Q83" i="15"/>
  <c r="P82" i="15"/>
  <c r="P83" i="15"/>
  <c r="O82" i="15"/>
  <c r="O83" i="15"/>
  <c r="O92" i="15"/>
  <c r="M82" i="15"/>
  <c r="M92" i="15"/>
  <c r="L82" i="15"/>
  <c r="L92" i="15"/>
  <c r="K82" i="15"/>
  <c r="K101" i="15"/>
  <c r="J82" i="15"/>
  <c r="J101" i="15"/>
  <c r="AH81" i="15"/>
  <c r="AG81" i="15"/>
  <c r="AF81" i="15"/>
  <c r="AE81" i="15"/>
  <c r="AD81" i="15"/>
  <c r="B81" i="15"/>
  <c r="AH80" i="15"/>
  <c r="AG80" i="15"/>
  <c r="AF80" i="15"/>
  <c r="AE80" i="15"/>
  <c r="AD80" i="15"/>
  <c r="B80" i="15"/>
  <c r="AH79" i="15"/>
  <c r="AG79" i="15"/>
  <c r="AF79" i="15"/>
  <c r="AE79" i="15"/>
  <c r="AD79" i="15"/>
  <c r="AH78" i="15"/>
  <c r="AG78" i="15"/>
  <c r="AF78" i="15"/>
  <c r="AE78" i="15"/>
  <c r="AD78" i="15"/>
  <c r="B78" i="15"/>
  <c r="U75" i="15"/>
  <c r="T75" i="15"/>
  <c r="J75" i="15"/>
  <c r="AG72" i="15"/>
  <c r="AF72" i="15"/>
  <c r="AE72" i="15"/>
  <c r="AC71" i="15"/>
  <c r="AB71" i="15"/>
  <c r="AA71" i="15"/>
  <c r="Z71" i="15"/>
  <c r="Y71" i="15"/>
  <c r="X71" i="15"/>
  <c r="W71" i="15"/>
  <c r="V71" i="15"/>
  <c r="S71" i="15"/>
  <c r="R71" i="15"/>
  <c r="R72" i="15"/>
  <c r="R100" i="15"/>
  <c r="Q71" i="15"/>
  <c r="Q72" i="15"/>
  <c r="Q100" i="15"/>
  <c r="P71" i="15"/>
  <c r="P72" i="15"/>
  <c r="O71" i="15"/>
  <c r="O72" i="15"/>
  <c r="N71" i="15"/>
  <c r="N100" i="15"/>
  <c r="M71" i="15"/>
  <c r="M100" i="15"/>
  <c r="L71" i="15"/>
  <c r="L100" i="15"/>
  <c r="K71" i="15"/>
  <c r="AH70" i="15"/>
  <c r="AG70" i="15"/>
  <c r="AF70" i="15"/>
  <c r="AE70" i="15"/>
  <c r="AD70" i="15"/>
  <c r="B70" i="15"/>
  <c r="AH69" i="15"/>
  <c r="AG69" i="15"/>
  <c r="AF69" i="15"/>
  <c r="AE69" i="15"/>
  <c r="AD69" i="15"/>
  <c r="B69" i="15"/>
  <c r="AH68" i="15"/>
  <c r="AG68" i="15"/>
  <c r="AF68" i="15"/>
  <c r="AE68" i="15"/>
  <c r="AD68" i="15"/>
  <c r="B68" i="15"/>
  <c r="AH67" i="15"/>
  <c r="AG67" i="15"/>
  <c r="AF67" i="15"/>
  <c r="AE67" i="15"/>
  <c r="AD67" i="15"/>
  <c r="B67" i="15"/>
  <c r="U64" i="15"/>
  <c r="T64" i="15"/>
  <c r="J64" i="15"/>
  <c r="AE61" i="15"/>
  <c r="AC60" i="15"/>
  <c r="AB60" i="15"/>
  <c r="AA60" i="15"/>
  <c r="Z60" i="15"/>
  <c r="Y60" i="15"/>
  <c r="X60" i="15"/>
  <c r="X90" i="15"/>
  <c r="W60" i="15"/>
  <c r="V60" i="15"/>
  <c r="S60" i="15"/>
  <c r="R60" i="15"/>
  <c r="R61" i="15"/>
  <c r="Q60" i="15"/>
  <c r="Q61" i="15"/>
  <c r="P60" i="15"/>
  <c r="P61" i="15"/>
  <c r="O60" i="15"/>
  <c r="O61" i="15"/>
  <c r="N60" i="15"/>
  <c r="N61" i="15"/>
  <c r="M60" i="15"/>
  <c r="K60" i="15"/>
  <c r="J60" i="15"/>
  <c r="F60" i="15"/>
  <c r="AH59" i="15"/>
  <c r="AG59" i="15"/>
  <c r="AF59" i="15"/>
  <c r="AE59" i="15"/>
  <c r="AD59" i="15"/>
  <c r="B59" i="15"/>
  <c r="AH58" i="15"/>
  <c r="AG58" i="15"/>
  <c r="AF58" i="15"/>
  <c r="AE58" i="15"/>
  <c r="AD58" i="15"/>
  <c r="B58" i="15"/>
  <c r="B79" i="15"/>
  <c r="AH57" i="15"/>
  <c r="AG57" i="15"/>
  <c r="AF57" i="15"/>
  <c r="AE57" i="15"/>
  <c r="AD57" i="15"/>
  <c r="B57" i="15"/>
  <c r="AH56" i="15"/>
  <c r="AG56" i="15"/>
  <c r="AF56" i="15"/>
  <c r="AE56" i="15"/>
  <c r="AD56" i="15"/>
  <c r="B56" i="15"/>
  <c r="U53" i="15"/>
  <c r="T53" i="15"/>
  <c r="J53" i="15"/>
  <c r="AI50" i="15"/>
  <c r="AC50" i="15"/>
  <c r="AB50" i="15"/>
  <c r="Z50" i="15"/>
  <c r="Y50" i="15"/>
  <c r="Q47" i="15"/>
  <c r="Q48" i="15"/>
  <c r="AG48" i="15"/>
  <c r="AF48" i="15"/>
  <c r="X89" i="15"/>
  <c r="W89" i="15"/>
  <c r="AC47" i="15"/>
  <c r="AB47" i="15"/>
  <c r="AA47" i="15"/>
  <c r="Z47" i="15"/>
  <c r="Y47" i="15"/>
  <c r="X47" i="15"/>
  <c r="W47" i="15"/>
  <c r="W49" i="15"/>
  <c r="V47" i="15"/>
  <c r="S47" i="15"/>
  <c r="R47" i="15"/>
  <c r="R48" i="15"/>
  <c r="P47" i="15"/>
  <c r="P48" i="15"/>
  <c r="O47" i="15"/>
  <c r="N47" i="15"/>
  <c r="M47" i="15"/>
  <c r="L47" i="15"/>
  <c r="K47" i="15"/>
  <c r="J47" i="15"/>
  <c r="AH46" i="15"/>
  <c r="AG46" i="15"/>
  <c r="AF46" i="15"/>
  <c r="AE46" i="15"/>
  <c r="AD46" i="15"/>
  <c r="B46" i="15"/>
  <c r="AH45" i="15"/>
  <c r="AG45" i="15"/>
  <c r="AF45" i="15"/>
  <c r="AE45" i="15"/>
  <c r="AD45" i="15"/>
  <c r="B45" i="15"/>
  <c r="AH44" i="15"/>
  <c r="AG44" i="15"/>
  <c r="AF44" i="15"/>
  <c r="AE44" i="15"/>
  <c r="AD44" i="15"/>
  <c r="AH43" i="15"/>
  <c r="AG43" i="15"/>
  <c r="AF43" i="15"/>
  <c r="AE43" i="15"/>
  <c r="AD43" i="15"/>
  <c r="B43" i="15"/>
  <c r="U40" i="15"/>
  <c r="T40" i="15"/>
  <c r="J40" i="15"/>
  <c r="AG37" i="15"/>
  <c r="AC36" i="15"/>
  <c r="AB36" i="15"/>
  <c r="AA36" i="15"/>
  <c r="Z36" i="15"/>
  <c r="Z37" i="15"/>
  <c r="Z88" i="15"/>
  <c r="Y36" i="15"/>
  <c r="X36" i="15"/>
  <c r="X37" i="15"/>
  <c r="W36" i="15"/>
  <c r="V36" i="15"/>
  <c r="V37" i="15"/>
  <c r="AE37" i="15"/>
  <c r="S36" i="15"/>
  <c r="R36" i="15"/>
  <c r="R37" i="15"/>
  <c r="Q36" i="15"/>
  <c r="Q37" i="15"/>
  <c r="P36" i="15"/>
  <c r="P37" i="15"/>
  <c r="O36" i="15"/>
  <c r="N36" i="15"/>
  <c r="N37" i="15"/>
  <c r="M36" i="15"/>
  <c r="L36" i="15"/>
  <c r="K36" i="15"/>
  <c r="J36" i="15"/>
  <c r="F36" i="15"/>
  <c r="AH35" i="15"/>
  <c r="AG35" i="15"/>
  <c r="AF35" i="15"/>
  <c r="AE35" i="15"/>
  <c r="AD35" i="15"/>
  <c r="B35" i="15"/>
  <c r="AH34" i="15"/>
  <c r="AG34" i="15"/>
  <c r="AF34" i="15"/>
  <c r="AE34" i="15"/>
  <c r="AD34" i="15"/>
  <c r="B34" i="15"/>
  <c r="AH33" i="15"/>
  <c r="AG33" i="15"/>
  <c r="AF33" i="15"/>
  <c r="AF32" i="15"/>
  <c r="AE33" i="15"/>
  <c r="AD33" i="15"/>
  <c r="AH32" i="15"/>
  <c r="AG32" i="15"/>
  <c r="AE32" i="15"/>
  <c r="AD32" i="15"/>
  <c r="B32" i="15"/>
  <c r="B44" i="15"/>
  <c r="J29" i="15"/>
  <c r="AG26" i="15"/>
  <c r="AF26" i="15"/>
  <c r="AE26" i="15"/>
  <c r="AC25" i="15"/>
  <c r="AB25" i="15"/>
  <c r="AA25" i="15"/>
  <c r="Z25" i="15"/>
  <c r="Y25" i="15"/>
  <c r="X25" i="15"/>
  <c r="W25" i="15"/>
  <c r="V25" i="15"/>
  <c r="S25" i="15"/>
  <c r="R25" i="15"/>
  <c r="R26" i="15"/>
  <c r="Q25" i="15"/>
  <c r="Q26" i="15"/>
  <c r="P25" i="15"/>
  <c r="P26" i="15"/>
  <c r="O25" i="15"/>
  <c r="N25" i="15"/>
  <c r="N26" i="15"/>
  <c r="M25" i="15"/>
  <c r="AH24" i="15"/>
  <c r="AG24" i="15"/>
  <c r="AF24" i="15"/>
  <c r="AE24" i="15"/>
  <c r="AD24" i="15"/>
  <c r="AH23" i="15"/>
  <c r="AG23" i="15"/>
  <c r="AF23" i="15"/>
  <c r="AE23" i="15"/>
  <c r="AD23" i="15"/>
  <c r="B23" i="15"/>
  <c r="AH22" i="15"/>
  <c r="AG22" i="15"/>
  <c r="AF22" i="15"/>
  <c r="AE22" i="15"/>
  <c r="AD22" i="15"/>
  <c r="B22" i="15"/>
  <c r="AH21" i="15"/>
  <c r="AG21" i="15"/>
  <c r="AF21" i="15"/>
  <c r="AE21" i="15"/>
  <c r="AD21" i="15"/>
  <c r="B21" i="15"/>
  <c r="C19" i="15"/>
  <c r="C30" i="15"/>
  <c r="C41" i="15"/>
  <c r="C54" i="15"/>
  <c r="C65" i="15"/>
  <c r="C76" i="15"/>
  <c r="J18" i="15"/>
  <c r="C17" i="15"/>
  <c r="C28" i="15"/>
  <c r="C39" i="15"/>
  <c r="C52" i="15"/>
  <c r="C63" i="15"/>
  <c r="C74" i="15"/>
  <c r="AG15" i="15"/>
  <c r="AF15" i="15"/>
  <c r="AE15" i="15"/>
  <c r="AE86" i="15"/>
  <c r="AC14" i="15"/>
  <c r="AB14" i="15"/>
  <c r="AA14" i="15"/>
  <c r="Z14" i="15"/>
  <c r="Y14" i="15"/>
  <c r="X14" i="15"/>
  <c r="W14" i="15"/>
  <c r="V14" i="15"/>
  <c r="S14" i="15"/>
  <c r="R14" i="15"/>
  <c r="R15" i="15"/>
  <c r="Q14" i="15"/>
  <c r="Q15" i="15"/>
  <c r="P14" i="15"/>
  <c r="P15" i="15"/>
  <c r="O14" i="15"/>
  <c r="N14" i="15"/>
  <c r="N15" i="15"/>
  <c r="M14" i="15"/>
  <c r="M86" i="15"/>
  <c r="L14" i="15"/>
  <c r="L87" i="15"/>
  <c r="K14" i="15"/>
  <c r="K91" i="15"/>
  <c r="J14" i="15"/>
  <c r="J86" i="15"/>
  <c r="J95" i="15"/>
  <c r="AH13" i="15"/>
  <c r="AG13" i="15"/>
  <c r="AF13" i="15"/>
  <c r="AE13" i="15"/>
  <c r="AD13" i="15"/>
  <c r="B13" i="15"/>
  <c r="B24" i="15"/>
  <c r="B33" i="15"/>
  <c r="AH12" i="15"/>
  <c r="AG12" i="15"/>
  <c r="AF12" i="15"/>
  <c r="AE12" i="15"/>
  <c r="AD12" i="15"/>
  <c r="B12" i="15"/>
  <c r="AH11" i="15"/>
  <c r="AG11" i="15"/>
  <c r="AF11" i="15"/>
  <c r="AE11" i="15"/>
  <c r="AD11" i="15"/>
  <c r="B11" i="15"/>
  <c r="AH10" i="15"/>
  <c r="AG10" i="15"/>
  <c r="AF10" i="15"/>
  <c r="AE10" i="15"/>
  <c r="AD10" i="15"/>
  <c r="B10" i="15"/>
  <c r="P49" i="15"/>
  <c r="AE92" i="15"/>
  <c r="AE101" i="15"/>
  <c r="AA96" i="15"/>
  <c r="Y97" i="15"/>
  <c r="X101" i="15"/>
  <c r="AA98" i="15"/>
  <c r="Y101" i="15"/>
  <c r="V89" i="15"/>
  <c r="V50" i="15"/>
  <c r="AA90" i="15"/>
  <c r="AA99" i="15"/>
  <c r="AG61" i="15"/>
  <c r="AG90" i="15"/>
  <c r="AA50" i="15"/>
  <c r="W50" i="15"/>
  <c r="X50" i="15"/>
  <c r="AF61" i="15"/>
  <c r="K100" i="15"/>
  <c r="K92" i="15"/>
  <c r="J92" i="15"/>
  <c r="N86" i="15"/>
  <c r="N110" i="15"/>
  <c r="N48" i="15"/>
  <c r="N89" i="15"/>
  <c r="AG92" i="15"/>
  <c r="AG86" i="15"/>
  <c r="AG88" i="15"/>
  <c r="M101" i="15"/>
  <c r="I110" i="14"/>
  <c r="H110" i="14"/>
  <c r="G110" i="14"/>
  <c r="F110" i="14"/>
  <c r="I109" i="14"/>
  <c r="H109" i="14"/>
  <c r="G109" i="14"/>
  <c r="F109" i="14"/>
  <c r="I108" i="14"/>
  <c r="H108" i="14"/>
  <c r="G108" i="14"/>
  <c r="F108" i="14"/>
  <c r="I107" i="14"/>
  <c r="H107" i="14"/>
  <c r="G107" i="14"/>
  <c r="F107" i="14"/>
  <c r="I106" i="14"/>
  <c r="H106" i="14"/>
  <c r="G106" i="14"/>
  <c r="F106" i="14"/>
  <c r="I105" i="14"/>
  <c r="H105" i="14"/>
  <c r="G105" i="14"/>
  <c r="F105" i="14"/>
  <c r="AG104" i="14"/>
  <c r="AE104" i="14"/>
  <c r="AD104" i="14"/>
  <c r="Q104" i="14"/>
  <c r="P104" i="14"/>
  <c r="O104" i="14"/>
  <c r="N104" i="14"/>
  <c r="M104" i="14"/>
  <c r="L104" i="14"/>
  <c r="K104" i="14"/>
  <c r="I104" i="14"/>
  <c r="H104" i="14"/>
  <c r="G104" i="14"/>
  <c r="F104" i="14"/>
  <c r="I101" i="14"/>
  <c r="H101" i="14"/>
  <c r="G101" i="14"/>
  <c r="F101" i="14"/>
  <c r="U100" i="14"/>
  <c r="R100" i="14"/>
  <c r="J100" i="14"/>
  <c r="I100" i="14"/>
  <c r="H100" i="14"/>
  <c r="G100" i="14"/>
  <c r="F100" i="14"/>
  <c r="I99" i="14"/>
  <c r="H99" i="14"/>
  <c r="G99" i="14"/>
  <c r="F99" i="14"/>
  <c r="I98" i="14"/>
  <c r="H98" i="14"/>
  <c r="G98" i="14"/>
  <c r="F98" i="14"/>
  <c r="I97" i="14"/>
  <c r="H97" i="14"/>
  <c r="G97" i="14"/>
  <c r="F97" i="14"/>
  <c r="I96" i="14"/>
  <c r="H96" i="14"/>
  <c r="G96" i="14"/>
  <c r="F96" i="14"/>
  <c r="I95" i="14"/>
  <c r="H95" i="14"/>
  <c r="G95" i="14"/>
  <c r="F95" i="14"/>
  <c r="X92" i="14"/>
  <c r="W92" i="14"/>
  <c r="V92" i="14"/>
  <c r="U92" i="14"/>
  <c r="R92" i="14"/>
  <c r="W91" i="14"/>
  <c r="V91" i="14"/>
  <c r="U91" i="14"/>
  <c r="R91" i="14"/>
  <c r="X90" i="14"/>
  <c r="W90" i="14"/>
  <c r="V90" i="14"/>
  <c r="U90" i="14"/>
  <c r="R90" i="14"/>
  <c r="X89" i="14"/>
  <c r="W89" i="14"/>
  <c r="V89" i="14"/>
  <c r="U89" i="14"/>
  <c r="R89" i="14"/>
  <c r="O89" i="14"/>
  <c r="X88" i="14"/>
  <c r="W88" i="14"/>
  <c r="V88" i="14"/>
  <c r="U88" i="14"/>
  <c r="R88" i="14"/>
  <c r="O88" i="14"/>
  <c r="X87" i="14"/>
  <c r="W87" i="14"/>
  <c r="V87" i="14"/>
  <c r="U87" i="14"/>
  <c r="R87" i="14"/>
  <c r="O87" i="14"/>
  <c r="X86" i="14"/>
  <c r="X95" i="14"/>
  <c r="W86" i="14"/>
  <c r="W99" i="14"/>
  <c r="V86" i="14"/>
  <c r="V95" i="14"/>
  <c r="U86" i="14"/>
  <c r="U99" i="14"/>
  <c r="R86" i="14"/>
  <c r="R95" i="14"/>
  <c r="O86" i="14"/>
  <c r="AG83" i="14"/>
  <c r="AF83" i="14"/>
  <c r="AE83" i="14"/>
  <c r="N83" i="14"/>
  <c r="AC82" i="14"/>
  <c r="AB82" i="14"/>
  <c r="AA82" i="14"/>
  <c r="Z82" i="14"/>
  <c r="Y82" i="14"/>
  <c r="X82" i="14"/>
  <c r="W82" i="14"/>
  <c r="V82" i="14"/>
  <c r="U82" i="14"/>
  <c r="R82" i="14"/>
  <c r="Q82" i="14"/>
  <c r="Q83" i="14"/>
  <c r="P82" i="14"/>
  <c r="P83" i="14"/>
  <c r="O82" i="14"/>
  <c r="O83" i="14"/>
  <c r="O92" i="14"/>
  <c r="M82" i="14"/>
  <c r="M101" i="14"/>
  <c r="L82" i="14"/>
  <c r="L101" i="14"/>
  <c r="K82" i="14"/>
  <c r="J82" i="14"/>
  <c r="J101" i="14"/>
  <c r="AH81" i="14"/>
  <c r="AG81" i="14"/>
  <c r="AF81" i="14"/>
  <c r="AE81" i="14"/>
  <c r="AD81" i="14"/>
  <c r="B81" i="14"/>
  <c r="AH80" i="14"/>
  <c r="AG80" i="14"/>
  <c r="AF80" i="14"/>
  <c r="AE80" i="14"/>
  <c r="AD80" i="14"/>
  <c r="B80" i="14"/>
  <c r="AH79" i="14"/>
  <c r="AG79" i="14"/>
  <c r="AF79" i="14"/>
  <c r="AE79" i="14"/>
  <c r="AD79" i="14"/>
  <c r="AH78" i="14"/>
  <c r="AG78" i="14"/>
  <c r="AF78" i="14"/>
  <c r="AE78" i="14"/>
  <c r="AD78" i="14"/>
  <c r="B78" i="14"/>
  <c r="T75" i="14"/>
  <c r="S75" i="14"/>
  <c r="J75" i="14"/>
  <c r="AE72" i="14"/>
  <c r="AC71" i="14"/>
  <c r="AC100" i="14"/>
  <c r="AB71" i="14"/>
  <c r="AA71" i="14"/>
  <c r="AA100" i="14"/>
  <c r="Z71" i="14"/>
  <c r="Z100" i="14"/>
  <c r="Y71" i="14"/>
  <c r="Y100" i="14"/>
  <c r="X71" i="14"/>
  <c r="X72" i="14"/>
  <c r="X91" i="14"/>
  <c r="W71" i="14"/>
  <c r="W100" i="14"/>
  <c r="V71" i="14"/>
  <c r="V100" i="14"/>
  <c r="U71" i="14"/>
  <c r="R71" i="14"/>
  <c r="Q71" i="14"/>
  <c r="Q72" i="14"/>
  <c r="P71" i="14"/>
  <c r="P72" i="14"/>
  <c r="P100" i="14"/>
  <c r="O71" i="14"/>
  <c r="O72" i="14"/>
  <c r="N71" i="14"/>
  <c r="M71" i="14"/>
  <c r="L71" i="14"/>
  <c r="L100" i="14"/>
  <c r="K71" i="14"/>
  <c r="AH70" i="14"/>
  <c r="AG70" i="14"/>
  <c r="AF70" i="14"/>
  <c r="AE70" i="14"/>
  <c r="AD70" i="14"/>
  <c r="B70" i="14"/>
  <c r="AH69" i="14"/>
  <c r="AG69" i="14"/>
  <c r="AF69" i="14"/>
  <c r="AE69" i="14"/>
  <c r="AD69" i="14"/>
  <c r="B69" i="14"/>
  <c r="AH68" i="14"/>
  <c r="AG68" i="14"/>
  <c r="AF68" i="14"/>
  <c r="AE68" i="14"/>
  <c r="AD68" i="14"/>
  <c r="B68" i="14"/>
  <c r="AH67" i="14"/>
  <c r="AG67" i="14"/>
  <c r="AF67" i="14"/>
  <c r="AE67" i="14"/>
  <c r="AD67" i="14"/>
  <c r="B67" i="14"/>
  <c r="T64" i="14"/>
  <c r="S64" i="14"/>
  <c r="J64" i="14"/>
  <c r="AF61" i="14"/>
  <c r="AE61" i="14"/>
  <c r="T61" i="14"/>
  <c r="S61" i="14"/>
  <c r="AC60" i="14"/>
  <c r="AB60" i="14"/>
  <c r="AA60" i="14"/>
  <c r="Z60" i="14"/>
  <c r="Y60" i="14"/>
  <c r="X60" i="14"/>
  <c r="W60" i="14"/>
  <c r="V60" i="14"/>
  <c r="U60" i="14"/>
  <c r="R60" i="14"/>
  <c r="Q60" i="14"/>
  <c r="Q61" i="14"/>
  <c r="P60" i="14"/>
  <c r="P61" i="14"/>
  <c r="O60" i="14"/>
  <c r="O61" i="14"/>
  <c r="N60" i="14"/>
  <c r="N61" i="14"/>
  <c r="M60" i="14"/>
  <c r="K60" i="14"/>
  <c r="J60" i="14"/>
  <c r="F60" i="14"/>
  <c r="AH59" i="14"/>
  <c r="AG59" i="14"/>
  <c r="AF59" i="14"/>
  <c r="AE59" i="14"/>
  <c r="AD59" i="14"/>
  <c r="B59" i="14"/>
  <c r="AH58" i="14"/>
  <c r="AG58" i="14"/>
  <c r="AF58" i="14"/>
  <c r="AE58" i="14"/>
  <c r="AD58" i="14"/>
  <c r="B58" i="14"/>
  <c r="B79" i="14"/>
  <c r="AH57" i="14"/>
  <c r="AG57" i="14"/>
  <c r="AF57" i="14"/>
  <c r="AE57" i="14"/>
  <c r="AD57" i="14"/>
  <c r="B57" i="14"/>
  <c r="AH56" i="14"/>
  <c r="AG56" i="14"/>
  <c r="AF56" i="14"/>
  <c r="AE56" i="14"/>
  <c r="AD56" i="14"/>
  <c r="B56" i="14"/>
  <c r="T53" i="14"/>
  <c r="S53" i="14"/>
  <c r="J53" i="14"/>
  <c r="AI50" i="14"/>
  <c r="AC50" i="14"/>
  <c r="AB50" i="14"/>
  <c r="Z50" i="14"/>
  <c r="Y50" i="14"/>
  <c r="X50" i="14"/>
  <c r="W50" i="14"/>
  <c r="V50" i="14"/>
  <c r="U50" i="14"/>
  <c r="R50" i="14"/>
  <c r="AG48" i="14"/>
  <c r="AF48" i="14"/>
  <c r="AF50" i="14"/>
  <c r="AE48" i="14"/>
  <c r="AC47" i="14"/>
  <c r="AC49" i="14"/>
  <c r="AB47" i="14"/>
  <c r="AA47" i="14"/>
  <c r="Z47" i="14"/>
  <c r="Y47" i="14"/>
  <c r="X47" i="14"/>
  <c r="W47" i="14"/>
  <c r="V47" i="14"/>
  <c r="V49" i="14"/>
  <c r="U47" i="14"/>
  <c r="R47" i="14"/>
  <c r="Q47" i="14"/>
  <c r="Q48" i="14"/>
  <c r="P47" i="14"/>
  <c r="O47" i="14"/>
  <c r="O49" i="14"/>
  <c r="N47" i="14"/>
  <c r="N49" i="14"/>
  <c r="M47" i="14"/>
  <c r="M49" i="14"/>
  <c r="L47" i="14"/>
  <c r="K47" i="14"/>
  <c r="J47" i="14"/>
  <c r="AH46" i="14"/>
  <c r="AG46" i="14"/>
  <c r="AF46" i="14"/>
  <c r="AE46" i="14"/>
  <c r="AD46" i="14"/>
  <c r="B46" i="14"/>
  <c r="AH45" i="14"/>
  <c r="AG45" i="14"/>
  <c r="AF45" i="14"/>
  <c r="AE45" i="14"/>
  <c r="AD45" i="14"/>
  <c r="B45" i="14"/>
  <c r="AH44" i="14"/>
  <c r="AG44" i="14"/>
  <c r="AF44" i="14"/>
  <c r="AE44" i="14"/>
  <c r="AD44" i="14"/>
  <c r="AH43" i="14"/>
  <c r="AG43" i="14"/>
  <c r="AF43" i="14"/>
  <c r="AE43" i="14"/>
  <c r="AD43" i="14"/>
  <c r="B43" i="14"/>
  <c r="T40" i="14"/>
  <c r="S40" i="14"/>
  <c r="J40" i="14"/>
  <c r="AG37" i="14"/>
  <c r="AF37" i="14"/>
  <c r="AE37" i="14"/>
  <c r="AC36" i="14"/>
  <c r="AB36" i="14"/>
  <c r="AA36" i="14"/>
  <c r="Z36" i="14"/>
  <c r="Y36" i="14"/>
  <c r="X36" i="14"/>
  <c r="W36" i="14"/>
  <c r="V36" i="14"/>
  <c r="U36" i="14"/>
  <c r="R36" i="14"/>
  <c r="Q36" i="14"/>
  <c r="Q37" i="14"/>
  <c r="P36" i="14"/>
  <c r="P37" i="14"/>
  <c r="O36" i="14"/>
  <c r="N36" i="14"/>
  <c r="N37" i="14"/>
  <c r="M36" i="14"/>
  <c r="L36" i="14"/>
  <c r="K36" i="14"/>
  <c r="J36" i="14"/>
  <c r="F36" i="14"/>
  <c r="AH35" i="14"/>
  <c r="AG35" i="14"/>
  <c r="AF35" i="14"/>
  <c r="AE35" i="14"/>
  <c r="AD35" i="14"/>
  <c r="B35" i="14"/>
  <c r="AH34" i="14"/>
  <c r="AG34" i="14"/>
  <c r="AF34" i="14"/>
  <c r="AE34" i="14"/>
  <c r="AD34" i="14"/>
  <c r="B34" i="14"/>
  <c r="AH33" i="14"/>
  <c r="AG33" i="14"/>
  <c r="AF33" i="14"/>
  <c r="AE33" i="14"/>
  <c r="AD33" i="14"/>
  <c r="AH32" i="14"/>
  <c r="AG32" i="14"/>
  <c r="AF32" i="14"/>
  <c r="AE32" i="14"/>
  <c r="AD32" i="14"/>
  <c r="B32" i="14"/>
  <c r="B44" i="14"/>
  <c r="J29" i="14"/>
  <c r="AG26" i="14"/>
  <c r="AF26" i="14"/>
  <c r="AE26" i="14"/>
  <c r="AC25" i="14"/>
  <c r="AB25" i="14"/>
  <c r="AA25" i="14"/>
  <c r="Z25" i="14"/>
  <c r="Y25" i="14"/>
  <c r="X25" i="14"/>
  <c r="W25" i="14"/>
  <c r="V25" i="14"/>
  <c r="U25" i="14"/>
  <c r="R25" i="14"/>
  <c r="Q25" i="14"/>
  <c r="Q26" i="14"/>
  <c r="P25" i="14"/>
  <c r="P26" i="14"/>
  <c r="O25" i="14"/>
  <c r="N25" i="14"/>
  <c r="N26" i="14"/>
  <c r="M25" i="14"/>
  <c r="AH24" i="14"/>
  <c r="AG24" i="14"/>
  <c r="AF24" i="14"/>
  <c r="AE24" i="14"/>
  <c r="AD24" i="14"/>
  <c r="AH23" i="14"/>
  <c r="AG23" i="14"/>
  <c r="AF23" i="14"/>
  <c r="AE23" i="14"/>
  <c r="AD23" i="14"/>
  <c r="B23" i="14"/>
  <c r="AH22" i="14"/>
  <c r="AG22" i="14"/>
  <c r="AF22" i="14"/>
  <c r="AE22" i="14"/>
  <c r="AD22" i="14"/>
  <c r="B22" i="14"/>
  <c r="AH21" i="14"/>
  <c r="AG21" i="14"/>
  <c r="AF21" i="14"/>
  <c r="AF25" i="14"/>
  <c r="AE21" i="14"/>
  <c r="AD21" i="14"/>
  <c r="B21" i="14"/>
  <c r="C19" i="14"/>
  <c r="C30" i="14"/>
  <c r="C41" i="14"/>
  <c r="C54" i="14"/>
  <c r="C65" i="14"/>
  <c r="C76" i="14"/>
  <c r="J18" i="14"/>
  <c r="C17" i="14"/>
  <c r="C28" i="14"/>
  <c r="C39" i="14"/>
  <c r="C52" i="14"/>
  <c r="C63" i="14"/>
  <c r="C74" i="14"/>
  <c r="AE15" i="14"/>
  <c r="AE88" i="14"/>
  <c r="AC14" i="14"/>
  <c r="AC15" i="14"/>
  <c r="AB14" i="14"/>
  <c r="AB15" i="14"/>
  <c r="AB89" i="14"/>
  <c r="AA14" i="14"/>
  <c r="AA15" i="14"/>
  <c r="AA88" i="14"/>
  <c r="Z14" i="14"/>
  <c r="Z15" i="14"/>
  <c r="Y14" i="14"/>
  <c r="Y15" i="14"/>
  <c r="Y92" i="14"/>
  <c r="X14" i="14"/>
  <c r="W14" i="14"/>
  <c r="V14" i="14"/>
  <c r="U14" i="14"/>
  <c r="R14" i="14"/>
  <c r="Q14" i="14"/>
  <c r="Q15" i="14"/>
  <c r="P14" i="14"/>
  <c r="P15" i="14"/>
  <c r="O14" i="14"/>
  <c r="N14" i="14"/>
  <c r="N87" i="14"/>
  <c r="M14" i="14"/>
  <c r="M84" i="14"/>
  <c r="L14" i="14"/>
  <c r="L61" i="14"/>
  <c r="K14" i="14"/>
  <c r="J14" i="14"/>
  <c r="J86" i="14"/>
  <c r="AH13" i="14"/>
  <c r="AG13" i="14"/>
  <c r="AF13" i="14"/>
  <c r="AE13" i="14"/>
  <c r="AD13" i="14"/>
  <c r="B13" i="14"/>
  <c r="B24" i="14"/>
  <c r="B33" i="14"/>
  <c r="AH12" i="14"/>
  <c r="AG12" i="14"/>
  <c r="AF12" i="14"/>
  <c r="AE12" i="14"/>
  <c r="AD12" i="14"/>
  <c r="B12" i="14"/>
  <c r="AH11" i="14"/>
  <c r="AG11" i="14"/>
  <c r="AF11" i="14"/>
  <c r="AE11" i="14"/>
  <c r="AD11" i="14"/>
  <c r="B11" i="14"/>
  <c r="AH10" i="14"/>
  <c r="AG10" i="14"/>
  <c r="AF10" i="14"/>
  <c r="AE10" i="14"/>
  <c r="AD10" i="14"/>
  <c r="B10" i="14"/>
  <c r="S89" i="15"/>
  <c r="AE48" i="15"/>
  <c r="S50" i="15"/>
  <c r="AF50" i="15"/>
  <c r="AG50" i="15"/>
  <c r="AG95" i="15"/>
  <c r="O100" i="14"/>
  <c r="O91" i="14"/>
  <c r="Q89" i="14"/>
  <c r="AD83" i="14"/>
  <c r="AC92" i="14"/>
  <c r="K100" i="14"/>
  <c r="J90" i="14"/>
  <c r="J91" i="14"/>
  <c r="N15" i="14"/>
  <c r="N86" i="14"/>
  <c r="AE87" i="14"/>
  <c r="AE92" i="14"/>
  <c r="P48" i="14"/>
  <c r="AH48" i="14"/>
  <c r="AF72" i="14"/>
  <c r="L87" i="14"/>
  <c r="R96" i="14"/>
  <c r="M100" i="14"/>
  <c r="V97" i="14"/>
  <c r="O95" i="14"/>
  <c r="R101" i="14"/>
  <c r="I110" i="13"/>
  <c r="H110" i="13"/>
  <c r="G110" i="13"/>
  <c r="F110" i="13"/>
  <c r="I109" i="13"/>
  <c r="H109" i="13"/>
  <c r="G109" i="13"/>
  <c r="F109" i="13"/>
  <c r="I108" i="13"/>
  <c r="H108" i="13"/>
  <c r="G108" i="13"/>
  <c r="F108" i="13"/>
  <c r="I107" i="13"/>
  <c r="H107" i="13"/>
  <c r="G107" i="13"/>
  <c r="F107" i="13"/>
  <c r="I106" i="13"/>
  <c r="H106" i="13"/>
  <c r="G106" i="13"/>
  <c r="F106" i="13"/>
  <c r="I105" i="13"/>
  <c r="H105" i="13"/>
  <c r="G105" i="13"/>
  <c r="F105" i="13"/>
  <c r="AG104" i="13"/>
  <c r="AE104" i="13"/>
  <c r="AD104" i="13"/>
  <c r="Q104" i="13"/>
  <c r="P104" i="13"/>
  <c r="O104" i="13"/>
  <c r="N104" i="13"/>
  <c r="M104" i="13"/>
  <c r="L104" i="13"/>
  <c r="K104" i="13"/>
  <c r="I104" i="13"/>
  <c r="H104" i="13"/>
  <c r="G104" i="13"/>
  <c r="F104" i="13"/>
  <c r="I101" i="13"/>
  <c r="H101" i="13"/>
  <c r="G101" i="13"/>
  <c r="F101" i="13"/>
  <c r="J100" i="13"/>
  <c r="I100" i="13"/>
  <c r="H100" i="13"/>
  <c r="G100" i="13"/>
  <c r="F100" i="13"/>
  <c r="I99" i="13"/>
  <c r="H99" i="13"/>
  <c r="G99" i="13"/>
  <c r="F99" i="13"/>
  <c r="I98" i="13"/>
  <c r="H98" i="13"/>
  <c r="G98" i="13"/>
  <c r="F98" i="13"/>
  <c r="I97" i="13"/>
  <c r="H97" i="13"/>
  <c r="G97" i="13"/>
  <c r="F97" i="13"/>
  <c r="I96" i="13"/>
  <c r="H96" i="13"/>
  <c r="G96" i="13"/>
  <c r="F96" i="13"/>
  <c r="I95" i="13"/>
  <c r="H95" i="13"/>
  <c r="G95" i="13"/>
  <c r="F95" i="13"/>
  <c r="Y92" i="13"/>
  <c r="X92" i="13"/>
  <c r="W90" i="13"/>
  <c r="X89" i="13"/>
  <c r="W89" i="13"/>
  <c r="O89" i="13"/>
  <c r="Y88" i="13"/>
  <c r="X88" i="13"/>
  <c r="W88" i="13"/>
  <c r="V88" i="13"/>
  <c r="U88" i="13"/>
  <c r="O88" i="13"/>
  <c r="O87" i="13"/>
  <c r="Y86" i="13"/>
  <c r="X86" i="13"/>
  <c r="X95" i="13"/>
  <c r="W86" i="13"/>
  <c r="W95" i="13"/>
  <c r="V86" i="13"/>
  <c r="V95" i="13"/>
  <c r="U86" i="13"/>
  <c r="U95" i="13"/>
  <c r="R86" i="13"/>
  <c r="R95" i="13"/>
  <c r="O86" i="13"/>
  <c r="AG83" i="13"/>
  <c r="AF83" i="13"/>
  <c r="N83" i="13"/>
  <c r="AC82" i="13"/>
  <c r="AB82" i="13"/>
  <c r="AA82" i="13"/>
  <c r="Z82" i="13"/>
  <c r="Y82" i="13"/>
  <c r="X82" i="13"/>
  <c r="W82" i="13"/>
  <c r="W83" i="13"/>
  <c r="W92" i="13"/>
  <c r="V82" i="13"/>
  <c r="V83" i="13"/>
  <c r="V92" i="13"/>
  <c r="U82" i="13"/>
  <c r="U83" i="13"/>
  <c r="R82" i="13"/>
  <c r="R83" i="13"/>
  <c r="R92" i="13"/>
  <c r="Q82" i="13"/>
  <c r="Q83" i="13"/>
  <c r="P82" i="13"/>
  <c r="P83" i="13"/>
  <c r="O82" i="13"/>
  <c r="O83" i="13"/>
  <c r="O92" i="13"/>
  <c r="M82" i="13"/>
  <c r="M101" i="13"/>
  <c r="L82" i="13"/>
  <c r="L101" i="13"/>
  <c r="K82" i="13"/>
  <c r="J82" i="13"/>
  <c r="AH81" i="13"/>
  <c r="AG81" i="13"/>
  <c r="AF81" i="13"/>
  <c r="AE81" i="13"/>
  <c r="AD81" i="13"/>
  <c r="B81" i="13"/>
  <c r="AH80" i="13"/>
  <c r="AG80" i="13"/>
  <c r="AF80" i="13"/>
  <c r="AE80" i="13"/>
  <c r="AD80" i="13"/>
  <c r="B80" i="13"/>
  <c r="AH79" i="13"/>
  <c r="AG79" i="13"/>
  <c r="AF79" i="13"/>
  <c r="AE79" i="13"/>
  <c r="AD79" i="13"/>
  <c r="AH78" i="13"/>
  <c r="AG78" i="13"/>
  <c r="AF78" i="13"/>
  <c r="AE78" i="13"/>
  <c r="AD78" i="13"/>
  <c r="AD82" i="13"/>
  <c r="B78" i="13"/>
  <c r="T75" i="13"/>
  <c r="S75" i="13"/>
  <c r="J75" i="13"/>
  <c r="AC71" i="13"/>
  <c r="AC100" i="13"/>
  <c r="AB71" i="13"/>
  <c r="AA71" i="13"/>
  <c r="AA100" i="13"/>
  <c r="Z71" i="13"/>
  <c r="Z100" i="13"/>
  <c r="Y71" i="13"/>
  <c r="X71" i="13"/>
  <c r="X100" i="13"/>
  <c r="W71" i="13"/>
  <c r="W100" i="13"/>
  <c r="V71" i="13"/>
  <c r="V100" i="13"/>
  <c r="U71" i="13"/>
  <c r="U72" i="13"/>
  <c r="R71" i="13"/>
  <c r="R72" i="13"/>
  <c r="R100" i="13"/>
  <c r="Q71" i="13"/>
  <c r="Q72" i="13"/>
  <c r="Q100" i="13"/>
  <c r="P71" i="13"/>
  <c r="P72" i="13"/>
  <c r="P100" i="13"/>
  <c r="O71" i="13"/>
  <c r="O72" i="13"/>
  <c r="N71" i="13"/>
  <c r="N100" i="13"/>
  <c r="M71" i="13"/>
  <c r="L71" i="13"/>
  <c r="K71" i="13"/>
  <c r="AH70" i="13"/>
  <c r="AG70" i="13"/>
  <c r="AF70" i="13"/>
  <c r="AE70" i="13"/>
  <c r="AD70" i="13"/>
  <c r="B70" i="13"/>
  <c r="AH69" i="13"/>
  <c r="AG69" i="13"/>
  <c r="AF69" i="13"/>
  <c r="AE69" i="13"/>
  <c r="AD69" i="13"/>
  <c r="B69" i="13"/>
  <c r="AH68" i="13"/>
  <c r="AG68" i="13"/>
  <c r="AF68" i="13"/>
  <c r="AE68" i="13"/>
  <c r="AD68" i="13"/>
  <c r="B68" i="13"/>
  <c r="AH67" i="13"/>
  <c r="AG67" i="13"/>
  <c r="AF67" i="13"/>
  <c r="AE67" i="13"/>
  <c r="AD67" i="13"/>
  <c r="B67" i="13"/>
  <c r="T64" i="13"/>
  <c r="S64" i="13"/>
  <c r="J64" i="13"/>
  <c r="AG61" i="13"/>
  <c r="AC60" i="13"/>
  <c r="AB60" i="13"/>
  <c r="AA60" i="13"/>
  <c r="Z60" i="13"/>
  <c r="Z61" i="13"/>
  <c r="Y60" i="13"/>
  <c r="Y61" i="13"/>
  <c r="X60" i="13"/>
  <c r="W60" i="13"/>
  <c r="V60" i="13"/>
  <c r="V61" i="13"/>
  <c r="V90" i="13"/>
  <c r="U60" i="13"/>
  <c r="R60" i="13"/>
  <c r="R61" i="13"/>
  <c r="Q60" i="13"/>
  <c r="P60" i="13"/>
  <c r="P61" i="13"/>
  <c r="O60" i="13"/>
  <c r="N60" i="13"/>
  <c r="N61" i="13"/>
  <c r="M60" i="13"/>
  <c r="K60" i="13"/>
  <c r="J60" i="13"/>
  <c r="F60" i="13"/>
  <c r="AH59" i="13"/>
  <c r="AG59" i="13"/>
  <c r="AF59" i="13"/>
  <c r="AE59" i="13"/>
  <c r="AD59" i="13"/>
  <c r="B59" i="13"/>
  <c r="AH58" i="13"/>
  <c r="AG58" i="13"/>
  <c r="AF58" i="13"/>
  <c r="AE58" i="13"/>
  <c r="AD58" i="13"/>
  <c r="B58" i="13"/>
  <c r="B79" i="13"/>
  <c r="AH57" i="13"/>
  <c r="AG57" i="13"/>
  <c r="AF57" i="13"/>
  <c r="AE57" i="13"/>
  <c r="AD57" i="13"/>
  <c r="B57" i="13"/>
  <c r="AH56" i="13"/>
  <c r="AG56" i="13"/>
  <c r="AF56" i="13"/>
  <c r="AF60" i="13"/>
  <c r="AE56" i="13"/>
  <c r="AD56" i="13"/>
  <c r="B56" i="13"/>
  <c r="T53" i="13"/>
  <c r="S53" i="13"/>
  <c r="J53" i="13"/>
  <c r="AI50" i="13"/>
  <c r="AC50" i="13"/>
  <c r="AB50" i="13"/>
  <c r="AA50" i="13"/>
  <c r="W50" i="13"/>
  <c r="AG48" i="13"/>
  <c r="AC47" i="13"/>
  <c r="AB47" i="13"/>
  <c r="AB49" i="13"/>
  <c r="AA47" i="13"/>
  <c r="AA49" i="13"/>
  <c r="Z47" i="13"/>
  <c r="Z48" i="13"/>
  <c r="Y47" i="13"/>
  <c r="Y48" i="13"/>
  <c r="X47" i="13"/>
  <c r="W47" i="13"/>
  <c r="V47" i="13"/>
  <c r="U47" i="13"/>
  <c r="U48" i="13"/>
  <c r="U89" i="13"/>
  <c r="U98" i="13"/>
  <c r="R47" i="13"/>
  <c r="Q47" i="13"/>
  <c r="P47" i="13"/>
  <c r="P49" i="13"/>
  <c r="O47" i="13"/>
  <c r="N47" i="13"/>
  <c r="M47" i="13"/>
  <c r="L47" i="13"/>
  <c r="K47" i="13"/>
  <c r="J47" i="13"/>
  <c r="AH46" i="13"/>
  <c r="AG46" i="13"/>
  <c r="AF46" i="13"/>
  <c r="AE46" i="13"/>
  <c r="AD46" i="13"/>
  <c r="B46" i="13"/>
  <c r="AH45" i="13"/>
  <c r="AG45" i="13"/>
  <c r="AF45" i="13"/>
  <c r="AE45" i="13"/>
  <c r="AD45" i="13"/>
  <c r="B45" i="13"/>
  <c r="AH44" i="13"/>
  <c r="AG44" i="13"/>
  <c r="AF44" i="13"/>
  <c r="AE44" i="13"/>
  <c r="AD44" i="13"/>
  <c r="AH43" i="13"/>
  <c r="AG43" i="13"/>
  <c r="AF43" i="13"/>
  <c r="AE43" i="13"/>
  <c r="AD43" i="13"/>
  <c r="B43" i="13"/>
  <c r="T40" i="13"/>
  <c r="S40" i="13"/>
  <c r="J40" i="13"/>
  <c r="AE37" i="13"/>
  <c r="AC36" i="13"/>
  <c r="AC37" i="13"/>
  <c r="AB36" i="13"/>
  <c r="AB37" i="13"/>
  <c r="AA36" i="13"/>
  <c r="AA37" i="13"/>
  <c r="Z36" i="13"/>
  <c r="Z37" i="13"/>
  <c r="Y36" i="13"/>
  <c r="X36" i="13"/>
  <c r="W36" i="13"/>
  <c r="V36" i="13"/>
  <c r="U36" i="13"/>
  <c r="R36" i="13"/>
  <c r="R37" i="13"/>
  <c r="Q36" i="13"/>
  <c r="Q37" i="13"/>
  <c r="P36" i="13"/>
  <c r="P37" i="13"/>
  <c r="O36" i="13"/>
  <c r="N36" i="13"/>
  <c r="N37" i="13"/>
  <c r="M36" i="13"/>
  <c r="L36" i="13"/>
  <c r="K36" i="13"/>
  <c r="J36" i="13"/>
  <c r="F36" i="13"/>
  <c r="AH35" i="13"/>
  <c r="AG35" i="13"/>
  <c r="AF35" i="13"/>
  <c r="AE35" i="13"/>
  <c r="AD35" i="13"/>
  <c r="B35" i="13"/>
  <c r="AH34" i="13"/>
  <c r="AG34" i="13"/>
  <c r="AF34" i="13"/>
  <c r="AE34" i="13"/>
  <c r="AD34" i="13"/>
  <c r="B34" i="13"/>
  <c r="AH33" i="13"/>
  <c r="AG33" i="13"/>
  <c r="AF33" i="13"/>
  <c r="AE33" i="13"/>
  <c r="AD33" i="13"/>
  <c r="AH32" i="13"/>
  <c r="AG32" i="13"/>
  <c r="AF32" i="13"/>
  <c r="AE32" i="13"/>
  <c r="AD32" i="13"/>
  <c r="B32" i="13"/>
  <c r="B44" i="13"/>
  <c r="J29" i="13"/>
  <c r="AC25" i="13"/>
  <c r="AC26" i="13"/>
  <c r="AB25" i="13"/>
  <c r="AB26" i="13"/>
  <c r="AA25" i="13"/>
  <c r="AA26" i="13"/>
  <c r="Z25" i="13"/>
  <c r="Z26" i="13"/>
  <c r="Y25" i="13"/>
  <c r="Y26" i="13"/>
  <c r="Y87" i="13"/>
  <c r="X25" i="13"/>
  <c r="X26" i="13"/>
  <c r="W25" i="13"/>
  <c r="W26" i="13"/>
  <c r="W87" i="13"/>
  <c r="W96" i="13"/>
  <c r="V25" i="13"/>
  <c r="V26" i="13"/>
  <c r="U25" i="13"/>
  <c r="U26" i="13"/>
  <c r="R25" i="13"/>
  <c r="R26" i="13"/>
  <c r="Q25" i="13"/>
  <c r="Q26" i="13"/>
  <c r="P25" i="13"/>
  <c r="P26" i="13"/>
  <c r="O25" i="13"/>
  <c r="N25" i="13"/>
  <c r="N26" i="13"/>
  <c r="M25" i="13"/>
  <c r="AH24" i="13"/>
  <c r="AG24" i="13"/>
  <c r="AF24" i="13"/>
  <c r="AE24" i="13"/>
  <c r="AD24" i="13"/>
  <c r="AH23" i="13"/>
  <c r="AG23" i="13"/>
  <c r="AF23" i="13"/>
  <c r="AE23" i="13"/>
  <c r="AD23" i="13"/>
  <c r="B23" i="13"/>
  <c r="AH22" i="13"/>
  <c r="AG22" i="13"/>
  <c r="AF22" i="13"/>
  <c r="AE22" i="13"/>
  <c r="AD22" i="13"/>
  <c r="B22" i="13"/>
  <c r="AH21" i="13"/>
  <c r="AG21" i="13"/>
  <c r="AF21" i="13"/>
  <c r="AE21" i="13"/>
  <c r="AD21" i="13"/>
  <c r="B21" i="13"/>
  <c r="C19" i="13"/>
  <c r="C30" i="13"/>
  <c r="C41" i="13"/>
  <c r="C54" i="13"/>
  <c r="C65" i="13"/>
  <c r="C76" i="13"/>
  <c r="J18" i="13"/>
  <c r="C17" i="13"/>
  <c r="C28" i="13"/>
  <c r="C39" i="13"/>
  <c r="C52" i="13"/>
  <c r="C63" i="13"/>
  <c r="C74" i="13"/>
  <c r="AE15" i="13"/>
  <c r="AE86" i="13"/>
  <c r="AE95" i="13"/>
  <c r="AC14" i="13"/>
  <c r="AC15" i="13"/>
  <c r="AB14" i="13"/>
  <c r="AB15" i="13"/>
  <c r="AA14" i="13"/>
  <c r="AA15" i="13"/>
  <c r="AA90" i="13"/>
  <c r="Z14" i="13"/>
  <c r="Z15" i="13"/>
  <c r="Y14" i="13"/>
  <c r="X14" i="13"/>
  <c r="W14" i="13"/>
  <c r="V14" i="13"/>
  <c r="U14" i="13"/>
  <c r="R14" i="13"/>
  <c r="Q14" i="13"/>
  <c r="Q15" i="13"/>
  <c r="P14" i="13"/>
  <c r="P15" i="13"/>
  <c r="O14" i="13"/>
  <c r="N14" i="13"/>
  <c r="M14" i="13"/>
  <c r="M86" i="13"/>
  <c r="M110" i="13"/>
  <c r="L14" i="13"/>
  <c r="L90" i="13"/>
  <c r="K14" i="13"/>
  <c r="K87" i="13"/>
  <c r="J14" i="13"/>
  <c r="J91" i="13"/>
  <c r="AH13" i="13"/>
  <c r="AG13" i="13"/>
  <c r="AF13" i="13"/>
  <c r="AE13" i="13"/>
  <c r="AD13" i="13"/>
  <c r="B13" i="13"/>
  <c r="B24" i="13"/>
  <c r="B33" i="13"/>
  <c r="AH12" i="13"/>
  <c r="AG12" i="13"/>
  <c r="AF12" i="13"/>
  <c r="AE12" i="13"/>
  <c r="AD12" i="13"/>
  <c r="B12" i="13"/>
  <c r="AH11" i="13"/>
  <c r="AG11" i="13"/>
  <c r="AF11" i="13"/>
  <c r="AE11" i="13"/>
  <c r="AD11" i="13"/>
  <c r="B11" i="13"/>
  <c r="AH10" i="13"/>
  <c r="AG10" i="13"/>
  <c r="AF10" i="13"/>
  <c r="AE10" i="13"/>
  <c r="AD10" i="13"/>
  <c r="B10" i="13"/>
  <c r="I110" i="12"/>
  <c r="H110" i="12"/>
  <c r="G110" i="12"/>
  <c r="F110" i="12"/>
  <c r="I109" i="12"/>
  <c r="H109" i="12"/>
  <c r="G109" i="12"/>
  <c r="F109" i="12"/>
  <c r="I108" i="12"/>
  <c r="H108" i="12"/>
  <c r="G108" i="12"/>
  <c r="F108" i="12"/>
  <c r="I107" i="12"/>
  <c r="H107" i="12"/>
  <c r="G107" i="12"/>
  <c r="F107" i="12"/>
  <c r="I106" i="12"/>
  <c r="H106" i="12"/>
  <c r="G106" i="12"/>
  <c r="F106" i="12"/>
  <c r="I105" i="12"/>
  <c r="H105" i="12"/>
  <c r="G105" i="12"/>
  <c r="F105" i="12"/>
  <c r="AG104" i="12"/>
  <c r="AE104" i="12"/>
  <c r="AD104" i="12"/>
  <c r="Q104" i="12"/>
  <c r="P104" i="12"/>
  <c r="O104" i="12"/>
  <c r="N104" i="12"/>
  <c r="M104" i="12"/>
  <c r="L104" i="12"/>
  <c r="K104" i="12"/>
  <c r="I104" i="12"/>
  <c r="H104" i="12"/>
  <c r="G104" i="12"/>
  <c r="F104" i="12"/>
  <c r="I101" i="12"/>
  <c r="H101" i="12"/>
  <c r="G101" i="12"/>
  <c r="F101" i="12"/>
  <c r="S100" i="12"/>
  <c r="J100" i="12"/>
  <c r="I100" i="12"/>
  <c r="H100" i="12"/>
  <c r="G100" i="12"/>
  <c r="F100" i="12"/>
  <c r="I99" i="12"/>
  <c r="H99" i="12"/>
  <c r="G99" i="12"/>
  <c r="F99" i="12"/>
  <c r="I98" i="12"/>
  <c r="H98" i="12"/>
  <c r="G98" i="12"/>
  <c r="F98" i="12"/>
  <c r="I97" i="12"/>
  <c r="H97" i="12"/>
  <c r="G97" i="12"/>
  <c r="F97" i="12"/>
  <c r="I96" i="12"/>
  <c r="H96" i="12"/>
  <c r="G96" i="12"/>
  <c r="F96" i="12"/>
  <c r="I95" i="12"/>
  <c r="H95" i="12"/>
  <c r="G95" i="12"/>
  <c r="F95" i="12"/>
  <c r="X92" i="12"/>
  <c r="W92" i="12"/>
  <c r="V92" i="12"/>
  <c r="S92" i="12"/>
  <c r="W91" i="12"/>
  <c r="V91" i="12"/>
  <c r="S91" i="12"/>
  <c r="V90" i="12"/>
  <c r="S90" i="12"/>
  <c r="O89" i="12"/>
  <c r="X88" i="12"/>
  <c r="W88" i="12"/>
  <c r="V88" i="12"/>
  <c r="S88" i="12"/>
  <c r="O88" i="12"/>
  <c r="X87" i="12"/>
  <c r="W87" i="12"/>
  <c r="V87" i="12"/>
  <c r="S87" i="12"/>
  <c r="O87" i="12"/>
  <c r="X86" i="12"/>
  <c r="X95" i="12"/>
  <c r="W86" i="12"/>
  <c r="V86" i="12"/>
  <c r="V95" i="12"/>
  <c r="S86" i="12"/>
  <c r="S95" i="12"/>
  <c r="O86" i="12"/>
  <c r="O96" i="12"/>
  <c r="AG83" i="12"/>
  <c r="AF83" i="12"/>
  <c r="AE83" i="12"/>
  <c r="N83" i="12"/>
  <c r="AC82" i="12"/>
  <c r="AB82" i="12"/>
  <c r="AA82" i="12"/>
  <c r="Z82" i="12"/>
  <c r="Y82" i="12"/>
  <c r="X82" i="12"/>
  <c r="W82" i="12"/>
  <c r="V82" i="12"/>
  <c r="S82" i="12"/>
  <c r="R82" i="12"/>
  <c r="R83" i="12"/>
  <c r="Q82" i="12"/>
  <c r="Q83" i="12"/>
  <c r="P82" i="12"/>
  <c r="P83" i="12"/>
  <c r="O82" i="12"/>
  <c r="O83" i="12"/>
  <c r="O92" i="12"/>
  <c r="O101" i="12"/>
  <c r="M82" i="12"/>
  <c r="M101" i="12"/>
  <c r="L82" i="12"/>
  <c r="L101" i="12"/>
  <c r="K82" i="12"/>
  <c r="K101" i="12"/>
  <c r="J82" i="12"/>
  <c r="J101" i="12"/>
  <c r="AH81" i="12"/>
  <c r="AG81" i="12"/>
  <c r="AF81" i="12"/>
  <c r="AE81" i="12"/>
  <c r="AD81" i="12"/>
  <c r="B81" i="12"/>
  <c r="AH80" i="12"/>
  <c r="AG80" i="12"/>
  <c r="AF80" i="12"/>
  <c r="AE80" i="12"/>
  <c r="AD80" i="12"/>
  <c r="B80" i="12"/>
  <c r="AH79" i="12"/>
  <c r="AG79" i="12"/>
  <c r="AF79" i="12"/>
  <c r="AE79" i="12"/>
  <c r="AD79" i="12"/>
  <c r="AH78" i="12"/>
  <c r="AG78" i="12"/>
  <c r="AF78" i="12"/>
  <c r="AE78" i="12"/>
  <c r="AD78" i="12"/>
  <c r="B78" i="12"/>
  <c r="U75" i="12"/>
  <c r="T75" i="12"/>
  <c r="J75" i="12"/>
  <c r="AE72" i="12"/>
  <c r="AC71" i="12"/>
  <c r="AC100" i="12"/>
  <c r="AB71" i="12"/>
  <c r="AB100" i="12"/>
  <c r="AA71" i="12"/>
  <c r="AA100" i="12"/>
  <c r="Z71" i="12"/>
  <c r="Z100" i="12"/>
  <c r="Y71" i="12"/>
  <c r="Y100" i="12"/>
  <c r="X71" i="12"/>
  <c r="W71" i="12"/>
  <c r="W100" i="12"/>
  <c r="V71" i="12"/>
  <c r="V100" i="12"/>
  <c r="S71" i="12"/>
  <c r="R71" i="12"/>
  <c r="R72" i="12"/>
  <c r="R100" i="12"/>
  <c r="Q71" i="12"/>
  <c r="Q72" i="12"/>
  <c r="P71" i="12"/>
  <c r="P72" i="12"/>
  <c r="O71" i="12"/>
  <c r="O72" i="12"/>
  <c r="N71" i="12"/>
  <c r="N100" i="12"/>
  <c r="M71" i="12"/>
  <c r="M100" i="12"/>
  <c r="L71" i="12"/>
  <c r="L100" i="12"/>
  <c r="K71" i="12"/>
  <c r="AH70" i="12"/>
  <c r="AG70" i="12"/>
  <c r="AF70" i="12"/>
  <c r="AE70" i="12"/>
  <c r="AD70" i="12"/>
  <c r="B70" i="12"/>
  <c r="AH69" i="12"/>
  <c r="AG69" i="12"/>
  <c r="AF69" i="12"/>
  <c r="AE69" i="12"/>
  <c r="AD69" i="12"/>
  <c r="B69" i="12"/>
  <c r="AH68" i="12"/>
  <c r="AG68" i="12"/>
  <c r="AF68" i="12"/>
  <c r="AE68" i="12"/>
  <c r="AD68" i="12"/>
  <c r="B68" i="12"/>
  <c r="AH67" i="12"/>
  <c r="AG67" i="12"/>
  <c r="AF67" i="12"/>
  <c r="AE67" i="12"/>
  <c r="AD67" i="12"/>
  <c r="B67" i="12"/>
  <c r="U64" i="12"/>
  <c r="T64" i="12"/>
  <c r="J64" i="12"/>
  <c r="AC60" i="12"/>
  <c r="AB60" i="12"/>
  <c r="AA60" i="12"/>
  <c r="AA61" i="12"/>
  <c r="Z60" i="12"/>
  <c r="Y60" i="12"/>
  <c r="X60" i="12"/>
  <c r="X61" i="12"/>
  <c r="X90" i="12"/>
  <c r="X99" i="12"/>
  <c r="W60" i="12"/>
  <c r="V60" i="12"/>
  <c r="S60" i="12"/>
  <c r="R60" i="12"/>
  <c r="Q60" i="12"/>
  <c r="Q61" i="12"/>
  <c r="P60" i="12"/>
  <c r="O60" i="12"/>
  <c r="O61" i="12"/>
  <c r="N60" i="12"/>
  <c r="N61" i="12"/>
  <c r="M60" i="12"/>
  <c r="K60" i="12"/>
  <c r="J60" i="12"/>
  <c r="F60" i="12"/>
  <c r="AH59" i="12"/>
  <c r="AG59" i="12"/>
  <c r="AF59" i="12"/>
  <c r="AE59" i="12"/>
  <c r="AD59" i="12"/>
  <c r="B59" i="12"/>
  <c r="AH58" i="12"/>
  <c r="AG58" i="12"/>
  <c r="AF58" i="12"/>
  <c r="AE58" i="12"/>
  <c r="AD58" i="12"/>
  <c r="B58" i="12"/>
  <c r="B79" i="12"/>
  <c r="AH57" i="12"/>
  <c r="AG57" i="12"/>
  <c r="AF57" i="12"/>
  <c r="AE57" i="12"/>
  <c r="AD57" i="12"/>
  <c r="B57" i="12"/>
  <c r="AH56" i="12"/>
  <c r="AG56" i="12"/>
  <c r="AF56" i="12"/>
  <c r="AE56" i="12"/>
  <c r="AD56" i="12"/>
  <c r="B56" i="12"/>
  <c r="U53" i="12"/>
  <c r="T53" i="12"/>
  <c r="J53" i="12"/>
  <c r="AI50" i="12"/>
  <c r="AC50" i="12"/>
  <c r="AB50" i="12"/>
  <c r="Z50" i="12"/>
  <c r="AG48" i="12"/>
  <c r="AC47" i="12"/>
  <c r="AB47" i="12"/>
  <c r="AB49" i="12"/>
  <c r="AA47" i="12"/>
  <c r="Z47" i="12"/>
  <c r="Y47" i="12"/>
  <c r="X47" i="12"/>
  <c r="W47" i="12"/>
  <c r="W48" i="12"/>
  <c r="W89" i="12"/>
  <c r="V47" i="12"/>
  <c r="S47" i="12"/>
  <c r="S48" i="12"/>
  <c r="S50" i="12"/>
  <c r="R47" i="12"/>
  <c r="R48" i="12"/>
  <c r="Q47" i="12"/>
  <c r="Q48" i="12"/>
  <c r="P47" i="12"/>
  <c r="P48" i="12"/>
  <c r="O47" i="12"/>
  <c r="N47" i="12"/>
  <c r="M47" i="12"/>
  <c r="L47" i="12"/>
  <c r="K47" i="12"/>
  <c r="J47" i="12"/>
  <c r="AH46" i="12"/>
  <c r="AG46" i="12"/>
  <c r="AF46" i="12"/>
  <c r="AE46" i="12"/>
  <c r="AD46" i="12"/>
  <c r="B46" i="12"/>
  <c r="AH45" i="12"/>
  <c r="AG45" i="12"/>
  <c r="AF45" i="12"/>
  <c r="AE45" i="12"/>
  <c r="AD45" i="12"/>
  <c r="B45" i="12"/>
  <c r="AH44" i="12"/>
  <c r="AG44" i="12"/>
  <c r="AF44" i="12"/>
  <c r="AE44" i="12"/>
  <c r="AD44" i="12"/>
  <c r="AH43" i="12"/>
  <c r="AG43" i="12"/>
  <c r="AF43" i="12"/>
  <c r="AE43" i="12"/>
  <c r="AD43" i="12"/>
  <c r="B43" i="12"/>
  <c r="U40" i="12"/>
  <c r="T40" i="12"/>
  <c r="J40" i="12"/>
  <c r="AG37" i="12"/>
  <c r="AF37" i="12"/>
  <c r="AE37" i="12"/>
  <c r="AC36" i="12"/>
  <c r="AB36" i="12"/>
  <c r="AA36" i="12"/>
  <c r="Z36" i="12"/>
  <c r="Y36" i="12"/>
  <c r="X36" i="12"/>
  <c r="W36" i="12"/>
  <c r="V36" i="12"/>
  <c r="S36" i="12"/>
  <c r="R36" i="12"/>
  <c r="R37" i="12"/>
  <c r="Q36" i="12"/>
  <c r="Q37" i="12"/>
  <c r="P36" i="12"/>
  <c r="P37" i="12"/>
  <c r="O36" i="12"/>
  <c r="N36" i="12"/>
  <c r="N37" i="12"/>
  <c r="M36" i="12"/>
  <c r="L36" i="12"/>
  <c r="K36" i="12"/>
  <c r="J36" i="12"/>
  <c r="F36" i="12"/>
  <c r="AH35" i="12"/>
  <c r="AG35" i="12"/>
  <c r="AF35" i="12"/>
  <c r="AE35" i="12"/>
  <c r="AD35" i="12"/>
  <c r="B35" i="12"/>
  <c r="AH34" i="12"/>
  <c r="AG34" i="12"/>
  <c r="AF34" i="12"/>
  <c r="AE34" i="12"/>
  <c r="AD34" i="12"/>
  <c r="B34" i="12"/>
  <c r="AH33" i="12"/>
  <c r="AG33" i="12"/>
  <c r="AF33" i="12"/>
  <c r="AE33" i="12"/>
  <c r="AD33" i="12"/>
  <c r="AH32" i="12"/>
  <c r="AG32" i="12"/>
  <c r="AF32" i="12"/>
  <c r="AE32" i="12"/>
  <c r="AD32" i="12"/>
  <c r="B32" i="12"/>
  <c r="B44" i="12"/>
  <c r="J29" i="12"/>
  <c r="AG26" i="12"/>
  <c r="AF26" i="12"/>
  <c r="AE26" i="12"/>
  <c r="AC25" i="12"/>
  <c r="AB25" i="12"/>
  <c r="AA25" i="12"/>
  <c r="Z25" i="12"/>
  <c r="Y25" i="12"/>
  <c r="X25" i="12"/>
  <c r="W25" i="12"/>
  <c r="V25" i="12"/>
  <c r="S25" i="12"/>
  <c r="R25" i="12"/>
  <c r="R26" i="12"/>
  <c r="Q25" i="12"/>
  <c r="Q26" i="12"/>
  <c r="P25" i="12"/>
  <c r="P26" i="12"/>
  <c r="O25" i="12"/>
  <c r="N25" i="12"/>
  <c r="N26" i="12"/>
  <c r="M25" i="12"/>
  <c r="AH24" i="12"/>
  <c r="AG24" i="12"/>
  <c r="AF24" i="12"/>
  <c r="AE24" i="12"/>
  <c r="AD24" i="12"/>
  <c r="AH23" i="12"/>
  <c r="AG23" i="12"/>
  <c r="AF23" i="12"/>
  <c r="AE23" i="12"/>
  <c r="AD23" i="12"/>
  <c r="B23" i="12"/>
  <c r="AH22" i="12"/>
  <c r="AG22" i="12"/>
  <c r="AF22" i="12"/>
  <c r="AE22" i="12"/>
  <c r="AD22" i="12"/>
  <c r="B22" i="12"/>
  <c r="AH21" i="12"/>
  <c r="AG21" i="12"/>
  <c r="AF21" i="12"/>
  <c r="AE21" i="12"/>
  <c r="AD21" i="12"/>
  <c r="B21" i="12"/>
  <c r="C19" i="12"/>
  <c r="C30" i="12"/>
  <c r="C41" i="12"/>
  <c r="C54" i="12"/>
  <c r="C65" i="12"/>
  <c r="C76" i="12"/>
  <c r="J18" i="12"/>
  <c r="C17" i="12"/>
  <c r="C28" i="12"/>
  <c r="C39" i="12"/>
  <c r="C52" i="12"/>
  <c r="C63" i="12"/>
  <c r="C74" i="12"/>
  <c r="AE15" i="12"/>
  <c r="AC14" i="12"/>
  <c r="AC92" i="12"/>
  <c r="AB14" i="12"/>
  <c r="AB87" i="12"/>
  <c r="AA14" i="12"/>
  <c r="AA91" i="12"/>
  <c r="Z14" i="12"/>
  <c r="Z89" i="12"/>
  <c r="Y14" i="12"/>
  <c r="Y92" i="12"/>
  <c r="X14" i="12"/>
  <c r="W14" i="12"/>
  <c r="V14" i="12"/>
  <c r="S14" i="12"/>
  <c r="R14" i="12"/>
  <c r="R15" i="12"/>
  <c r="Q14" i="12"/>
  <c r="Q15" i="12"/>
  <c r="P14" i="12"/>
  <c r="P15" i="12"/>
  <c r="O14" i="12"/>
  <c r="N14" i="12"/>
  <c r="M14" i="12"/>
  <c r="L14" i="12"/>
  <c r="L61" i="12"/>
  <c r="K14" i="12"/>
  <c r="K87" i="12"/>
  <c r="J14" i="12"/>
  <c r="AH13" i="12"/>
  <c r="AG13" i="12"/>
  <c r="AF13" i="12"/>
  <c r="AE13" i="12"/>
  <c r="AD13" i="12"/>
  <c r="B13" i="12"/>
  <c r="B24" i="12"/>
  <c r="B33" i="12"/>
  <c r="AH12" i="12"/>
  <c r="AG12" i="12"/>
  <c r="AF12" i="12"/>
  <c r="AE12" i="12"/>
  <c r="AD12" i="12"/>
  <c r="B12" i="12"/>
  <c r="AH11" i="12"/>
  <c r="AG11" i="12"/>
  <c r="AF11" i="12"/>
  <c r="AE11" i="12"/>
  <c r="AD11" i="12"/>
  <c r="B11" i="12"/>
  <c r="AH10" i="12"/>
  <c r="AG10" i="12"/>
  <c r="AF10" i="12"/>
  <c r="AE10" i="12"/>
  <c r="AD10" i="12"/>
  <c r="B10" i="12"/>
  <c r="O49" i="12"/>
  <c r="AE61" i="12"/>
  <c r="AE71" i="12"/>
  <c r="AE100" i="12"/>
  <c r="S97" i="12"/>
  <c r="M49" i="12"/>
  <c r="Z92" i="12"/>
  <c r="AB86" i="12"/>
  <c r="AB95" i="12"/>
  <c r="AA89" i="12"/>
  <c r="Z88" i="12"/>
  <c r="Z90" i="12"/>
  <c r="K49" i="13"/>
  <c r="R49" i="13"/>
  <c r="N49" i="13"/>
  <c r="AF82" i="13"/>
  <c r="X100" i="12"/>
  <c r="Y86" i="12"/>
  <c r="Y95" i="12"/>
  <c r="AC86" i="12"/>
  <c r="Z87" i="12"/>
  <c r="AA88" i="12"/>
  <c r="AB89" i="12"/>
  <c r="Y91" i="12"/>
  <c r="AC91" i="12"/>
  <c r="AA92" i="12"/>
  <c r="AG15" i="12"/>
  <c r="AG89" i="12"/>
  <c r="Y87" i="12"/>
  <c r="AC87" i="12"/>
  <c r="K37" i="12"/>
  <c r="K86" i="12"/>
  <c r="Z86" i="12"/>
  <c r="Z95" i="12"/>
  <c r="AA87" i="12"/>
  <c r="AB88" i="12"/>
  <c r="AB97" i="12"/>
  <c r="Y89" i="12"/>
  <c r="AC89" i="12"/>
  <c r="AB90" i="12"/>
  <c r="AB99" i="12"/>
  <c r="Z91" i="12"/>
  <c r="AB92" i="12"/>
  <c r="AF15" i="12"/>
  <c r="K90" i="12"/>
  <c r="AA86" i="12"/>
  <c r="AA95" i="12"/>
  <c r="Y88" i="12"/>
  <c r="AC88" i="12"/>
  <c r="AC97" i="12"/>
  <c r="Y90" i="12"/>
  <c r="AC90" i="12"/>
  <c r="W90" i="12"/>
  <c r="X101" i="12"/>
  <c r="X96" i="12"/>
  <c r="V97" i="12"/>
  <c r="V99" i="12"/>
  <c r="AH60" i="12"/>
  <c r="Q49" i="12"/>
  <c r="V49" i="13"/>
  <c r="AC49" i="13"/>
  <c r="M88" i="13"/>
  <c r="M106" i="13"/>
  <c r="J88" i="13"/>
  <c r="AB88" i="13"/>
  <c r="Z92" i="13"/>
  <c r="AF15" i="13"/>
  <c r="Z86" i="13"/>
  <c r="Z95" i="13"/>
  <c r="X87" i="13"/>
  <c r="X96" i="13"/>
  <c r="U87" i="13"/>
  <c r="U96" i="13"/>
  <c r="Z88" i="13"/>
  <c r="Y89" i="13"/>
  <c r="AF48" i="13"/>
  <c r="AF89" i="13"/>
  <c r="AB89" i="13"/>
  <c r="AB90" i="13"/>
  <c r="AB92" i="13"/>
  <c r="AB101" i="13"/>
  <c r="AB86" i="13"/>
  <c r="AB95" i="13"/>
  <c r="V48" i="13"/>
  <c r="Y49" i="13"/>
  <c r="L61" i="13"/>
  <c r="W72" i="13"/>
  <c r="O110" i="13"/>
  <c r="O95" i="13"/>
  <c r="W97" i="13"/>
  <c r="Q48" i="13"/>
  <c r="Q89" i="13"/>
  <c r="J90" i="13"/>
  <c r="N72" i="13"/>
  <c r="N91" i="13"/>
  <c r="X72" i="13"/>
  <c r="J101" i="13"/>
  <c r="J92" i="13"/>
  <c r="O97" i="13"/>
  <c r="X97" i="13"/>
  <c r="X98" i="13"/>
  <c r="R48" i="13"/>
  <c r="R89" i="13"/>
  <c r="R98" i="13"/>
  <c r="L100" i="13"/>
  <c r="AC72" i="13"/>
  <c r="K101" i="13"/>
  <c r="K92" i="13"/>
  <c r="J87" i="13"/>
  <c r="U97" i="13"/>
  <c r="W99" i="13"/>
  <c r="N48" i="13"/>
  <c r="K61" i="13"/>
  <c r="M100" i="13"/>
  <c r="M91" i="13"/>
  <c r="M109" i="13"/>
  <c r="V72" i="13"/>
  <c r="V91" i="13"/>
  <c r="J86" i="13"/>
  <c r="J95" i="13"/>
  <c r="X101" i="13"/>
  <c r="O106" i="13"/>
  <c r="P88" i="12"/>
  <c r="P100" i="12"/>
  <c r="P86" i="12"/>
  <c r="P95" i="12"/>
  <c r="K91" i="12"/>
  <c r="K109" i="12"/>
  <c r="O110" i="12"/>
  <c r="O95" i="12"/>
  <c r="N72" i="12"/>
  <c r="K88" i="12"/>
  <c r="K97" i="12"/>
  <c r="M89" i="12"/>
  <c r="S101" i="12"/>
  <c r="K100" i="12"/>
  <c r="I112" i="12"/>
  <c r="K26" i="12"/>
  <c r="Q100" i="12"/>
  <c r="K72" i="12"/>
  <c r="K84" i="12"/>
  <c r="J92" i="12"/>
  <c r="K92" i="12"/>
  <c r="O98" i="12"/>
  <c r="W50" i="12"/>
  <c r="Y50" i="12"/>
  <c r="AB98" i="12"/>
  <c r="AB101" i="12"/>
  <c r="Z96" i="12"/>
  <c r="AF72" i="12"/>
  <c r="X91" i="12"/>
  <c r="AG72" i="12"/>
  <c r="AB91" i="12"/>
  <c r="AG86" i="12"/>
  <c r="AG110" i="12"/>
  <c r="Z101" i="12"/>
  <c r="AF86" i="13"/>
  <c r="AF95" i="13"/>
  <c r="X91" i="13"/>
  <c r="J99" i="13"/>
  <c r="P110" i="12"/>
  <c r="P97" i="12"/>
  <c r="AD81" i="10"/>
  <c r="AD70" i="10"/>
  <c r="AD59" i="10"/>
  <c r="AD46" i="10"/>
  <c r="AD35" i="10"/>
  <c r="AD24" i="10"/>
  <c r="AD23" i="10"/>
  <c r="AD13" i="10"/>
  <c r="S40" i="10"/>
  <c r="R40" i="10"/>
  <c r="R53" i="10"/>
  <c r="S53" i="10"/>
  <c r="S64" i="10"/>
  <c r="R64" i="10"/>
  <c r="S75" i="10"/>
  <c r="R75" i="10"/>
  <c r="S29" i="10"/>
  <c r="R29" i="10"/>
  <c r="I110" i="10"/>
  <c r="H110" i="10"/>
  <c r="G110" i="10"/>
  <c r="F110" i="10"/>
  <c r="I109" i="10"/>
  <c r="H109" i="10"/>
  <c r="G109" i="10"/>
  <c r="F109" i="10"/>
  <c r="I108" i="10"/>
  <c r="H108" i="10"/>
  <c r="G108" i="10"/>
  <c r="F108" i="10"/>
  <c r="I107" i="10"/>
  <c r="H107" i="10"/>
  <c r="G107" i="10"/>
  <c r="F107" i="10"/>
  <c r="I106" i="10"/>
  <c r="H106" i="10"/>
  <c r="G106" i="10"/>
  <c r="F106" i="10"/>
  <c r="I105" i="10"/>
  <c r="H105" i="10"/>
  <c r="G105" i="10"/>
  <c r="F105" i="10"/>
  <c r="AG104" i="10"/>
  <c r="AE104" i="10"/>
  <c r="AD104" i="10"/>
  <c r="Q104" i="10"/>
  <c r="P104" i="10"/>
  <c r="O104" i="10"/>
  <c r="N104" i="10"/>
  <c r="M104" i="10"/>
  <c r="L104" i="10"/>
  <c r="K104" i="10"/>
  <c r="I104" i="10"/>
  <c r="H104" i="10"/>
  <c r="G104" i="10"/>
  <c r="F104" i="10"/>
  <c r="I101" i="10"/>
  <c r="H101" i="10"/>
  <c r="G101" i="10"/>
  <c r="F101" i="10"/>
  <c r="P100" i="10"/>
  <c r="J100" i="10"/>
  <c r="I100" i="10"/>
  <c r="H100" i="10"/>
  <c r="G100" i="10"/>
  <c r="F100" i="10"/>
  <c r="I99" i="10"/>
  <c r="H99" i="10"/>
  <c r="G99" i="10"/>
  <c r="F99" i="10"/>
  <c r="I98" i="10"/>
  <c r="H98" i="10"/>
  <c r="G98" i="10"/>
  <c r="F98" i="10"/>
  <c r="I97" i="10"/>
  <c r="H97" i="10"/>
  <c r="G97" i="10"/>
  <c r="F97" i="10"/>
  <c r="I96" i="10"/>
  <c r="H96" i="10"/>
  <c r="G96" i="10"/>
  <c r="F96" i="10"/>
  <c r="I95" i="10"/>
  <c r="H95" i="10"/>
  <c r="G95" i="10"/>
  <c r="F95" i="10"/>
  <c r="O89" i="10"/>
  <c r="O88" i="10"/>
  <c r="O87" i="10"/>
  <c r="O86" i="10"/>
  <c r="N83" i="10"/>
  <c r="AC82" i="10"/>
  <c r="AC83" i="10"/>
  <c r="AB82" i="10"/>
  <c r="AB83" i="10"/>
  <c r="AA82" i="10"/>
  <c r="AA83" i="10"/>
  <c r="Z82" i="10"/>
  <c r="Z83" i="10"/>
  <c r="Y82" i="10"/>
  <c r="Y83" i="10"/>
  <c r="X82" i="10"/>
  <c r="X83" i="10"/>
  <c r="W82" i="10"/>
  <c r="W83" i="10"/>
  <c r="V82" i="10"/>
  <c r="V83" i="10"/>
  <c r="U82" i="10"/>
  <c r="U83" i="10"/>
  <c r="T82" i="10"/>
  <c r="T83" i="10"/>
  <c r="Q82" i="10"/>
  <c r="Q83" i="10"/>
  <c r="O82" i="10"/>
  <c r="O83" i="10"/>
  <c r="O92" i="10"/>
  <c r="M82" i="10"/>
  <c r="M101" i="10"/>
  <c r="L82" i="10"/>
  <c r="L92" i="10"/>
  <c r="K82" i="10"/>
  <c r="K101" i="10"/>
  <c r="J82" i="10"/>
  <c r="J92" i="10"/>
  <c r="AH81" i="10"/>
  <c r="AG81" i="10"/>
  <c r="AF81" i="10"/>
  <c r="AE81" i="10"/>
  <c r="B81" i="10"/>
  <c r="AH80" i="10"/>
  <c r="AG80" i="10"/>
  <c r="AF80" i="10"/>
  <c r="AE80" i="10"/>
  <c r="AD80" i="10"/>
  <c r="B80" i="10"/>
  <c r="AH79" i="10"/>
  <c r="AG79" i="10"/>
  <c r="AF79" i="10"/>
  <c r="AE79" i="10"/>
  <c r="AD79" i="10"/>
  <c r="AH78" i="10"/>
  <c r="AG78" i="10"/>
  <c r="AF78" i="10"/>
  <c r="AE78" i="10"/>
  <c r="AD78" i="10"/>
  <c r="B78" i="10"/>
  <c r="J75" i="10"/>
  <c r="AC71" i="10"/>
  <c r="AB71" i="10"/>
  <c r="AA71" i="10"/>
  <c r="Z71" i="10"/>
  <c r="Z100" i="10"/>
  <c r="Y71" i="10"/>
  <c r="X71" i="10"/>
  <c r="X100" i="10"/>
  <c r="W71" i="10"/>
  <c r="V71" i="10"/>
  <c r="V72" i="10"/>
  <c r="U71" i="10"/>
  <c r="U72" i="10"/>
  <c r="T71" i="10"/>
  <c r="T72" i="10"/>
  <c r="Q71" i="10"/>
  <c r="Q72" i="10"/>
  <c r="Q100" i="10"/>
  <c r="O71" i="10"/>
  <c r="O72" i="10"/>
  <c r="O91" i="10"/>
  <c r="N71" i="10"/>
  <c r="N100" i="10"/>
  <c r="M71" i="10"/>
  <c r="L71" i="10"/>
  <c r="L100" i="10"/>
  <c r="K71" i="10"/>
  <c r="K100" i="10"/>
  <c r="AH70" i="10"/>
  <c r="AG70" i="10"/>
  <c r="AF70" i="10"/>
  <c r="AE70" i="10"/>
  <c r="B70" i="10"/>
  <c r="AH69" i="10"/>
  <c r="AG69" i="10"/>
  <c r="AF69" i="10"/>
  <c r="AE69" i="10"/>
  <c r="AD69" i="10"/>
  <c r="B69" i="10"/>
  <c r="AH68" i="10"/>
  <c r="AG68" i="10"/>
  <c r="AF68" i="10"/>
  <c r="AE68" i="10"/>
  <c r="AD68" i="10"/>
  <c r="B68" i="10"/>
  <c r="AH67" i="10"/>
  <c r="AG67" i="10"/>
  <c r="AF67" i="10"/>
  <c r="AE67" i="10"/>
  <c r="AD67" i="10"/>
  <c r="B67" i="10"/>
  <c r="J64" i="10"/>
  <c r="AC60" i="10"/>
  <c r="AC61" i="10"/>
  <c r="AB60" i="10"/>
  <c r="AB61" i="10"/>
  <c r="AA60" i="10"/>
  <c r="AA61" i="10"/>
  <c r="Z60" i="10"/>
  <c r="Y60" i="10"/>
  <c r="Y61" i="10"/>
  <c r="X60" i="10"/>
  <c r="W60" i="10"/>
  <c r="V60" i="10"/>
  <c r="V61" i="10"/>
  <c r="U60" i="10"/>
  <c r="U61" i="10"/>
  <c r="T60" i="10"/>
  <c r="Q60" i="10"/>
  <c r="Q61" i="10"/>
  <c r="P60" i="10"/>
  <c r="O60" i="10"/>
  <c r="O61" i="10"/>
  <c r="N60" i="10"/>
  <c r="N61" i="10"/>
  <c r="M60" i="10"/>
  <c r="K60" i="10"/>
  <c r="J60" i="10"/>
  <c r="F60" i="10"/>
  <c r="AH59" i="10"/>
  <c r="AG59" i="10"/>
  <c r="AF59" i="10"/>
  <c r="AE59" i="10"/>
  <c r="B59" i="10"/>
  <c r="AH58" i="10"/>
  <c r="AG58" i="10"/>
  <c r="AF58" i="10"/>
  <c r="AE58" i="10"/>
  <c r="AD58" i="10"/>
  <c r="B58" i="10"/>
  <c r="B79" i="10"/>
  <c r="AH57" i="10"/>
  <c r="AG57" i="10"/>
  <c r="AF57" i="10"/>
  <c r="AE57" i="10"/>
  <c r="AD57" i="10"/>
  <c r="B57" i="10"/>
  <c r="AH56" i="10"/>
  <c r="AG56" i="10"/>
  <c r="AF56" i="10"/>
  <c r="AE56" i="10"/>
  <c r="AD56" i="10"/>
  <c r="B56" i="10"/>
  <c r="J53" i="10"/>
  <c r="AI50" i="10"/>
  <c r="AC47" i="10"/>
  <c r="AB47" i="10"/>
  <c r="AB48" i="10"/>
  <c r="AA47" i="10"/>
  <c r="Z47" i="10"/>
  <c r="Z48" i="10"/>
  <c r="Y47" i="10"/>
  <c r="Y48" i="10"/>
  <c r="X47" i="10"/>
  <c r="X48" i="10"/>
  <c r="W47" i="10"/>
  <c r="W48" i="10"/>
  <c r="V47" i="10"/>
  <c r="V48" i="10"/>
  <c r="U47" i="10"/>
  <c r="U48" i="10"/>
  <c r="T47" i="10"/>
  <c r="T48" i="10"/>
  <c r="Q47" i="10"/>
  <c r="Q48" i="10"/>
  <c r="P47" i="10"/>
  <c r="O47" i="10"/>
  <c r="N47" i="10"/>
  <c r="M47" i="10"/>
  <c r="L47" i="10"/>
  <c r="K47" i="10"/>
  <c r="J47" i="10"/>
  <c r="AH46" i="10"/>
  <c r="AG46" i="10"/>
  <c r="AF46" i="10"/>
  <c r="AE46" i="10"/>
  <c r="B46" i="10"/>
  <c r="AH45" i="10"/>
  <c r="AG45" i="10"/>
  <c r="AF45" i="10"/>
  <c r="AE45" i="10"/>
  <c r="AD45" i="10"/>
  <c r="B45" i="10"/>
  <c r="AH44" i="10"/>
  <c r="AG44" i="10"/>
  <c r="AF44" i="10"/>
  <c r="AE44" i="10"/>
  <c r="AD44" i="10"/>
  <c r="AH43" i="10"/>
  <c r="AG43" i="10"/>
  <c r="AF43" i="10"/>
  <c r="AE43" i="10"/>
  <c r="AD43" i="10"/>
  <c r="B43" i="10"/>
  <c r="J40" i="10"/>
  <c r="AC36" i="10"/>
  <c r="AC37" i="10"/>
  <c r="AB36" i="10"/>
  <c r="AB37" i="10"/>
  <c r="AA36" i="10"/>
  <c r="AA37" i="10"/>
  <c r="Z36" i="10"/>
  <c r="Z37" i="10"/>
  <c r="Y36" i="10"/>
  <c r="Y37" i="10"/>
  <c r="X36" i="10"/>
  <c r="X37" i="10"/>
  <c r="W36" i="10"/>
  <c r="W37" i="10"/>
  <c r="V36" i="10"/>
  <c r="V37" i="10"/>
  <c r="U36" i="10"/>
  <c r="U37" i="10"/>
  <c r="T36" i="10"/>
  <c r="T37" i="10"/>
  <c r="Q36" i="10"/>
  <c r="Q37" i="10"/>
  <c r="P36" i="10"/>
  <c r="P37" i="10"/>
  <c r="O36" i="10"/>
  <c r="N36" i="10"/>
  <c r="N37" i="10"/>
  <c r="M36" i="10"/>
  <c r="L36" i="10"/>
  <c r="K36" i="10"/>
  <c r="J36" i="10"/>
  <c r="F36" i="10"/>
  <c r="AH35" i="10"/>
  <c r="AG35" i="10"/>
  <c r="AF35" i="10"/>
  <c r="AE35" i="10"/>
  <c r="B35" i="10"/>
  <c r="AH34" i="10"/>
  <c r="AG34" i="10"/>
  <c r="AF34" i="10"/>
  <c r="AE34" i="10"/>
  <c r="AD34" i="10"/>
  <c r="B34" i="10"/>
  <c r="AH33" i="10"/>
  <c r="AG33" i="10"/>
  <c r="AF33" i="10"/>
  <c r="AE33" i="10"/>
  <c r="AD33" i="10"/>
  <c r="AH32" i="10"/>
  <c r="AG32" i="10"/>
  <c r="AF32" i="10"/>
  <c r="AE32" i="10"/>
  <c r="AD32" i="10"/>
  <c r="B32" i="10"/>
  <c r="B44" i="10"/>
  <c r="J29" i="10"/>
  <c r="AC25" i="10"/>
  <c r="AC26" i="10"/>
  <c r="AB25" i="10"/>
  <c r="AB26" i="10"/>
  <c r="AA25" i="10"/>
  <c r="AA26" i="10"/>
  <c r="Z25" i="10"/>
  <c r="Z26" i="10"/>
  <c r="Y25" i="10"/>
  <c r="Y26" i="10"/>
  <c r="X25" i="10"/>
  <c r="X26" i="10"/>
  <c r="W25" i="10"/>
  <c r="W26" i="10"/>
  <c r="V25" i="10"/>
  <c r="V26" i="10"/>
  <c r="U25" i="10"/>
  <c r="U26" i="10"/>
  <c r="T25" i="10"/>
  <c r="T26" i="10"/>
  <c r="Q25" i="10"/>
  <c r="Q26" i="10"/>
  <c r="P25" i="10"/>
  <c r="P26" i="10"/>
  <c r="O25" i="10"/>
  <c r="N25" i="10"/>
  <c r="N26" i="10"/>
  <c r="M25" i="10"/>
  <c r="AH24" i="10"/>
  <c r="AG24" i="10"/>
  <c r="AF24" i="10"/>
  <c r="AE24" i="10"/>
  <c r="AH23" i="10"/>
  <c r="AG23" i="10"/>
  <c r="AF23" i="10"/>
  <c r="AE23" i="10"/>
  <c r="B23" i="10"/>
  <c r="AH22" i="10"/>
  <c r="AG22" i="10"/>
  <c r="AF22" i="10"/>
  <c r="AE22" i="10"/>
  <c r="AD22" i="10"/>
  <c r="B22" i="10"/>
  <c r="AH21" i="10"/>
  <c r="AG21" i="10"/>
  <c r="AF21" i="10"/>
  <c r="AE21" i="10"/>
  <c r="AD21" i="10"/>
  <c r="B21" i="10"/>
  <c r="C19" i="10"/>
  <c r="C30" i="10"/>
  <c r="C41" i="10"/>
  <c r="C54" i="10"/>
  <c r="C65" i="10"/>
  <c r="C76" i="10"/>
  <c r="J18" i="10"/>
  <c r="C17" i="10"/>
  <c r="C28" i="10"/>
  <c r="C39" i="10"/>
  <c r="C52" i="10"/>
  <c r="C63" i="10"/>
  <c r="C74" i="10"/>
  <c r="AC14" i="10"/>
  <c r="AC15" i="10"/>
  <c r="AC86" i="10"/>
  <c r="AC95" i="10"/>
  <c r="Z14" i="10"/>
  <c r="Z15" i="10"/>
  <c r="Z86" i="10"/>
  <c r="Y14" i="10"/>
  <c r="Y15" i="10"/>
  <c r="Y88" i="10"/>
  <c r="V14" i="10"/>
  <c r="V15" i="10"/>
  <c r="V90" i="10"/>
  <c r="U14" i="10"/>
  <c r="U15" i="10"/>
  <c r="U86" i="10"/>
  <c r="U95" i="10"/>
  <c r="P14" i="10"/>
  <c r="P15" i="10"/>
  <c r="P91" i="10"/>
  <c r="O14" i="10"/>
  <c r="N14" i="10"/>
  <c r="M14" i="10"/>
  <c r="L14" i="10"/>
  <c r="K14" i="10"/>
  <c r="J14" i="10"/>
  <c r="J91" i="10"/>
  <c r="AB14" i="10"/>
  <c r="AB15" i="10"/>
  <c r="AB87" i="10"/>
  <c r="AA14" i="10"/>
  <c r="AA15" i="10"/>
  <c r="AA88" i="10"/>
  <c r="X14" i="10"/>
  <c r="X15" i="10"/>
  <c r="X86" i="10"/>
  <c r="X95" i="10"/>
  <c r="W14" i="10"/>
  <c r="W15" i="10"/>
  <c r="AE13" i="10"/>
  <c r="T14" i="10"/>
  <c r="T15" i="10"/>
  <c r="Q14" i="10"/>
  <c r="Q15" i="10"/>
  <c r="Q86" i="10"/>
  <c r="B13" i="10"/>
  <c r="B24" i="10"/>
  <c r="B33" i="10"/>
  <c r="AH12" i="10"/>
  <c r="AG12" i="10"/>
  <c r="AF12" i="10"/>
  <c r="AE12" i="10"/>
  <c r="AD12" i="10"/>
  <c r="B12" i="10"/>
  <c r="AH11" i="10"/>
  <c r="AG11" i="10"/>
  <c r="AF11" i="10"/>
  <c r="AE11" i="10"/>
  <c r="AD11" i="10"/>
  <c r="B11" i="10"/>
  <c r="AH10" i="10"/>
  <c r="AG10" i="10"/>
  <c r="AF10" i="10"/>
  <c r="AE10" i="10"/>
  <c r="AD10" i="10"/>
  <c r="B10" i="10"/>
  <c r="K92" i="10"/>
  <c r="AA100" i="10"/>
  <c r="AA72" i="10"/>
  <c r="AB100" i="10"/>
  <c r="AB72" i="10"/>
  <c r="W100" i="10"/>
  <c r="W72" i="10"/>
  <c r="V100" i="10"/>
  <c r="Z72" i="10"/>
  <c r="AA49" i="10"/>
  <c r="AA48" i="10"/>
  <c r="M49" i="10"/>
  <c r="Q91" i="10"/>
  <c r="J101" i="10"/>
  <c r="P48" i="10"/>
  <c r="Z95" i="10"/>
  <c r="AH82" i="10"/>
  <c r="AF13" i="10"/>
  <c r="K87" i="10"/>
  <c r="K72" i="10"/>
  <c r="AG13" i="10"/>
  <c r="L86" i="10"/>
  <c r="L95" i="10"/>
  <c r="AH13" i="10"/>
  <c r="K26" i="10"/>
  <c r="K84" i="10"/>
  <c r="K90" i="10"/>
  <c r="L101" i="10"/>
  <c r="K91" i="10"/>
  <c r="L91" i="10"/>
  <c r="AH25" i="9"/>
  <c r="AG60" i="9"/>
  <c r="AG49" i="9"/>
  <c r="AF60" i="9"/>
  <c r="AF49" i="9"/>
  <c r="AE60" i="9"/>
  <c r="AE49" i="9"/>
  <c r="Q49" i="9"/>
  <c r="T49" i="9"/>
  <c r="AC49" i="9"/>
  <c r="AB49" i="9"/>
  <c r="AA49" i="9"/>
  <c r="Z49" i="9"/>
  <c r="Y49" i="9"/>
  <c r="X49" i="9"/>
  <c r="W49" i="9"/>
  <c r="V49" i="9"/>
  <c r="U49" i="9"/>
  <c r="Q12" i="9"/>
  <c r="AC12" i="9"/>
  <c r="AB12" i="9"/>
  <c r="AB13" i="9"/>
  <c r="AA12" i="9"/>
  <c r="Z12" i="9"/>
  <c r="Z13" i="9"/>
  <c r="Y12" i="9"/>
  <c r="X12" i="9"/>
  <c r="W12" i="9"/>
  <c r="W13" i="9"/>
  <c r="V12" i="9"/>
  <c r="V13" i="9"/>
  <c r="U12" i="9"/>
  <c r="T12" i="9"/>
  <c r="T13" i="9"/>
  <c r="AD79" i="9"/>
  <c r="AE79" i="9"/>
  <c r="AF79" i="9"/>
  <c r="AG79" i="9"/>
  <c r="AD68" i="9"/>
  <c r="AE68" i="9"/>
  <c r="AF68" i="9"/>
  <c r="AG68" i="9"/>
  <c r="AD57" i="9"/>
  <c r="AE57" i="9"/>
  <c r="AF57" i="9"/>
  <c r="AG57" i="9"/>
  <c r="AD44" i="9"/>
  <c r="AE44" i="9"/>
  <c r="AF44" i="9"/>
  <c r="AG44" i="9"/>
  <c r="AD11" i="9"/>
  <c r="AE11" i="9"/>
  <c r="AF11" i="9"/>
  <c r="AG11" i="9"/>
  <c r="AD33" i="9"/>
  <c r="AE33" i="9"/>
  <c r="AF33" i="9"/>
  <c r="AG33" i="9"/>
  <c r="AE20" i="9"/>
  <c r="AE22" i="9"/>
  <c r="AE21" i="9"/>
  <c r="AD22" i="9"/>
  <c r="AF22" i="9"/>
  <c r="AG22" i="9"/>
  <c r="AH44" i="9"/>
  <c r="AH45" i="9"/>
  <c r="P59" i="9"/>
  <c r="P60" i="9"/>
  <c r="AH79" i="9"/>
  <c r="AH68" i="9"/>
  <c r="AH57" i="9"/>
  <c r="AH33" i="9"/>
  <c r="AH22" i="9"/>
  <c r="AH11" i="9"/>
  <c r="AH69" i="9"/>
  <c r="AH77" i="9"/>
  <c r="I109" i="9"/>
  <c r="H109" i="9"/>
  <c r="G109" i="9"/>
  <c r="F109" i="9"/>
  <c r="I108" i="9"/>
  <c r="H108" i="9"/>
  <c r="G108" i="9"/>
  <c r="F108" i="9"/>
  <c r="I107" i="9"/>
  <c r="H107" i="9"/>
  <c r="G107" i="9"/>
  <c r="F107" i="9"/>
  <c r="I106" i="9"/>
  <c r="H106" i="9"/>
  <c r="G106" i="9"/>
  <c r="F106" i="9"/>
  <c r="I105" i="9"/>
  <c r="H105" i="9"/>
  <c r="G105" i="9"/>
  <c r="F105" i="9"/>
  <c r="I104" i="9"/>
  <c r="H104" i="9"/>
  <c r="G104" i="9"/>
  <c r="F104" i="9"/>
  <c r="AG103" i="9"/>
  <c r="AE103" i="9"/>
  <c r="AD103" i="9"/>
  <c r="Q103" i="9"/>
  <c r="P103" i="9"/>
  <c r="O103" i="9"/>
  <c r="N103" i="9"/>
  <c r="M103" i="9"/>
  <c r="L103" i="9"/>
  <c r="K103" i="9"/>
  <c r="I103" i="9"/>
  <c r="H103" i="9"/>
  <c r="G103" i="9"/>
  <c r="F103" i="9"/>
  <c r="I100" i="9"/>
  <c r="H100" i="9"/>
  <c r="G100" i="9"/>
  <c r="F100" i="9"/>
  <c r="J99" i="9"/>
  <c r="I99" i="9"/>
  <c r="H99" i="9"/>
  <c r="G99" i="9"/>
  <c r="F99" i="9"/>
  <c r="I98" i="9"/>
  <c r="H98" i="9"/>
  <c r="G98" i="9"/>
  <c r="F98" i="9"/>
  <c r="I97" i="9"/>
  <c r="H97" i="9"/>
  <c r="G97" i="9"/>
  <c r="F97" i="9"/>
  <c r="I96" i="9"/>
  <c r="H96" i="9"/>
  <c r="G96" i="9"/>
  <c r="F96" i="9"/>
  <c r="I95" i="9"/>
  <c r="H95" i="9"/>
  <c r="G95" i="9"/>
  <c r="F95" i="9"/>
  <c r="I94" i="9"/>
  <c r="H94" i="9"/>
  <c r="G94" i="9"/>
  <c r="F94" i="9"/>
  <c r="O88" i="9"/>
  <c r="O87" i="9"/>
  <c r="O86" i="9"/>
  <c r="O85" i="9"/>
  <c r="O97" i="9"/>
  <c r="N82" i="9"/>
  <c r="AC81" i="9"/>
  <c r="AB81" i="9"/>
  <c r="AA81" i="9"/>
  <c r="Z81" i="9"/>
  <c r="Y81" i="9"/>
  <c r="X81" i="9"/>
  <c r="W81" i="9"/>
  <c r="V81" i="9"/>
  <c r="U81" i="9"/>
  <c r="T81" i="9"/>
  <c r="Q81" i="9"/>
  <c r="P81" i="9"/>
  <c r="O81" i="9"/>
  <c r="O82" i="9"/>
  <c r="O91" i="9"/>
  <c r="M81" i="9"/>
  <c r="M91" i="9"/>
  <c r="L81" i="9"/>
  <c r="K81" i="9"/>
  <c r="J81" i="9"/>
  <c r="J100" i="9"/>
  <c r="AH80" i="9"/>
  <c r="AG80" i="9"/>
  <c r="AF80" i="9"/>
  <c r="AE80" i="9"/>
  <c r="AD80" i="9"/>
  <c r="B80" i="9"/>
  <c r="B79" i="9"/>
  <c r="AH78" i="9"/>
  <c r="AG78" i="9"/>
  <c r="AF78" i="9"/>
  <c r="AE78" i="9"/>
  <c r="AD78" i="9"/>
  <c r="AG77" i="9"/>
  <c r="AF77" i="9"/>
  <c r="AE77" i="9"/>
  <c r="AD77" i="9"/>
  <c r="B77" i="9"/>
  <c r="J74" i="9"/>
  <c r="AC70" i="9"/>
  <c r="AC99" i="9"/>
  <c r="AB70" i="9"/>
  <c r="AB99" i="9"/>
  <c r="AA70" i="9"/>
  <c r="Z70" i="9"/>
  <c r="Y70" i="9"/>
  <c r="Y99" i="9"/>
  <c r="X70" i="9"/>
  <c r="X99" i="9"/>
  <c r="W70" i="9"/>
  <c r="W99" i="9"/>
  <c r="V70" i="9"/>
  <c r="U70" i="9"/>
  <c r="T70" i="9"/>
  <c r="Q70" i="9"/>
  <c r="P70" i="9"/>
  <c r="O70" i="9"/>
  <c r="O71" i="9"/>
  <c r="N70" i="9"/>
  <c r="N99" i="9"/>
  <c r="M70" i="9"/>
  <c r="M99" i="9"/>
  <c r="L70" i="9"/>
  <c r="K70" i="9"/>
  <c r="AG69" i="9"/>
  <c r="AF69" i="9"/>
  <c r="AE69" i="9"/>
  <c r="AD69" i="9"/>
  <c r="B69" i="9"/>
  <c r="B68" i="9"/>
  <c r="AH67" i="9"/>
  <c r="AG67" i="9"/>
  <c r="AF67" i="9"/>
  <c r="AE67" i="9"/>
  <c r="AD67" i="9"/>
  <c r="B67" i="9"/>
  <c r="AH66" i="9"/>
  <c r="AG66" i="9"/>
  <c r="AF66" i="9"/>
  <c r="AE66" i="9"/>
  <c r="AD66" i="9"/>
  <c r="B66" i="9"/>
  <c r="J63" i="9"/>
  <c r="AC59" i="9"/>
  <c r="AB59" i="9"/>
  <c r="AA59" i="9"/>
  <c r="Z59" i="9"/>
  <c r="Y59" i="9"/>
  <c r="X59" i="9"/>
  <c r="W59" i="9"/>
  <c r="V59" i="9"/>
  <c r="U59" i="9"/>
  <c r="T59" i="9"/>
  <c r="Q59" i="9"/>
  <c r="O59" i="9"/>
  <c r="O60" i="9"/>
  <c r="O89" i="9"/>
  <c r="N59" i="9"/>
  <c r="N60" i="9"/>
  <c r="M59" i="9"/>
  <c r="K59" i="9"/>
  <c r="J59" i="9"/>
  <c r="F59" i="9"/>
  <c r="AH58" i="9"/>
  <c r="AG58" i="9"/>
  <c r="AF58" i="9"/>
  <c r="AE58" i="9"/>
  <c r="B58" i="9"/>
  <c r="B57" i="9"/>
  <c r="B78" i="9"/>
  <c r="AH56" i="9"/>
  <c r="AG56" i="9"/>
  <c r="AF56" i="9"/>
  <c r="AE56" i="9"/>
  <c r="AD56" i="9"/>
  <c r="B56" i="9"/>
  <c r="AH55" i="9"/>
  <c r="AG55" i="9"/>
  <c r="AF55" i="9"/>
  <c r="AE55" i="9"/>
  <c r="AD55" i="9"/>
  <c r="B55" i="9"/>
  <c r="J52" i="9"/>
  <c r="AI49" i="9"/>
  <c r="AC46" i="9"/>
  <c r="AC48" i="9"/>
  <c r="AB46" i="9"/>
  <c r="AA46" i="9"/>
  <c r="Z46" i="9"/>
  <c r="Y46" i="9"/>
  <c r="Y48" i="9"/>
  <c r="X46" i="9"/>
  <c r="X48" i="9"/>
  <c r="W46" i="9"/>
  <c r="V46" i="9"/>
  <c r="U46" i="9"/>
  <c r="U48" i="9"/>
  <c r="T46" i="9"/>
  <c r="Q46" i="9"/>
  <c r="P46" i="9"/>
  <c r="O46" i="9"/>
  <c r="O48" i="9"/>
  <c r="N46" i="9"/>
  <c r="M46" i="9"/>
  <c r="L46" i="9"/>
  <c r="K46" i="9"/>
  <c r="J46" i="9"/>
  <c r="AG45" i="9"/>
  <c r="AF45" i="9"/>
  <c r="AE45" i="9"/>
  <c r="B45" i="9"/>
  <c r="B44" i="9"/>
  <c r="AH43" i="9"/>
  <c r="AG43" i="9"/>
  <c r="AF43" i="9"/>
  <c r="AE43" i="9"/>
  <c r="AD43" i="9"/>
  <c r="AH42" i="9"/>
  <c r="AG42" i="9"/>
  <c r="AF42" i="9"/>
  <c r="AE42" i="9"/>
  <c r="AD42" i="9"/>
  <c r="AD46" i="9"/>
  <c r="B42" i="9"/>
  <c r="J39" i="9"/>
  <c r="AC35" i="9"/>
  <c r="AB35" i="9"/>
  <c r="AA35" i="9"/>
  <c r="Z35" i="9"/>
  <c r="Y35" i="9"/>
  <c r="X35" i="9"/>
  <c r="W35" i="9"/>
  <c r="V35" i="9"/>
  <c r="U35" i="9"/>
  <c r="T35" i="9"/>
  <c r="Q35" i="9"/>
  <c r="P35" i="9"/>
  <c r="O35" i="9"/>
  <c r="N35" i="9"/>
  <c r="N36" i="9"/>
  <c r="M35" i="9"/>
  <c r="L35" i="9"/>
  <c r="K35" i="9"/>
  <c r="J35" i="9"/>
  <c r="F35" i="9"/>
  <c r="AH34" i="9"/>
  <c r="AG34" i="9"/>
  <c r="AF34" i="9"/>
  <c r="AE34" i="9"/>
  <c r="AD34" i="9"/>
  <c r="B34" i="9"/>
  <c r="B33" i="9"/>
  <c r="AH32" i="9"/>
  <c r="AG32" i="9"/>
  <c r="AF32" i="9"/>
  <c r="AE32" i="9"/>
  <c r="AD32" i="9"/>
  <c r="AH31" i="9"/>
  <c r="AG31" i="9"/>
  <c r="AF31" i="9"/>
  <c r="AE31" i="9"/>
  <c r="AD31" i="9"/>
  <c r="B31" i="9"/>
  <c r="B43" i="9"/>
  <c r="J28" i="9"/>
  <c r="AC24" i="9"/>
  <c r="AB24" i="9"/>
  <c r="AA24" i="9"/>
  <c r="Z24" i="9"/>
  <c r="Y24" i="9"/>
  <c r="X24" i="9"/>
  <c r="W24" i="9"/>
  <c r="V24" i="9"/>
  <c r="U24" i="9"/>
  <c r="T24" i="9"/>
  <c r="Q24" i="9"/>
  <c r="P24" i="9"/>
  <c r="O24" i="9"/>
  <c r="N24" i="9"/>
  <c r="N25" i="9"/>
  <c r="M24" i="9"/>
  <c r="AH23" i="9"/>
  <c r="AG23" i="9"/>
  <c r="AF23" i="9"/>
  <c r="AE23" i="9"/>
  <c r="AD23" i="9"/>
  <c r="B22" i="9"/>
  <c r="AH21" i="9"/>
  <c r="AG21" i="9"/>
  <c r="AF21" i="9"/>
  <c r="AD21" i="9"/>
  <c r="B21" i="9"/>
  <c r="AH20" i="9"/>
  <c r="AG20" i="9"/>
  <c r="AF20" i="9"/>
  <c r="AD20" i="9"/>
  <c r="B20" i="9"/>
  <c r="C18" i="9"/>
  <c r="C29" i="9"/>
  <c r="C40" i="9"/>
  <c r="C53" i="9"/>
  <c r="C64" i="9"/>
  <c r="C75" i="9"/>
  <c r="J17" i="9"/>
  <c r="C16" i="9"/>
  <c r="C27" i="9"/>
  <c r="C38" i="9"/>
  <c r="C51" i="9"/>
  <c r="C62" i="9"/>
  <c r="C73" i="9"/>
  <c r="AC13" i="9"/>
  <c r="Y13" i="9"/>
  <c r="X13" i="9"/>
  <c r="U13" i="9"/>
  <c r="P13" i="9"/>
  <c r="O13" i="9"/>
  <c r="N13" i="9"/>
  <c r="N89" i="9"/>
  <c r="M13" i="9"/>
  <c r="M85" i="9"/>
  <c r="L13" i="9"/>
  <c r="L71" i="9"/>
  <c r="K13" i="9"/>
  <c r="K86" i="9"/>
  <c r="J13" i="9"/>
  <c r="J90" i="9"/>
  <c r="B12" i="9"/>
  <c r="B23" i="9"/>
  <c r="B32" i="9"/>
  <c r="B11" i="9"/>
  <c r="AH10" i="9"/>
  <c r="AG10" i="9"/>
  <c r="AF10" i="9"/>
  <c r="AE10" i="9"/>
  <c r="AD10" i="9"/>
  <c r="B10" i="9"/>
  <c r="AH9" i="9"/>
  <c r="AG9" i="9"/>
  <c r="AF9" i="9"/>
  <c r="AE9" i="9"/>
  <c r="AD9" i="9"/>
  <c r="B9" i="9"/>
  <c r="T88" i="9"/>
  <c r="T90" i="9"/>
  <c r="T85" i="9"/>
  <c r="T94" i="9"/>
  <c r="T89" i="9"/>
  <c r="T87" i="9"/>
  <c r="T91" i="9"/>
  <c r="T86" i="9"/>
  <c r="X88" i="9"/>
  <c r="X85" i="9"/>
  <c r="X94" i="9"/>
  <c r="X89" i="9"/>
  <c r="X87" i="9"/>
  <c r="X91" i="9"/>
  <c r="X86" i="9"/>
  <c r="X95" i="9"/>
  <c r="AB88" i="9"/>
  <c r="AB86" i="9"/>
  <c r="AB85" i="9"/>
  <c r="AB94" i="9"/>
  <c r="AB89" i="9"/>
  <c r="AB87" i="9"/>
  <c r="AB91" i="9"/>
  <c r="AB100" i="9"/>
  <c r="U85" i="9"/>
  <c r="U94" i="9"/>
  <c r="U89" i="9"/>
  <c r="U91" i="9"/>
  <c r="U86" i="9"/>
  <c r="U90" i="9"/>
  <c r="U88" i="9"/>
  <c r="U87" i="9"/>
  <c r="Y85" i="9"/>
  <c r="Y94" i="9"/>
  <c r="Y89" i="9"/>
  <c r="Y87" i="9"/>
  <c r="Y91" i="9"/>
  <c r="Y86" i="9"/>
  <c r="Y88" i="9"/>
  <c r="AC85" i="9"/>
  <c r="AC94" i="9"/>
  <c r="AC89" i="9"/>
  <c r="AC87" i="9"/>
  <c r="AC91" i="9"/>
  <c r="AC86" i="9"/>
  <c r="AC88" i="9"/>
  <c r="P89" i="9"/>
  <c r="P85" i="9"/>
  <c r="P94" i="9"/>
  <c r="P87" i="9"/>
  <c r="P90" i="9"/>
  <c r="P86" i="9"/>
  <c r="V86" i="9"/>
  <c r="V88" i="9"/>
  <c r="V87" i="9"/>
  <c r="V91" i="9"/>
  <c r="V85" i="9"/>
  <c r="V95" i="9"/>
  <c r="V89" i="9"/>
  <c r="Z86" i="9"/>
  <c r="Z90" i="9"/>
  <c r="Z88" i="9"/>
  <c r="Z87" i="9"/>
  <c r="Z91" i="9"/>
  <c r="Z85" i="9"/>
  <c r="Z89" i="9"/>
  <c r="Q87" i="9"/>
  <c r="Q91" i="9"/>
  <c r="Q89" i="9"/>
  <c r="Q88" i="9"/>
  <c r="Q86" i="9"/>
  <c r="Q90" i="9"/>
  <c r="Q85" i="9"/>
  <c r="Q109" i="9"/>
  <c r="W87" i="9"/>
  <c r="W91" i="9"/>
  <c r="W89" i="9"/>
  <c r="W88" i="9"/>
  <c r="W86" i="9"/>
  <c r="W85" i="9"/>
  <c r="W94" i="9"/>
  <c r="AA87" i="9"/>
  <c r="AA91" i="9"/>
  <c r="AA89" i="9"/>
  <c r="AA88" i="9"/>
  <c r="AA86" i="9"/>
  <c r="AA85" i="9"/>
  <c r="X90" i="9"/>
  <c r="AB90" i="9"/>
  <c r="Y90" i="9"/>
  <c r="AC90" i="9"/>
  <c r="V99" i="9"/>
  <c r="V90" i="9"/>
  <c r="W90" i="9"/>
  <c r="AA99" i="9"/>
  <c r="AA90" i="9"/>
  <c r="P48" i="9"/>
  <c r="P91" i="9"/>
  <c r="AG85" i="9"/>
  <c r="AG109" i="9"/>
  <c r="Z48" i="9"/>
  <c r="AG81" i="9"/>
  <c r="AG91" i="9"/>
  <c r="Z99" i="9"/>
  <c r="AH24" i="9"/>
  <c r="AD85" i="9"/>
  <c r="AD109" i="9"/>
  <c r="K85" i="9"/>
  <c r="K94" i="9"/>
  <c r="K83" i="9"/>
  <c r="P99" i="9"/>
  <c r="Q99" i="9"/>
  <c r="U99" i="9"/>
  <c r="AF85" i="9"/>
  <c r="AF94" i="9"/>
  <c r="L88" i="9"/>
  <c r="L99" i="9"/>
  <c r="K99" i="9"/>
  <c r="T99" i="9"/>
  <c r="K71" i="9"/>
  <c r="K100" i="9"/>
  <c r="K91" i="9"/>
  <c r="K25" i="9"/>
  <c r="M100" i="9"/>
  <c r="U100" i="9"/>
  <c r="AD94" i="9"/>
  <c r="P88" i="9"/>
  <c r="P97" i="9"/>
  <c r="T98" i="9"/>
  <c r="AE85" i="9"/>
  <c r="AE94" i="9"/>
  <c r="Q96" i="9"/>
  <c r="K109" i="9"/>
  <c r="Y98" i="9"/>
  <c r="AC97" i="9"/>
  <c r="P108" i="9"/>
  <c r="AD47" i="10"/>
  <c r="AG82" i="10"/>
  <c r="AG100" i="9"/>
  <c r="AG82" i="13"/>
  <c r="AE82" i="10"/>
  <c r="AB99" i="13"/>
  <c r="V96" i="12"/>
  <c r="AG14" i="13"/>
  <c r="AH25" i="12"/>
  <c r="W96" i="12"/>
  <c r="S99" i="12"/>
  <c r="AD25" i="13"/>
  <c r="V48" i="9"/>
  <c r="AD70" i="9"/>
  <c r="AD99" i="9"/>
  <c r="G111" i="9"/>
  <c r="AF47" i="12"/>
  <c r="Z89" i="13"/>
  <c r="AF92" i="13"/>
  <c r="Y98" i="13"/>
  <c r="O107" i="13"/>
  <c r="AG36" i="14"/>
  <c r="M91" i="10"/>
  <c r="S96" i="12"/>
  <c r="V101" i="12"/>
  <c r="G112" i="12"/>
  <c r="AE25" i="13"/>
  <c r="AD47" i="13"/>
  <c r="Y100" i="9"/>
  <c r="X100" i="9"/>
  <c r="Y49" i="10"/>
  <c r="K89" i="10"/>
  <c r="G112" i="10"/>
  <c r="K106" i="12"/>
  <c r="K90" i="13"/>
  <c r="P48" i="13"/>
  <c r="P50" i="13"/>
  <c r="Z99" i="12"/>
  <c r="AG92" i="12"/>
  <c r="O107" i="12"/>
  <c r="H112" i="12"/>
  <c r="AF25" i="13"/>
  <c r="AG36" i="13"/>
  <c r="AF47" i="13"/>
  <c r="AH47" i="13"/>
  <c r="AG71" i="13"/>
  <c r="AG100" i="13"/>
  <c r="O96" i="13"/>
  <c r="W98" i="13"/>
  <c r="AG87" i="15"/>
  <c r="AG105" i="15"/>
  <c r="K89" i="15"/>
  <c r="V49" i="15"/>
  <c r="AE90" i="15"/>
  <c r="S101" i="15"/>
  <c r="AC101" i="15"/>
  <c r="H112" i="15"/>
  <c r="O100" i="9"/>
  <c r="L84" i="12"/>
  <c r="AG47" i="12"/>
  <c r="AE60" i="12"/>
  <c r="AD71" i="12"/>
  <c r="AD100" i="12"/>
  <c r="AF14" i="13"/>
  <c r="AH14" i="13"/>
  <c r="AD14" i="13"/>
  <c r="AF36" i="13"/>
  <c r="AE47" i="13"/>
  <c r="AG47" i="13"/>
  <c r="J89" i="13"/>
  <c r="AD71" i="13"/>
  <c r="AD100" i="13"/>
  <c r="AH71" i="13"/>
  <c r="M92" i="14"/>
  <c r="AE14" i="15"/>
  <c r="AG25" i="15"/>
  <c r="AB96" i="15"/>
  <c r="AC97" i="15"/>
  <c r="X72" i="10"/>
  <c r="X91" i="10"/>
  <c r="L86" i="12"/>
  <c r="K86" i="13"/>
  <c r="AG98" i="12"/>
  <c r="Y101" i="12"/>
  <c r="K49" i="12"/>
  <c r="AG71" i="12"/>
  <c r="AG100" i="12"/>
  <c r="J87" i="15"/>
  <c r="M100" i="10"/>
  <c r="Z72" i="13"/>
  <c r="Z91" i="13"/>
  <c r="Z49" i="13"/>
  <c r="K84" i="13"/>
  <c r="AF61" i="12"/>
  <c r="J91" i="15"/>
  <c r="Q48" i="9"/>
  <c r="O49" i="10"/>
  <c r="M92" i="12"/>
  <c r="L37" i="12"/>
  <c r="W49" i="13"/>
  <c r="Z96" i="9"/>
  <c r="P107" i="9"/>
  <c r="Y95" i="9"/>
  <c r="T95" i="9"/>
  <c r="AH46" i="9"/>
  <c r="AD59" i="9"/>
  <c r="M92" i="10"/>
  <c r="M84" i="10"/>
  <c r="L84" i="13"/>
  <c r="K89" i="13"/>
  <c r="R49" i="14"/>
  <c r="AB49" i="14"/>
  <c r="Z100" i="9"/>
  <c r="AB49" i="10"/>
  <c r="K26" i="13"/>
  <c r="K88" i="14"/>
  <c r="AD82" i="14"/>
  <c r="V100" i="9"/>
  <c r="P104" i="9"/>
  <c r="P109" i="9"/>
  <c r="L90" i="9"/>
  <c r="Z94" i="9"/>
  <c r="V94" i="9"/>
  <c r="P105" i="9"/>
  <c r="AB98" i="9"/>
  <c r="AG87" i="12"/>
  <c r="AG96" i="12"/>
  <c r="M97" i="13"/>
  <c r="S89" i="12"/>
  <c r="S98" i="12"/>
  <c r="L72" i="12"/>
  <c r="L91" i="12"/>
  <c r="L86" i="13"/>
  <c r="L87" i="13"/>
  <c r="L72" i="13"/>
  <c r="L49" i="13"/>
  <c r="L92" i="14"/>
  <c r="AE14" i="14"/>
  <c r="AG71" i="14"/>
  <c r="AG100" i="14"/>
  <c r="AH70" i="9"/>
  <c r="L89" i="13"/>
  <c r="P98" i="9"/>
  <c r="K95" i="9"/>
  <c r="AF98" i="13"/>
  <c r="AG88" i="12"/>
  <c r="AG106" i="12"/>
  <c r="O106" i="12"/>
  <c r="M91" i="12"/>
  <c r="O105" i="13"/>
  <c r="L26" i="13"/>
  <c r="L37" i="13"/>
  <c r="AA49" i="12"/>
  <c r="O105" i="12"/>
  <c r="L87" i="9"/>
  <c r="AF49" i="13"/>
  <c r="AG94" i="9"/>
  <c r="P95" i="9"/>
  <c r="AA97" i="9"/>
  <c r="W97" i="9"/>
  <c r="Z97" i="9"/>
  <c r="V97" i="9"/>
  <c r="AC95" i="9"/>
  <c r="N72" i="10"/>
  <c r="AF14" i="10"/>
  <c r="M95" i="13"/>
  <c r="F112" i="13"/>
  <c r="AE90" i="14"/>
  <c r="N92" i="14"/>
  <c r="N101" i="14"/>
  <c r="Z98" i="9"/>
  <c r="L85" i="9"/>
  <c r="L109" i="9"/>
  <c r="N71" i="9"/>
  <c r="N90" i="9"/>
  <c r="T48" i="9"/>
  <c r="AB48" i="9"/>
  <c r="V49" i="10"/>
  <c r="V86" i="10"/>
  <c r="V95" i="10"/>
  <c r="AF25" i="10"/>
  <c r="AD60" i="10"/>
  <c r="AD49" i="10"/>
  <c r="AG91" i="12"/>
  <c r="Y101" i="13"/>
  <c r="AE110" i="13"/>
  <c r="R88" i="12"/>
  <c r="L91" i="14"/>
  <c r="X49" i="14"/>
  <c r="W100" i="9"/>
  <c r="W98" i="9"/>
  <c r="L36" i="9"/>
  <c r="AH59" i="9"/>
  <c r="AH48" i="9"/>
  <c r="L92" i="13"/>
  <c r="M89" i="13"/>
  <c r="AA72" i="13"/>
  <c r="S49" i="12"/>
  <c r="L92" i="12"/>
  <c r="AE89" i="15"/>
  <c r="AE107" i="15"/>
  <c r="V98" i="15"/>
  <c r="AC98" i="15"/>
  <c r="H111" i="9"/>
  <c r="Q49" i="10"/>
  <c r="N91" i="12"/>
  <c r="AE88" i="13"/>
  <c r="L91" i="13"/>
  <c r="M87" i="13"/>
  <c r="L88" i="13"/>
  <c r="L97" i="13"/>
  <c r="AG14" i="12"/>
  <c r="S98" i="15"/>
  <c r="P49" i="14"/>
  <c r="Z49" i="14"/>
  <c r="AG60" i="14"/>
  <c r="AC96" i="15"/>
  <c r="AC90" i="13"/>
  <c r="AC92" i="13"/>
  <c r="AC86" i="13"/>
  <c r="W87" i="10"/>
  <c r="AG107" i="12"/>
  <c r="AG60" i="13"/>
  <c r="Z95" i="9"/>
  <c r="M91" i="14"/>
  <c r="AH71" i="15"/>
  <c r="AF24" i="9"/>
  <c r="J96" i="13"/>
  <c r="AF60" i="12"/>
  <c r="AE109" i="9"/>
  <c r="Y96" i="9"/>
  <c r="AE81" i="9"/>
  <c r="AE91" i="9"/>
  <c r="AE100" i="9"/>
  <c r="AD26" i="10"/>
  <c r="AF36" i="10"/>
  <c r="AC91" i="13"/>
  <c r="AD36" i="15"/>
  <c r="AF46" i="9"/>
  <c r="AE26" i="10"/>
  <c r="AG95" i="12"/>
  <c r="AD60" i="12"/>
  <c r="U91" i="13"/>
  <c r="U100" i="13"/>
  <c r="V87" i="13"/>
  <c r="AE26" i="13"/>
  <c r="AE87" i="13"/>
  <c r="Z87" i="13"/>
  <c r="AF26" i="13"/>
  <c r="AF87" i="13"/>
  <c r="AF96" i="13"/>
  <c r="AD35" i="9"/>
  <c r="AH35" i="9"/>
  <c r="AE59" i="9"/>
  <c r="AH47" i="10"/>
  <c r="O97" i="10"/>
  <c r="F112" i="10"/>
  <c r="AB98" i="13"/>
  <c r="R97" i="14"/>
  <c r="AA97" i="15"/>
  <c r="Q98" i="9"/>
  <c r="AF59" i="9"/>
  <c r="AB97" i="13"/>
  <c r="AD14" i="12"/>
  <c r="AH14" i="12"/>
  <c r="AF14" i="12"/>
  <c r="N96" i="14"/>
  <c r="AD25" i="15"/>
  <c r="AD25" i="10"/>
  <c r="AH25" i="10"/>
  <c r="AA96" i="12"/>
  <c r="AA98" i="12"/>
  <c r="N88" i="14"/>
  <c r="AF12" i="9"/>
  <c r="AF13" i="9"/>
  <c r="AF86" i="9"/>
  <c r="AF95" i="9"/>
  <c r="AD71" i="10"/>
  <c r="AD100" i="10"/>
  <c r="P89" i="12"/>
  <c r="P98" i="12"/>
  <c r="X97" i="12"/>
  <c r="N90" i="13"/>
  <c r="R99" i="14"/>
  <c r="O90" i="12"/>
  <c r="O50" i="12"/>
  <c r="R90" i="13"/>
  <c r="R99" i="13"/>
  <c r="R50" i="13"/>
  <c r="M87" i="9"/>
  <c r="M96" i="9"/>
  <c r="M48" i="9"/>
  <c r="AD15" i="13"/>
  <c r="P91" i="13"/>
  <c r="P89" i="13"/>
  <c r="P87" i="13"/>
  <c r="P90" i="13"/>
  <c r="P92" i="13"/>
  <c r="P86" i="13"/>
  <c r="P109" i="13"/>
  <c r="P88" i="13"/>
  <c r="AA94" i="9"/>
  <c r="P100" i="9"/>
  <c r="U95" i="9"/>
  <c r="X96" i="9"/>
  <c r="Y50" i="13"/>
  <c r="Y90" i="13"/>
  <c r="Y99" i="13"/>
  <c r="Q108" i="9"/>
  <c r="P96" i="9"/>
  <c r="AA98" i="9"/>
  <c r="W95" i="9"/>
  <c r="W96" i="9"/>
  <c r="Q106" i="9"/>
  <c r="V98" i="9"/>
  <c r="V96" i="9"/>
  <c r="AC98" i="9"/>
  <c r="AH91" i="9"/>
  <c r="AH26" i="12"/>
  <c r="AC88" i="13"/>
  <c r="AG37" i="13"/>
  <c r="O100" i="13"/>
  <c r="O91" i="13"/>
  <c r="O109" i="13"/>
  <c r="Z92" i="14"/>
  <c r="Z89" i="14"/>
  <c r="Z88" i="14"/>
  <c r="Z86" i="14"/>
  <c r="Z87" i="14"/>
  <c r="F111" i="9"/>
  <c r="AE14" i="10"/>
  <c r="AE60" i="10"/>
  <c r="L96" i="13"/>
  <c r="W49" i="12"/>
  <c r="AF71" i="13"/>
  <c r="AF100" i="13"/>
  <c r="AH14" i="14"/>
  <c r="Q88" i="14"/>
  <c r="AE71" i="14"/>
  <c r="AE100" i="14"/>
  <c r="AE91" i="14"/>
  <c r="V96" i="14"/>
  <c r="AH25" i="15"/>
  <c r="AE87" i="15"/>
  <c r="J88" i="15"/>
  <c r="Z49" i="15"/>
  <c r="AG91" i="15"/>
  <c r="F112" i="15"/>
  <c r="K89" i="9"/>
  <c r="K107" i="9"/>
  <c r="W48" i="9"/>
  <c r="AA48" i="9"/>
  <c r="AG70" i="9"/>
  <c r="AG99" i="9"/>
  <c r="AE70" i="9"/>
  <c r="AE99" i="9"/>
  <c r="L110" i="10"/>
  <c r="J87" i="10"/>
  <c r="J88" i="10"/>
  <c r="J86" i="10"/>
  <c r="J95" i="10"/>
  <c r="AE25" i="10"/>
  <c r="AB88" i="10"/>
  <c r="M89" i="10"/>
  <c r="AH71" i="10"/>
  <c r="AF71" i="10"/>
  <c r="AF100" i="10"/>
  <c r="AG71" i="10"/>
  <c r="AG100" i="10"/>
  <c r="O105" i="10"/>
  <c r="AG97" i="12"/>
  <c r="AH100" i="12"/>
  <c r="AG25" i="12"/>
  <c r="AF25" i="12"/>
  <c r="AE36" i="12"/>
  <c r="AG82" i="12"/>
  <c r="AE14" i="13"/>
  <c r="R101" i="13"/>
  <c r="G112" i="13"/>
  <c r="J87" i="14"/>
  <c r="J88" i="14"/>
  <c r="AG14" i="14"/>
  <c r="J89" i="14"/>
  <c r="AE36" i="14"/>
  <c r="AD36" i="14"/>
  <c r="AH36" i="14"/>
  <c r="L88" i="14"/>
  <c r="AD71" i="14"/>
  <c r="AD100" i="14"/>
  <c r="AF71" i="14"/>
  <c r="AF100" i="14"/>
  <c r="AG82" i="14"/>
  <c r="X101" i="14"/>
  <c r="AG101" i="15"/>
  <c r="J90" i="15"/>
  <c r="AG82" i="15"/>
  <c r="S95" i="15"/>
  <c r="I112" i="15"/>
  <c r="N88" i="10"/>
  <c r="J89" i="10"/>
  <c r="Q89" i="10"/>
  <c r="Q98" i="10"/>
  <c r="J90" i="10"/>
  <c r="W92" i="10"/>
  <c r="AG109" i="12"/>
  <c r="AF101" i="13"/>
  <c r="AD48" i="12"/>
  <c r="AG60" i="12"/>
  <c r="AG49" i="12"/>
  <c r="K61" i="12"/>
  <c r="AE60" i="13"/>
  <c r="AH60" i="13"/>
  <c r="AH49" i="13"/>
  <c r="Q90" i="14"/>
  <c r="X98" i="14"/>
  <c r="V99" i="14"/>
  <c r="X100" i="14"/>
  <c r="AG89" i="15"/>
  <c r="S96" i="15"/>
  <c r="Y96" i="15"/>
  <c r="AC99" i="15"/>
  <c r="AA101" i="15"/>
  <c r="AD81" i="9"/>
  <c r="AD91" i="9"/>
  <c r="AD100" i="9"/>
  <c r="I111" i="9"/>
  <c r="Q87" i="10"/>
  <c r="K37" i="10"/>
  <c r="T88" i="10"/>
  <c r="Z88" i="10"/>
  <c r="Z97" i="10"/>
  <c r="AG47" i="10"/>
  <c r="K49" i="10"/>
  <c r="K61" i="10"/>
  <c r="AD82" i="10"/>
  <c r="AF82" i="10"/>
  <c r="J98" i="13"/>
  <c r="J97" i="13"/>
  <c r="AG101" i="12"/>
  <c r="AA101" i="12"/>
  <c r="Q87" i="12"/>
  <c r="AD47" i="12"/>
  <c r="AE47" i="12"/>
  <c r="AE49" i="12"/>
  <c r="Y49" i="12"/>
  <c r="AC49" i="12"/>
  <c r="Z49" i="12"/>
  <c r="AE82" i="12"/>
  <c r="AD82" i="12"/>
  <c r="AH82" i="12"/>
  <c r="AF82" i="12"/>
  <c r="P92" i="12"/>
  <c r="P101" i="12"/>
  <c r="AD26" i="13"/>
  <c r="AB87" i="13"/>
  <c r="AB96" i="13"/>
  <c r="AD36" i="13"/>
  <c r="AH36" i="13"/>
  <c r="AE36" i="13"/>
  <c r="AG50" i="13"/>
  <c r="AE50" i="15"/>
  <c r="AE47" i="14"/>
  <c r="N90" i="14"/>
  <c r="N108" i="14"/>
  <c r="R98" i="14"/>
  <c r="U96" i="14"/>
  <c r="W97" i="14"/>
  <c r="O106" i="15"/>
  <c r="Y98" i="15"/>
  <c r="M109" i="9"/>
  <c r="M94" i="9"/>
  <c r="AF88" i="9"/>
  <c r="AF97" i="9"/>
  <c r="N48" i="10"/>
  <c r="N49" i="10"/>
  <c r="W61" i="10"/>
  <c r="AE61" i="10"/>
  <c r="W49" i="10"/>
  <c r="AC92" i="10"/>
  <c r="AC101" i="10"/>
  <c r="AH89" i="9"/>
  <c r="AE35" i="9"/>
  <c r="M90" i="9"/>
  <c r="M108" i="9"/>
  <c r="AF81" i="9"/>
  <c r="AF91" i="9"/>
  <c r="AF100" i="9"/>
  <c r="AE48" i="10"/>
  <c r="AG25" i="10"/>
  <c r="V87" i="10"/>
  <c r="V96" i="10"/>
  <c r="AG36" i="10"/>
  <c r="AC49" i="10"/>
  <c r="AC48" i="10"/>
  <c r="AC89" i="10"/>
  <c r="AC98" i="10"/>
  <c r="AF60" i="10"/>
  <c r="U100" i="10"/>
  <c r="AE72" i="10"/>
  <c r="Y100" i="10"/>
  <c r="Y72" i="10"/>
  <c r="Y91" i="10"/>
  <c r="P98" i="13"/>
  <c r="N86" i="10"/>
  <c r="N15" i="10"/>
  <c r="N92" i="10"/>
  <c r="AC88" i="10"/>
  <c r="AC97" i="10"/>
  <c r="O50" i="10"/>
  <c r="O90" i="10"/>
  <c r="O108" i="10"/>
  <c r="V89" i="13"/>
  <c r="V98" i="13"/>
  <c r="AH48" i="13"/>
  <c r="AE48" i="13"/>
  <c r="V50" i="13"/>
  <c r="K108" i="12"/>
  <c r="K99" i="12"/>
  <c r="Q100" i="14"/>
  <c r="Q91" i="14"/>
  <c r="W95" i="15"/>
  <c r="W96" i="15"/>
  <c r="W97" i="15"/>
  <c r="J91" i="9"/>
  <c r="M86" i="9"/>
  <c r="K104" i="9"/>
  <c r="K111" i="9"/>
  <c r="N87" i="9"/>
  <c r="K48" i="9"/>
  <c r="Q95" i="9"/>
  <c r="Q97" i="9"/>
  <c r="T97" i="9"/>
  <c r="AC100" i="9"/>
  <c r="J85" i="9"/>
  <c r="J94" i="9"/>
  <c r="M83" i="9"/>
  <c r="K90" i="9"/>
  <c r="K108" i="9"/>
  <c r="AA96" i="9"/>
  <c r="T100" i="9"/>
  <c r="L109" i="10"/>
  <c r="N91" i="10"/>
  <c r="L87" i="10"/>
  <c r="L84" i="10"/>
  <c r="L72" i="10"/>
  <c r="L89" i="10"/>
  <c r="L61" i="10"/>
  <c r="L49" i="10"/>
  <c r="L90" i="10"/>
  <c r="L108" i="10"/>
  <c r="L26" i="10"/>
  <c r="P86" i="10"/>
  <c r="P92" i="10"/>
  <c r="P89" i="10"/>
  <c r="AG60" i="10"/>
  <c r="AG49" i="10"/>
  <c r="V91" i="10"/>
  <c r="V92" i="10"/>
  <c r="V101" i="10"/>
  <c r="M49" i="13"/>
  <c r="M90" i="13"/>
  <c r="Y100" i="13"/>
  <c r="Y72" i="13"/>
  <c r="U92" i="13"/>
  <c r="U101" i="13"/>
  <c r="AE83" i="13"/>
  <c r="AE92" i="13"/>
  <c r="AE101" i="13"/>
  <c r="AG59" i="9"/>
  <c r="V99" i="10"/>
  <c r="P91" i="14"/>
  <c r="AD15" i="14"/>
  <c r="AD86" i="14"/>
  <c r="AD110" i="14"/>
  <c r="P89" i="14"/>
  <c r="P90" i="14"/>
  <c r="P86" i="14"/>
  <c r="P87" i="14"/>
  <c r="P106" i="9"/>
  <c r="P111" i="9"/>
  <c r="Q94" i="9"/>
  <c r="AH94" i="9"/>
  <c r="Q105" i="9"/>
  <c r="Q104" i="9"/>
  <c r="AA95" i="9"/>
  <c r="AC96" i="9"/>
  <c r="M88" i="9"/>
  <c r="M97" i="9"/>
  <c r="M89" i="9"/>
  <c r="AH99" i="9"/>
  <c r="AB95" i="9"/>
  <c r="X97" i="9"/>
  <c r="T96" i="9"/>
  <c r="J89" i="9"/>
  <c r="AH81" i="9"/>
  <c r="AH60" i="9"/>
  <c r="AD60" i="9"/>
  <c r="AD49" i="9"/>
  <c r="P49" i="9"/>
  <c r="N87" i="10"/>
  <c r="N105" i="10"/>
  <c r="AE15" i="10"/>
  <c r="AD14" i="10"/>
  <c r="P88" i="10"/>
  <c r="P97" i="10"/>
  <c r="AF48" i="10"/>
  <c r="N90" i="10"/>
  <c r="N99" i="10"/>
  <c r="AC90" i="10"/>
  <c r="AC99" i="10"/>
  <c r="J96" i="10"/>
  <c r="T92" i="10"/>
  <c r="AD37" i="10"/>
  <c r="V88" i="10"/>
  <c r="V97" i="10"/>
  <c r="AF47" i="10"/>
  <c r="AF49" i="10"/>
  <c r="AE47" i="10"/>
  <c r="AH60" i="10"/>
  <c r="AH49" i="10"/>
  <c r="Q90" i="10"/>
  <c r="Q99" i="10"/>
  <c r="AC95" i="12"/>
  <c r="AC99" i="12"/>
  <c r="AC101" i="12"/>
  <c r="AC96" i="12"/>
  <c r="AC98" i="12"/>
  <c r="J87" i="12"/>
  <c r="J90" i="12"/>
  <c r="M86" i="12"/>
  <c r="M98" i="12"/>
  <c r="M90" i="12"/>
  <c r="M84" i="12"/>
  <c r="L49" i="12"/>
  <c r="L89" i="12"/>
  <c r="P91" i="12"/>
  <c r="P109" i="12"/>
  <c r="AH72" i="12"/>
  <c r="N86" i="13"/>
  <c r="N99" i="13"/>
  <c r="N88" i="13"/>
  <c r="N15" i="13"/>
  <c r="N92" i="13"/>
  <c r="N87" i="13"/>
  <c r="Q86" i="13"/>
  <c r="Q98" i="13"/>
  <c r="Q91" i="13"/>
  <c r="Q87" i="13"/>
  <c r="Q88" i="13"/>
  <c r="AA86" i="13"/>
  <c r="AA95" i="13"/>
  <c r="AG15" i="13"/>
  <c r="AG89" i="13"/>
  <c r="AA92" i="13"/>
  <c r="AA91" i="13"/>
  <c r="K88" i="13"/>
  <c r="K37" i="13"/>
  <c r="R88" i="13"/>
  <c r="R97" i="13"/>
  <c r="AD37" i="13"/>
  <c r="AD88" i="13"/>
  <c r="U61" i="13"/>
  <c r="U49" i="13"/>
  <c r="X61" i="13"/>
  <c r="X49" i="13"/>
  <c r="Z90" i="13"/>
  <c r="Z99" i="13"/>
  <c r="Z50" i="13"/>
  <c r="K100" i="13"/>
  <c r="K72" i="13"/>
  <c r="K91" i="13"/>
  <c r="K109" i="13"/>
  <c r="R91" i="13"/>
  <c r="AD72" i="13"/>
  <c r="AD91" i="13"/>
  <c r="AD92" i="14"/>
  <c r="AH26" i="14"/>
  <c r="AD26" i="14"/>
  <c r="AG35" i="9"/>
  <c r="K87" i="9"/>
  <c r="AB86" i="10"/>
  <c r="AB95" i="10"/>
  <c r="T89" i="10"/>
  <c r="AH26" i="10"/>
  <c r="Z87" i="10"/>
  <c r="Z96" i="10"/>
  <c r="AD36" i="10"/>
  <c r="AH36" i="10"/>
  <c r="AE36" i="10"/>
  <c r="AF37" i="10"/>
  <c r="Y50" i="10"/>
  <c r="AB92" i="10"/>
  <c r="H112" i="10"/>
  <c r="J86" i="12"/>
  <c r="J95" i="12"/>
  <c r="N89" i="13"/>
  <c r="N98" i="13"/>
  <c r="N50" i="13"/>
  <c r="AG49" i="13"/>
  <c r="K110" i="12"/>
  <c r="K95" i="12"/>
  <c r="AD37" i="12"/>
  <c r="AH37" i="12"/>
  <c r="V48" i="12"/>
  <c r="V49" i="12"/>
  <c r="Q49" i="13"/>
  <c r="Q61" i="13"/>
  <c r="AD25" i="14"/>
  <c r="L83" i="9"/>
  <c r="AH14" i="10"/>
  <c r="AG14" i="10"/>
  <c r="AB91" i="10"/>
  <c r="AF26" i="10"/>
  <c r="U49" i="10"/>
  <c r="AB90" i="10"/>
  <c r="AE71" i="10"/>
  <c r="AE100" i="10"/>
  <c r="Z92" i="10"/>
  <c r="Z101" i="10"/>
  <c r="I112" i="10"/>
  <c r="M88" i="12"/>
  <c r="W98" i="12"/>
  <c r="O108" i="12"/>
  <c r="O99" i="12"/>
  <c r="O61" i="13"/>
  <c r="O49" i="13"/>
  <c r="K37" i="14"/>
  <c r="K87" i="14"/>
  <c r="K72" i="14"/>
  <c r="K90" i="14"/>
  <c r="K86" i="14"/>
  <c r="K84" i="14"/>
  <c r="K91" i="14"/>
  <c r="K26" i="14"/>
  <c r="Y90" i="14"/>
  <c r="Y91" i="14"/>
  <c r="Y86" i="14"/>
  <c r="Y95" i="14"/>
  <c r="Y87" i="14"/>
  <c r="Y89" i="14"/>
  <c r="Y88" i="14"/>
  <c r="AF15" i="14"/>
  <c r="AF90" i="14"/>
  <c r="AD48" i="13"/>
  <c r="AD89" i="13"/>
  <c r="Z97" i="13"/>
  <c r="AE14" i="12"/>
  <c r="Z98" i="12"/>
  <c r="AB96" i="12"/>
  <c r="AG36" i="12"/>
  <c r="AF36" i="12"/>
  <c r="AD36" i="12"/>
  <c r="AH36" i="12"/>
  <c r="J88" i="12"/>
  <c r="J97" i="12"/>
  <c r="AG26" i="13"/>
  <c r="V99" i="13"/>
  <c r="V101" i="13"/>
  <c r="AD14" i="14"/>
  <c r="L37" i="14"/>
  <c r="L89" i="14"/>
  <c r="L72" i="14"/>
  <c r="AH25" i="14"/>
  <c r="AD37" i="14"/>
  <c r="AD88" i="14"/>
  <c r="AD97" i="14"/>
  <c r="P88" i="14"/>
  <c r="N100" i="14"/>
  <c r="N72" i="14"/>
  <c r="N91" i="14"/>
  <c r="N109" i="14"/>
  <c r="AH83" i="14"/>
  <c r="P92" i="14"/>
  <c r="O106" i="14"/>
  <c r="O110" i="14"/>
  <c r="Z98" i="13"/>
  <c r="Z96" i="13"/>
  <c r="Z101" i="13"/>
  <c r="AA97" i="12"/>
  <c r="AE25" i="12"/>
  <c r="AD26" i="12"/>
  <c r="AG25" i="13"/>
  <c r="AH25" i="13"/>
  <c r="V96" i="13"/>
  <c r="L90" i="14"/>
  <c r="J99" i="14"/>
  <c r="J95" i="14"/>
  <c r="J96" i="14"/>
  <c r="J98" i="14"/>
  <c r="AC91" i="14"/>
  <c r="AC89" i="14"/>
  <c r="AC90" i="14"/>
  <c r="AE25" i="14"/>
  <c r="AA61" i="14"/>
  <c r="AA90" i="14"/>
  <c r="AA49" i="14"/>
  <c r="W99" i="15"/>
  <c r="W101" i="15"/>
  <c r="L109" i="12"/>
  <c r="Z97" i="12"/>
  <c r="AF49" i="12"/>
  <c r="AD25" i="12"/>
  <c r="M87" i="12"/>
  <c r="AH47" i="12"/>
  <c r="AH49" i="12"/>
  <c r="K89" i="12"/>
  <c r="K98" i="12"/>
  <c r="O97" i="12"/>
  <c r="AD60" i="13"/>
  <c r="AD49" i="13"/>
  <c r="AE82" i="13"/>
  <c r="AH82" i="13"/>
  <c r="V97" i="13"/>
  <c r="O98" i="13"/>
  <c r="AC88" i="14"/>
  <c r="AC86" i="14"/>
  <c r="AC95" i="14"/>
  <c r="AC87" i="14"/>
  <c r="AH71" i="12"/>
  <c r="AF71" i="12"/>
  <c r="AF100" i="12"/>
  <c r="F112" i="12"/>
  <c r="AE71" i="13"/>
  <c r="AE100" i="13"/>
  <c r="O101" i="13"/>
  <c r="I112" i="13"/>
  <c r="M89" i="14"/>
  <c r="J92" i="14"/>
  <c r="O109" i="14"/>
  <c r="Q87" i="14"/>
  <c r="AG47" i="14"/>
  <c r="AF47" i="14"/>
  <c r="N48" i="14"/>
  <c r="W49" i="14"/>
  <c r="AD60" i="14"/>
  <c r="AH60" i="14"/>
  <c r="AF60" i="14"/>
  <c r="AH82" i="14"/>
  <c r="AE82" i="14"/>
  <c r="V98" i="14"/>
  <c r="X99" i="14"/>
  <c r="V101" i="14"/>
  <c r="H112" i="14"/>
  <c r="W98" i="15"/>
  <c r="AE60" i="15"/>
  <c r="AB49" i="15"/>
  <c r="AE71" i="15"/>
  <c r="AE100" i="15"/>
  <c r="AG71" i="15"/>
  <c r="AG100" i="15"/>
  <c r="S97" i="15"/>
  <c r="AB97" i="15"/>
  <c r="Y99" i="15"/>
  <c r="G112" i="15"/>
  <c r="H112" i="13"/>
  <c r="AF14" i="14"/>
  <c r="AE60" i="14"/>
  <c r="K61" i="14"/>
  <c r="U49" i="14"/>
  <c r="Y49" i="14"/>
  <c r="X96" i="14"/>
  <c r="G112" i="14"/>
  <c r="I112" i="14"/>
  <c r="AE91" i="15"/>
  <c r="AE109" i="15"/>
  <c r="AE88" i="15"/>
  <c r="AF47" i="15"/>
  <c r="AE47" i="15"/>
  <c r="N49" i="15"/>
  <c r="AF82" i="14"/>
  <c r="O101" i="14"/>
  <c r="X97" i="14"/>
  <c r="R49" i="15"/>
  <c r="O98" i="9"/>
  <c r="O107" i="9"/>
  <c r="AD48" i="9"/>
  <c r="AF48" i="9"/>
  <c r="AF89" i="9"/>
  <c r="AF98" i="9"/>
  <c r="O99" i="9"/>
  <c r="O90" i="9"/>
  <c r="O108" i="9"/>
  <c r="O94" i="9"/>
  <c r="O95" i="9"/>
  <c r="O96" i="9"/>
  <c r="O104" i="9"/>
  <c r="N96" i="10"/>
  <c r="Q110" i="10"/>
  <c r="Q95" i="10"/>
  <c r="AA91" i="10"/>
  <c r="L88" i="10"/>
  <c r="L37" i="10"/>
  <c r="T100" i="10"/>
  <c r="AE83" i="10"/>
  <c r="U92" i="10"/>
  <c r="U101" i="10"/>
  <c r="O110" i="10"/>
  <c r="O107" i="10"/>
  <c r="AB100" i="14"/>
  <c r="AB72" i="14"/>
  <c r="AF91" i="15"/>
  <c r="AF92" i="15"/>
  <c r="AF89" i="15"/>
  <c r="AF90" i="15"/>
  <c r="AF86" i="15"/>
  <c r="AF95" i="15"/>
  <c r="AF87" i="15"/>
  <c r="U96" i="9"/>
  <c r="N85" i="9"/>
  <c r="N108" i="9"/>
  <c r="N86" i="9"/>
  <c r="P87" i="10"/>
  <c r="O101" i="10"/>
  <c r="Q92" i="10"/>
  <c r="Q101" i="10"/>
  <c r="AD83" i="10"/>
  <c r="AH83" i="10"/>
  <c r="L98" i="12"/>
  <c r="L107" i="12"/>
  <c r="X98" i="9"/>
  <c r="AH88" i="9"/>
  <c r="AB97" i="9"/>
  <c r="M105" i="9"/>
  <c r="Q100" i="9"/>
  <c r="Q107" i="9"/>
  <c r="AB96" i="9"/>
  <c r="U98" i="9"/>
  <c r="J86" i="9"/>
  <c r="J95" i="9"/>
  <c r="K36" i="9"/>
  <c r="AH90" i="9"/>
  <c r="L86" i="9"/>
  <c r="L89" i="9"/>
  <c r="L25" i="9"/>
  <c r="L48" i="9"/>
  <c r="L60" i="9"/>
  <c r="AF70" i="9"/>
  <c r="AE12" i="9"/>
  <c r="AE13" i="9"/>
  <c r="AE24" i="9"/>
  <c r="AD48" i="10"/>
  <c r="O96" i="10"/>
  <c r="O100" i="10"/>
  <c r="L98" i="10"/>
  <c r="L107" i="10"/>
  <c r="P109" i="10"/>
  <c r="AA89" i="10"/>
  <c r="W91" i="10"/>
  <c r="W86" i="10"/>
  <c r="W96" i="10"/>
  <c r="W90" i="10"/>
  <c r="U87" i="10"/>
  <c r="U96" i="10"/>
  <c r="U91" i="10"/>
  <c r="U89" i="10"/>
  <c r="U98" i="10"/>
  <c r="Y86" i="10"/>
  <c r="Y87" i="10"/>
  <c r="Y89" i="10"/>
  <c r="Y90" i="10"/>
  <c r="AF15" i="10"/>
  <c r="AF88" i="10"/>
  <c r="Y92" i="10"/>
  <c r="AC87" i="10"/>
  <c r="AC96" i="10"/>
  <c r="Q50" i="10"/>
  <c r="AH48" i="10"/>
  <c r="V89" i="10"/>
  <c r="V98" i="10"/>
  <c r="V50" i="10"/>
  <c r="P61" i="10"/>
  <c r="P49" i="10"/>
  <c r="U50" i="10"/>
  <c r="U90" i="10"/>
  <c r="U99" i="10"/>
  <c r="Z61" i="10"/>
  <c r="Z49" i="10"/>
  <c r="AG105" i="12"/>
  <c r="L100" i="9"/>
  <c r="L91" i="9"/>
  <c r="AG12" i="9"/>
  <c r="AG13" i="9"/>
  <c r="AA13" i="9"/>
  <c r="P106" i="12"/>
  <c r="AE105" i="15"/>
  <c r="AE96" i="15"/>
  <c r="Z95" i="15"/>
  <c r="Z101" i="15"/>
  <c r="Z99" i="15"/>
  <c r="Z96" i="15"/>
  <c r="K88" i="9"/>
  <c r="AH86" i="9"/>
  <c r="AC50" i="10"/>
  <c r="Q109" i="10"/>
  <c r="AE87" i="10"/>
  <c r="AE86" i="10"/>
  <c r="Z91" i="10"/>
  <c r="AF72" i="10"/>
  <c r="AG15" i="10"/>
  <c r="AA87" i="10"/>
  <c r="AA86" i="10"/>
  <c r="AA95" i="10"/>
  <c r="O109" i="10"/>
  <c r="Y97" i="9"/>
  <c r="U97" i="9"/>
  <c r="AH85" i="9"/>
  <c r="O49" i="9"/>
  <c r="O105" i="9"/>
  <c r="K60" i="9"/>
  <c r="N14" i="9"/>
  <c r="N91" i="9"/>
  <c r="J87" i="9"/>
  <c r="J96" i="9"/>
  <c r="AA100" i="9"/>
  <c r="AH87" i="9"/>
  <c r="AD24" i="9"/>
  <c r="AF35" i="9"/>
  <c r="AF87" i="9"/>
  <c r="AF96" i="9"/>
  <c r="AG46" i="9"/>
  <c r="J88" i="9"/>
  <c r="N48" i="9"/>
  <c r="N47" i="9"/>
  <c r="O109" i="9"/>
  <c r="O106" i="9"/>
  <c r="AG24" i="9"/>
  <c r="AE46" i="9"/>
  <c r="Q107" i="10"/>
  <c r="AH12" i="9"/>
  <c r="AH13" i="9"/>
  <c r="Q13" i="9"/>
  <c r="AD12" i="9"/>
  <c r="AD13" i="9"/>
  <c r="O98" i="10"/>
  <c r="O95" i="10"/>
  <c r="L99" i="10"/>
  <c r="O106" i="10"/>
  <c r="P106" i="10"/>
  <c r="T91" i="10"/>
  <c r="Q96" i="10"/>
  <c r="Q105" i="10"/>
  <c r="T86" i="10"/>
  <c r="T87" i="10"/>
  <c r="AD15" i="10"/>
  <c r="AH15" i="10"/>
  <c r="AG26" i="10"/>
  <c r="Q88" i="10"/>
  <c r="AH37" i="10"/>
  <c r="AG37" i="10"/>
  <c r="X61" i="10"/>
  <c r="X49" i="10"/>
  <c r="AG61" i="10"/>
  <c r="AA90" i="10"/>
  <c r="AA99" i="10"/>
  <c r="AA50" i="10"/>
  <c r="Q107" i="13"/>
  <c r="W91" i="13"/>
  <c r="AE72" i="13"/>
  <c r="AE91" i="13"/>
  <c r="AE109" i="13"/>
  <c r="AF86" i="12"/>
  <c r="AF95" i="12"/>
  <c r="AF88" i="12"/>
  <c r="AF92" i="12"/>
  <c r="AF87" i="12"/>
  <c r="Y96" i="12"/>
  <c r="Y98" i="12"/>
  <c r="Y99" i="12"/>
  <c r="AG61" i="12"/>
  <c r="AA90" i="12"/>
  <c r="AA99" i="12"/>
  <c r="AA50" i="12"/>
  <c r="Q88" i="12"/>
  <c r="AH88" i="12"/>
  <c r="Q90" i="12"/>
  <c r="Q86" i="12"/>
  <c r="Q96" i="12"/>
  <c r="Q92" i="12"/>
  <c r="AD15" i="12"/>
  <c r="AD89" i="12"/>
  <c r="X89" i="10"/>
  <c r="X98" i="10"/>
  <c r="X87" i="10"/>
  <c r="X96" i="10"/>
  <c r="M87" i="10"/>
  <c r="M86" i="10"/>
  <c r="M88" i="10"/>
  <c r="W88" i="10"/>
  <c r="W89" i="10"/>
  <c r="AB50" i="10"/>
  <c r="AB89" i="10"/>
  <c r="AB98" i="10"/>
  <c r="M90" i="10"/>
  <c r="AD72" i="10"/>
  <c r="AD91" i="10"/>
  <c r="AC100" i="10"/>
  <c r="AC72" i="10"/>
  <c r="AC91" i="10"/>
  <c r="X92" i="10"/>
  <c r="X101" i="10"/>
  <c r="AF83" i="10"/>
  <c r="AG83" i="10"/>
  <c r="AA92" i="10"/>
  <c r="AF91" i="12"/>
  <c r="AC95" i="13"/>
  <c r="K105" i="12"/>
  <c r="K112" i="12"/>
  <c r="K96" i="12"/>
  <c r="N15" i="12"/>
  <c r="N92" i="12"/>
  <c r="N87" i="12"/>
  <c r="N86" i="12"/>
  <c r="R86" i="12"/>
  <c r="R95" i="12"/>
  <c r="R92" i="12"/>
  <c r="R91" i="12"/>
  <c r="R87" i="12"/>
  <c r="R89" i="12"/>
  <c r="AE92" i="12"/>
  <c r="AE87" i="12"/>
  <c r="AE91" i="12"/>
  <c r="AE88" i="12"/>
  <c r="AE86" i="12"/>
  <c r="AE90" i="12"/>
  <c r="N88" i="12"/>
  <c r="R61" i="12"/>
  <c r="R49" i="12"/>
  <c r="O100" i="12"/>
  <c r="O91" i="12"/>
  <c r="O109" i="12"/>
  <c r="P106" i="14"/>
  <c r="K86" i="10"/>
  <c r="K109" i="10"/>
  <c r="K88" i="10"/>
  <c r="U88" i="10"/>
  <c r="U97" i="10"/>
  <c r="AE37" i="10"/>
  <c r="AE88" i="10"/>
  <c r="X88" i="10"/>
  <c r="X97" i="10"/>
  <c r="Z89" i="10"/>
  <c r="Z98" i="10"/>
  <c r="T61" i="10"/>
  <c r="T49" i="10"/>
  <c r="L110" i="13"/>
  <c r="L99" i="13"/>
  <c r="L95" i="13"/>
  <c r="L108" i="13"/>
  <c r="L105" i="13"/>
  <c r="L112" i="13"/>
  <c r="L106" i="13"/>
  <c r="N48" i="12"/>
  <c r="N49" i="12"/>
  <c r="Q50" i="12"/>
  <c r="Q89" i="12"/>
  <c r="N90" i="12"/>
  <c r="P61" i="12"/>
  <c r="P49" i="12"/>
  <c r="L109" i="13"/>
  <c r="AF90" i="12"/>
  <c r="L26" i="12"/>
  <c r="L87" i="12"/>
  <c r="L90" i="12"/>
  <c r="L88" i="12"/>
  <c r="P87" i="12"/>
  <c r="AH15" i="12"/>
  <c r="K107" i="12"/>
  <c r="X48" i="12"/>
  <c r="X49" i="12"/>
  <c r="Y97" i="12"/>
  <c r="J89" i="12"/>
  <c r="J98" i="12"/>
  <c r="J91" i="12"/>
  <c r="AD72" i="12"/>
  <c r="Q91" i="12"/>
  <c r="AH83" i="12"/>
  <c r="AD83" i="12"/>
  <c r="AD92" i="12"/>
  <c r="W95" i="12"/>
  <c r="W99" i="12"/>
  <c r="W97" i="12"/>
  <c r="W101" i="12"/>
  <c r="AH15" i="13"/>
  <c r="AA88" i="13"/>
  <c r="AA89" i="13"/>
  <c r="AA87" i="13"/>
  <c r="AA96" i="13"/>
  <c r="AC89" i="13"/>
  <c r="AC98" i="13"/>
  <c r="AC87" i="13"/>
  <c r="AC96" i="13"/>
  <c r="R87" i="13"/>
  <c r="R96" i="13"/>
  <c r="AH26" i="13"/>
  <c r="AH37" i="13"/>
  <c r="AF37" i="13"/>
  <c r="AF88" i="13"/>
  <c r="AF97" i="13"/>
  <c r="AB100" i="13"/>
  <c r="AH100" i="13"/>
  <c r="AB72" i="13"/>
  <c r="M92" i="13"/>
  <c r="M84" i="13"/>
  <c r="AH83" i="13"/>
  <c r="Q92" i="13"/>
  <c r="AD83" i="13"/>
  <c r="AD92" i="13"/>
  <c r="Y95" i="13"/>
  <c r="Y97" i="13"/>
  <c r="N97" i="14"/>
  <c r="N106" i="14"/>
  <c r="K108" i="14"/>
  <c r="K99" i="14"/>
  <c r="AG49" i="14"/>
  <c r="K89" i="14"/>
  <c r="K49" i="14"/>
  <c r="Q50" i="14"/>
  <c r="AD48" i="14"/>
  <c r="Y96" i="13"/>
  <c r="AD101" i="14"/>
  <c r="AH61" i="14"/>
  <c r="AI51" i="14"/>
  <c r="AD61" i="14"/>
  <c r="AD90" i="14"/>
  <c r="P50" i="14"/>
  <c r="W95" i="14"/>
  <c r="W101" i="14"/>
  <c r="W98" i="14"/>
  <c r="W96" i="14"/>
  <c r="W101" i="13"/>
  <c r="N99" i="14"/>
  <c r="N95" i="14"/>
  <c r="N110" i="14"/>
  <c r="N105" i="14"/>
  <c r="AA91" i="14"/>
  <c r="AA89" i="14"/>
  <c r="AA86" i="14"/>
  <c r="AA87" i="14"/>
  <c r="AG15" i="14"/>
  <c r="AA92" i="14"/>
  <c r="J97" i="14"/>
  <c r="AB92" i="14"/>
  <c r="AB88" i="14"/>
  <c r="AB90" i="14"/>
  <c r="AB87" i="14"/>
  <c r="AG25" i="14"/>
  <c r="AH47" i="14"/>
  <c r="AH49" i="14"/>
  <c r="M90" i="14"/>
  <c r="O90" i="14"/>
  <c r="O50" i="14"/>
  <c r="K92" i="14"/>
  <c r="K101" i="14"/>
  <c r="U95" i="14"/>
  <c r="U97" i="14"/>
  <c r="O97" i="14"/>
  <c r="U98" i="14"/>
  <c r="K61" i="15"/>
  <c r="X95" i="15"/>
  <c r="X99" i="15"/>
  <c r="X98" i="15"/>
  <c r="Z98" i="15"/>
  <c r="AB86" i="14"/>
  <c r="AB95" i="14"/>
  <c r="M86" i="14"/>
  <c r="M87" i="14"/>
  <c r="M88" i="14"/>
  <c r="AF36" i="14"/>
  <c r="AH71" i="14"/>
  <c r="AD72" i="14"/>
  <c r="Q92" i="14"/>
  <c r="O105" i="14"/>
  <c r="U101" i="14"/>
  <c r="AG97" i="15"/>
  <c r="AG108" i="15"/>
  <c r="AG107" i="15"/>
  <c r="AG106" i="15"/>
  <c r="AG99" i="15"/>
  <c r="AG98" i="15"/>
  <c r="AG110" i="15"/>
  <c r="AG109" i="15"/>
  <c r="AE99" i="15"/>
  <c r="AE108" i="15"/>
  <c r="K26" i="15"/>
  <c r="K87" i="15"/>
  <c r="K37" i="15"/>
  <c r="K88" i="15"/>
  <c r="K72" i="15"/>
  <c r="K86" i="15"/>
  <c r="K95" i="15"/>
  <c r="Z97" i="15"/>
  <c r="V95" i="15"/>
  <c r="V101" i="15"/>
  <c r="V99" i="15"/>
  <c r="V96" i="15"/>
  <c r="O96" i="15"/>
  <c r="O105" i="15"/>
  <c r="X96" i="15"/>
  <c r="AE86" i="14"/>
  <c r="AE97" i="14"/>
  <c r="AH15" i="14"/>
  <c r="Z91" i="14"/>
  <c r="AH37" i="14"/>
  <c r="Z90" i="14"/>
  <c r="Z99" i="14"/>
  <c r="Q86" i="14"/>
  <c r="Q98" i="14"/>
  <c r="AD47" i="14"/>
  <c r="AD49" i="14"/>
  <c r="AE50" i="14"/>
  <c r="AE89" i="14"/>
  <c r="O98" i="14"/>
  <c r="O107" i="14"/>
  <c r="F112" i="14"/>
  <c r="K84" i="15"/>
  <c r="K90" i="15"/>
  <c r="K49" i="15"/>
  <c r="AE95" i="15"/>
  <c r="AE110" i="15"/>
  <c r="O95" i="15"/>
  <c r="O107" i="15"/>
  <c r="O98" i="15"/>
  <c r="AB95" i="15"/>
  <c r="AB98" i="15"/>
  <c r="AB101" i="15"/>
  <c r="AB99" i="15"/>
  <c r="L49" i="14"/>
  <c r="Q49" i="14"/>
  <c r="L84" i="14"/>
  <c r="O96" i="14"/>
  <c r="AG47" i="15"/>
  <c r="X49" i="15"/>
  <c r="AG60" i="15"/>
  <c r="AF60" i="15"/>
  <c r="AD60" i="15"/>
  <c r="AH60" i="15"/>
  <c r="AE82" i="15"/>
  <c r="AD82" i="15"/>
  <c r="AH82" i="15"/>
  <c r="AF82" i="15"/>
  <c r="L26" i="14"/>
  <c r="L86" i="14"/>
  <c r="L105" i="14"/>
  <c r="L112" i="14"/>
  <c r="J96" i="15"/>
  <c r="AH48" i="15"/>
  <c r="S49" i="15"/>
  <c r="O97" i="15"/>
  <c r="N92" i="15"/>
  <c r="N101" i="15"/>
  <c r="AH26" i="15"/>
  <c r="AE36" i="15"/>
  <c r="AH47" i="15"/>
  <c r="AF71" i="15"/>
  <c r="AF100" i="15"/>
  <c r="O101" i="15"/>
  <c r="AH83" i="16"/>
  <c r="AD89" i="16"/>
  <c r="AE96" i="16"/>
  <c r="AH89" i="16"/>
  <c r="AE93" i="16"/>
  <c r="AH87" i="16"/>
  <c r="AH84" i="16"/>
  <c r="AH85" i="16"/>
  <c r="P86" i="16"/>
  <c r="AE97" i="16"/>
  <c r="AH77" i="16"/>
  <c r="AE98" i="16"/>
  <c r="AE89" i="16"/>
  <c r="N100" i="16"/>
  <c r="AF14" i="15"/>
  <c r="N95" i="15"/>
  <c r="L88" i="15"/>
  <c r="M91" i="15"/>
  <c r="M109" i="15"/>
  <c r="K108" i="15"/>
  <c r="L61" i="15"/>
  <c r="L72" i="15"/>
  <c r="L91" i="15"/>
  <c r="L26" i="15"/>
  <c r="L89" i="15"/>
  <c r="L49" i="15"/>
  <c r="L90" i="15"/>
  <c r="L37" i="15"/>
  <c r="L86" i="15"/>
  <c r="J97" i="15"/>
  <c r="AG14" i="15"/>
  <c r="AE94" i="16"/>
  <c r="AE87" i="16"/>
  <c r="AE77" i="16"/>
  <c r="AE85" i="16"/>
  <c r="AE84" i="16"/>
  <c r="AD97" i="16"/>
  <c r="M100" i="16"/>
  <c r="AG100" i="16"/>
  <c r="AI45" i="16"/>
  <c r="AH44" i="16"/>
  <c r="AD98" i="16"/>
  <c r="AD83" i="16"/>
  <c r="P100" i="16"/>
  <c r="AD85" i="16"/>
  <c r="AD87" i="16"/>
  <c r="AD86" i="16"/>
  <c r="AD95" i="16"/>
  <c r="AD93" i="16"/>
  <c r="AD84" i="16"/>
  <c r="Q86" i="16"/>
  <c r="Q95" i="16"/>
  <c r="Q100" i="16"/>
  <c r="AD94" i="16"/>
  <c r="AD96" i="16"/>
  <c r="AD71" i="15"/>
  <c r="AD100" i="15"/>
  <c r="N72" i="15"/>
  <c r="N91" i="15"/>
  <c r="N109" i="15"/>
  <c r="N50" i="15"/>
  <c r="N90" i="15"/>
  <c r="R50" i="15"/>
  <c r="AA49" i="15"/>
  <c r="AD47" i="15"/>
  <c r="Q49" i="15"/>
  <c r="Y49" i="15"/>
  <c r="AC49" i="15"/>
  <c r="X88" i="15"/>
  <c r="X97" i="15"/>
  <c r="AF37" i="15"/>
  <c r="AF88" i="15"/>
  <c r="AF97" i="15"/>
  <c r="AH37" i="15"/>
  <c r="AF36" i="15"/>
  <c r="AG36" i="15"/>
  <c r="AH36" i="15"/>
  <c r="AF25" i="15"/>
  <c r="AE25" i="15"/>
  <c r="P87" i="15"/>
  <c r="AH15" i="15"/>
  <c r="P90" i="15"/>
  <c r="Q87" i="15"/>
  <c r="Q92" i="15"/>
  <c r="Q86" i="15"/>
  <c r="J99" i="15"/>
  <c r="J89" i="15"/>
  <c r="J98" i="15"/>
  <c r="N107" i="15"/>
  <c r="N88" i="15"/>
  <c r="N106" i="15"/>
  <c r="R92" i="15"/>
  <c r="AD14" i="15"/>
  <c r="AH14" i="15"/>
  <c r="L84" i="15"/>
  <c r="AD83" i="15"/>
  <c r="AH83" i="15"/>
  <c r="P92" i="15"/>
  <c r="L101" i="15"/>
  <c r="O100" i="15"/>
  <c r="O91" i="15"/>
  <c r="O109" i="15"/>
  <c r="Q91" i="15"/>
  <c r="AD72" i="15"/>
  <c r="P100" i="15"/>
  <c r="AH72" i="15"/>
  <c r="O50" i="15"/>
  <c r="O90" i="15"/>
  <c r="AH61" i="15"/>
  <c r="AD61" i="15"/>
  <c r="Q90" i="15"/>
  <c r="O49" i="15"/>
  <c r="AF49" i="15"/>
  <c r="M49" i="15"/>
  <c r="Q89" i="15"/>
  <c r="Q50" i="15"/>
  <c r="M89" i="15"/>
  <c r="M98" i="15"/>
  <c r="AD48" i="15"/>
  <c r="P50" i="15"/>
  <c r="Q88" i="15"/>
  <c r="AD37" i="15"/>
  <c r="AE97" i="15"/>
  <c r="AE106" i="15"/>
  <c r="P88" i="15"/>
  <c r="V88" i="15"/>
  <c r="V97" i="15"/>
  <c r="R88" i="15"/>
  <c r="M110" i="15"/>
  <c r="M95" i="15"/>
  <c r="M87" i="15"/>
  <c r="M96" i="15"/>
  <c r="N98" i="15"/>
  <c r="M88" i="15"/>
  <c r="M84" i="15"/>
  <c r="R90" i="15"/>
  <c r="P91" i="15"/>
  <c r="P86" i="15"/>
  <c r="N87" i="15"/>
  <c r="N96" i="15"/>
  <c r="M90" i="15"/>
  <c r="R89" i="15"/>
  <c r="AD15" i="15"/>
  <c r="P89" i="15"/>
  <c r="R86" i="15"/>
  <c r="R95" i="15"/>
  <c r="R91" i="15"/>
  <c r="R87" i="15"/>
  <c r="AD26" i="15"/>
  <c r="K98" i="13"/>
  <c r="P107" i="13"/>
  <c r="AA99" i="13"/>
  <c r="AC97" i="13"/>
  <c r="L110" i="12"/>
  <c r="L95" i="12"/>
  <c r="K108" i="13"/>
  <c r="K99" i="13"/>
  <c r="N107" i="13"/>
  <c r="N109" i="13"/>
  <c r="AE49" i="13"/>
  <c r="AC99" i="13"/>
  <c r="Y97" i="14"/>
  <c r="AG96" i="15"/>
  <c r="Y98" i="14"/>
  <c r="AB99" i="10"/>
  <c r="K107" i="13"/>
  <c r="AD91" i="12"/>
  <c r="W97" i="10"/>
  <c r="AE92" i="10"/>
  <c r="K105" i="13"/>
  <c r="K112" i="13"/>
  <c r="K110" i="13"/>
  <c r="K95" i="13"/>
  <c r="K96" i="13"/>
  <c r="L105" i="9"/>
  <c r="T98" i="10"/>
  <c r="K98" i="9"/>
  <c r="AE49" i="14"/>
  <c r="M96" i="13"/>
  <c r="M105" i="13"/>
  <c r="M109" i="12"/>
  <c r="L94" i="9"/>
  <c r="L96" i="9"/>
  <c r="L97" i="9"/>
  <c r="AE98" i="15"/>
  <c r="AE97" i="13"/>
  <c r="AE106" i="13"/>
  <c r="L108" i="9"/>
  <c r="AG90" i="13"/>
  <c r="AE49" i="10"/>
  <c r="J99" i="10"/>
  <c r="L106" i="9"/>
  <c r="AA101" i="14"/>
  <c r="AG92" i="13"/>
  <c r="P107" i="12"/>
  <c r="M107" i="13"/>
  <c r="M98" i="13"/>
  <c r="AD49" i="12"/>
  <c r="O112" i="12"/>
  <c r="AA101" i="10"/>
  <c r="P96" i="13"/>
  <c r="AE49" i="15"/>
  <c r="J98" i="10"/>
  <c r="L98" i="13"/>
  <c r="L107" i="13"/>
  <c r="AA96" i="14"/>
  <c r="AH92" i="14"/>
  <c r="AA96" i="10"/>
  <c r="P105" i="15"/>
  <c r="AG49" i="15"/>
  <c r="AD49" i="15"/>
  <c r="R98" i="12"/>
  <c r="AC101" i="13"/>
  <c r="P105" i="13"/>
  <c r="AE96" i="13"/>
  <c r="AE105" i="13"/>
  <c r="Z96" i="14"/>
  <c r="P101" i="13"/>
  <c r="AC97" i="14"/>
  <c r="P101" i="10"/>
  <c r="AH49" i="15"/>
  <c r="L98" i="14"/>
  <c r="AH97" i="9"/>
  <c r="AB101" i="10"/>
  <c r="Q109" i="13"/>
  <c r="AB97" i="10"/>
  <c r="P109" i="14"/>
  <c r="AA98" i="14"/>
  <c r="AA97" i="10"/>
  <c r="AD88" i="10"/>
  <c r="Z101" i="14"/>
  <c r="Z95" i="14"/>
  <c r="P108" i="13"/>
  <c r="P99" i="13"/>
  <c r="AD87" i="13"/>
  <c r="AD86" i="13"/>
  <c r="AD101" i="13"/>
  <c r="AB97" i="14"/>
  <c r="L96" i="14"/>
  <c r="T96" i="10"/>
  <c r="AC98" i="14"/>
  <c r="J96" i="12"/>
  <c r="N96" i="9"/>
  <c r="J97" i="10"/>
  <c r="Z97" i="14"/>
  <c r="P106" i="13"/>
  <c r="P97" i="13"/>
  <c r="Y99" i="14"/>
  <c r="AA101" i="13"/>
  <c r="N101" i="13"/>
  <c r="Q111" i="9"/>
  <c r="AH95" i="9"/>
  <c r="AC101" i="14"/>
  <c r="AE91" i="10"/>
  <c r="AB96" i="10"/>
  <c r="Z98" i="14"/>
  <c r="P95" i="13"/>
  <c r="P110" i="13"/>
  <c r="AE90" i="10"/>
  <c r="AE50" i="10"/>
  <c r="K96" i="15"/>
  <c r="AH91" i="10"/>
  <c r="M99" i="13"/>
  <c r="M108" i="13"/>
  <c r="M112" i="13"/>
  <c r="N95" i="10"/>
  <c r="N110" i="10"/>
  <c r="Q106" i="15"/>
  <c r="K97" i="15"/>
  <c r="AD95" i="14"/>
  <c r="Q108" i="10"/>
  <c r="AF99" i="15"/>
  <c r="M96" i="12"/>
  <c r="M105" i="12"/>
  <c r="K110" i="14"/>
  <c r="K95" i="14"/>
  <c r="O50" i="13"/>
  <c r="O90" i="13"/>
  <c r="M97" i="12"/>
  <c r="M106" i="12"/>
  <c r="AD87" i="14"/>
  <c r="X90" i="13"/>
  <c r="X99" i="13"/>
  <c r="X50" i="13"/>
  <c r="AF61" i="13"/>
  <c r="Q105" i="13"/>
  <c r="Q96" i="13"/>
  <c r="P110" i="14"/>
  <c r="P95" i="14"/>
  <c r="K98" i="15"/>
  <c r="K99" i="15"/>
  <c r="Q96" i="14"/>
  <c r="K106" i="15"/>
  <c r="Q97" i="14"/>
  <c r="P101" i="14"/>
  <c r="AH90" i="14"/>
  <c r="AD89" i="14"/>
  <c r="R97" i="12"/>
  <c r="AD106" i="13"/>
  <c r="AF92" i="10"/>
  <c r="W98" i="10"/>
  <c r="O112" i="10"/>
  <c r="N100" i="9"/>
  <c r="O99" i="10"/>
  <c r="Y98" i="10"/>
  <c r="AH98" i="9"/>
  <c r="M106" i="9"/>
  <c r="AD92" i="10"/>
  <c r="AH96" i="9"/>
  <c r="AF98" i="15"/>
  <c r="AH100" i="14"/>
  <c r="AF49" i="14"/>
  <c r="AC96" i="14"/>
  <c r="Y96" i="14"/>
  <c r="K97" i="14"/>
  <c r="AG87" i="13"/>
  <c r="AG86" i="13"/>
  <c r="AG101" i="13"/>
  <c r="N97" i="13"/>
  <c r="N106" i="13"/>
  <c r="M110" i="12"/>
  <c r="M95" i="12"/>
  <c r="M107" i="12"/>
  <c r="J98" i="9"/>
  <c r="P108" i="14"/>
  <c r="Y91" i="13"/>
  <c r="AF72" i="13"/>
  <c r="AF91" i="13"/>
  <c r="N109" i="10"/>
  <c r="M95" i="9"/>
  <c r="M104" i="9"/>
  <c r="AE89" i="10"/>
  <c r="N106" i="10"/>
  <c r="K96" i="14"/>
  <c r="K105" i="14"/>
  <c r="K112" i="14"/>
  <c r="AD61" i="13"/>
  <c r="AD90" i="13"/>
  <c r="Q50" i="13"/>
  <c r="AD50" i="13"/>
  <c r="Q90" i="13"/>
  <c r="AH61" i="13"/>
  <c r="AI51" i="13"/>
  <c r="Q97" i="13"/>
  <c r="Q106" i="13"/>
  <c r="N96" i="13"/>
  <c r="N105" i="13"/>
  <c r="M107" i="9"/>
  <c r="M98" i="9"/>
  <c r="P96" i="14"/>
  <c r="P105" i="14"/>
  <c r="K107" i="15"/>
  <c r="P96" i="15"/>
  <c r="AI51" i="15"/>
  <c r="R96" i="12"/>
  <c r="AF91" i="10"/>
  <c r="AF89" i="10"/>
  <c r="N108" i="10"/>
  <c r="Y99" i="10"/>
  <c r="AH100" i="9"/>
  <c r="N50" i="14"/>
  <c r="N89" i="14"/>
  <c r="AA50" i="14"/>
  <c r="AG61" i="14"/>
  <c r="AG50" i="14"/>
  <c r="M108" i="12"/>
  <c r="M99" i="12"/>
  <c r="P110" i="10"/>
  <c r="P95" i="10"/>
  <c r="L96" i="10"/>
  <c r="L105" i="10"/>
  <c r="L112" i="10"/>
  <c r="AE89" i="13"/>
  <c r="K105" i="15"/>
  <c r="K112" i="15"/>
  <c r="AD91" i="14"/>
  <c r="AD109" i="14"/>
  <c r="AD106" i="14"/>
  <c r="P99" i="14"/>
  <c r="P97" i="14"/>
  <c r="AE101" i="12"/>
  <c r="R101" i="12"/>
  <c r="N101" i="12"/>
  <c r="W50" i="10"/>
  <c r="AG48" i="10"/>
  <c r="J97" i="9"/>
  <c r="Y101" i="10"/>
  <c r="Y96" i="10"/>
  <c r="AA98" i="10"/>
  <c r="AE101" i="10"/>
  <c r="K108" i="10"/>
  <c r="AC99" i="14"/>
  <c r="AF92" i="14"/>
  <c r="AF87" i="14"/>
  <c r="AF89" i="14"/>
  <c r="AF88" i="14"/>
  <c r="AF91" i="14"/>
  <c r="AF86" i="14"/>
  <c r="AF95" i="14"/>
  <c r="K109" i="14"/>
  <c r="K106" i="14"/>
  <c r="AE48" i="12"/>
  <c r="V89" i="12"/>
  <c r="V98" i="12"/>
  <c r="V50" i="12"/>
  <c r="K105" i="9"/>
  <c r="K96" i="9"/>
  <c r="Y101" i="14"/>
  <c r="U90" i="13"/>
  <c r="U99" i="13"/>
  <c r="U50" i="13"/>
  <c r="AE61" i="13"/>
  <c r="AE90" i="13"/>
  <c r="K97" i="13"/>
  <c r="K106" i="13"/>
  <c r="Q110" i="13"/>
  <c r="AH86" i="13"/>
  <c r="Q95" i="13"/>
  <c r="AH95" i="13"/>
  <c r="N110" i="13"/>
  <c r="N95" i="13"/>
  <c r="J99" i="12"/>
  <c r="N108" i="13"/>
  <c r="AH49" i="9"/>
  <c r="AI50" i="9"/>
  <c r="P107" i="14"/>
  <c r="P98" i="14"/>
  <c r="AG88" i="13"/>
  <c r="P98" i="10"/>
  <c r="AH98" i="10"/>
  <c r="P107" i="10"/>
  <c r="N101" i="10"/>
  <c r="N50" i="10"/>
  <c r="N89" i="10"/>
  <c r="N97" i="10"/>
  <c r="AE89" i="9"/>
  <c r="AE86" i="9"/>
  <c r="AE87" i="9"/>
  <c r="AE90" i="9"/>
  <c r="AE108" i="9"/>
  <c r="AG86" i="9"/>
  <c r="AG90" i="9"/>
  <c r="AG108" i="9"/>
  <c r="AG87" i="9"/>
  <c r="AG89" i="9"/>
  <c r="M95" i="14"/>
  <c r="M107" i="14"/>
  <c r="M110" i="14"/>
  <c r="M109" i="14"/>
  <c r="AG92" i="14"/>
  <c r="AG86" i="14"/>
  <c r="AG89" i="14"/>
  <c r="AG87" i="14"/>
  <c r="AG88" i="14"/>
  <c r="AD107" i="14"/>
  <c r="AD98" i="14"/>
  <c r="M98" i="14"/>
  <c r="Q101" i="13"/>
  <c r="AH92" i="13"/>
  <c r="AE108" i="12"/>
  <c r="AE99" i="12"/>
  <c r="X50" i="10"/>
  <c r="AF61" i="10"/>
  <c r="X90" i="10"/>
  <c r="X99" i="10"/>
  <c r="Q97" i="10"/>
  <c r="Q106" i="10"/>
  <c r="AG88" i="9"/>
  <c r="AG48" i="9"/>
  <c r="AG86" i="10"/>
  <c r="AG87" i="10"/>
  <c r="AD86" i="9"/>
  <c r="AD87" i="9"/>
  <c r="AD90" i="9"/>
  <c r="AD108" i="9"/>
  <c r="AG72" i="14"/>
  <c r="AG91" i="14"/>
  <c r="AG109" i="14"/>
  <c r="AB91" i="14"/>
  <c r="AH91" i="14"/>
  <c r="AB101" i="14"/>
  <c r="AH87" i="14"/>
  <c r="AE95" i="12"/>
  <c r="AE110" i="12"/>
  <c r="AG92" i="10"/>
  <c r="M106" i="10"/>
  <c r="M97" i="10"/>
  <c r="Q108" i="12"/>
  <c r="Q99" i="12"/>
  <c r="AF96" i="12"/>
  <c r="AH87" i="13"/>
  <c r="T95" i="10"/>
  <c r="T97" i="10"/>
  <c r="AE88" i="9"/>
  <c r="AE48" i="9"/>
  <c r="N49" i="9"/>
  <c r="N88" i="9"/>
  <c r="O111" i="9"/>
  <c r="AD88" i="9"/>
  <c r="M107" i="15"/>
  <c r="AE112" i="15"/>
  <c r="K109" i="15"/>
  <c r="L109" i="15"/>
  <c r="K110" i="15"/>
  <c r="L109" i="14"/>
  <c r="L110" i="14"/>
  <c r="L106" i="14"/>
  <c r="L108" i="14"/>
  <c r="L97" i="14"/>
  <c r="L99" i="14"/>
  <c r="L95" i="14"/>
  <c r="AE98" i="14"/>
  <c r="AE107" i="14"/>
  <c r="AE110" i="14"/>
  <c r="AE108" i="14"/>
  <c r="AE95" i="14"/>
  <c r="AE99" i="14"/>
  <c r="AE105" i="14"/>
  <c r="AE109" i="14"/>
  <c r="AE106" i="14"/>
  <c r="M97" i="14"/>
  <c r="M106" i="14"/>
  <c r="O108" i="14"/>
  <c r="O112" i="14"/>
  <c r="O99" i="14"/>
  <c r="AB96" i="14"/>
  <c r="AA99" i="14"/>
  <c r="AB98" i="14"/>
  <c r="AH98" i="14"/>
  <c r="AD50" i="14"/>
  <c r="AH50" i="14"/>
  <c r="AA97" i="13"/>
  <c r="AH88" i="13"/>
  <c r="Q109" i="12"/>
  <c r="AH91" i="12"/>
  <c r="P96" i="12"/>
  <c r="AH87" i="12"/>
  <c r="P105" i="12"/>
  <c r="AE101" i="14"/>
  <c r="N108" i="12"/>
  <c r="N99" i="12"/>
  <c r="K106" i="10"/>
  <c r="K97" i="10"/>
  <c r="R90" i="12"/>
  <c r="R99" i="12"/>
  <c r="R50" i="12"/>
  <c r="AE106" i="12"/>
  <c r="AE97" i="12"/>
  <c r="M107" i="10"/>
  <c r="M110" i="10"/>
  <c r="M98" i="10"/>
  <c r="M95" i="10"/>
  <c r="AD86" i="12"/>
  <c r="AD98" i="12"/>
  <c r="AD88" i="12"/>
  <c r="AD87" i="12"/>
  <c r="Q97" i="12"/>
  <c r="Q106" i="12"/>
  <c r="AF101" i="12"/>
  <c r="AH96" i="13"/>
  <c r="AG90" i="10"/>
  <c r="AG88" i="10"/>
  <c r="M109" i="10"/>
  <c r="Z90" i="10"/>
  <c r="Z99" i="10"/>
  <c r="Z50" i="10"/>
  <c r="AF86" i="10"/>
  <c r="AF95" i="10"/>
  <c r="AF87" i="10"/>
  <c r="Y95" i="10"/>
  <c r="Y97" i="10"/>
  <c r="W99" i="10"/>
  <c r="AD89" i="10"/>
  <c r="N95" i="9"/>
  <c r="N104" i="9"/>
  <c r="AF96" i="15"/>
  <c r="AF101" i="15"/>
  <c r="AH72" i="10"/>
  <c r="L97" i="10"/>
  <c r="L106" i="10"/>
  <c r="AB91" i="13"/>
  <c r="AH91" i="13"/>
  <c r="AG72" i="13"/>
  <c r="AG91" i="13"/>
  <c r="L99" i="12"/>
  <c r="L108" i="12"/>
  <c r="Q107" i="12"/>
  <c r="Q98" i="12"/>
  <c r="AE97" i="10"/>
  <c r="AE106" i="10"/>
  <c r="AE105" i="12"/>
  <c r="AE96" i="12"/>
  <c r="N96" i="12"/>
  <c r="N105" i="12"/>
  <c r="AH86" i="12"/>
  <c r="Q110" i="12"/>
  <c r="Q95" i="12"/>
  <c r="AH95" i="12"/>
  <c r="AE105" i="10"/>
  <c r="AE96" i="10"/>
  <c r="K97" i="9"/>
  <c r="K106" i="9"/>
  <c r="AH89" i="10"/>
  <c r="L95" i="9"/>
  <c r="L104" i="9"/>
  <c r="L111" i="9"/>
  <c r="AG72" i="10"/>
  <c r="AG91" i="10"/>
  <c r="AG109" i="10"/>
  <c r="AD89" i="9"/>
  <c r="Q110" i="14"/>
  <c r="AH86" i="14"/>
  <c r="Q109" i="14"/>
  <c r="Q95" i="14"/>
  <c r="Q108" i="14"/>
  <c r="Q99" i="14"/>
  <c r="Q105" i="14"/>
  <c r="Q101" i="14"/>
  <c r="AH101" i="14"/>
  <c r="AA98" i="13"/>
  <c r="AH98" i="13"/>
  <c r="AH89" i="13"/>
  <c r="L96" i="12"/>
  <c r="L105" i="12"/>
  <c r="L112" i="12"/>
  <c r="AD61" i="12"/>
  <c r="AD90" i="12"/>
  <c r="P50" i="12"/>
  <c r="P90" i="12"/>
  <c r="AH61" i="12"/>
  <c r="T50" i="10"/>
  <c r="T90" i="10"/>
  <c r="T99" i="10"/>
  <c r="AH88" i="14"/>
  <c r="AG50" i="12"/>
  <c r="AG90" i="12"/>
  <c r="AH72" i="13"/>
  <c r="AF98" i="10"/>
  <c r="Q105" i="12"/>
  <c r="AE108" i="10"/>
  <c r="AE99" i="10"/>
  <c r="AH50" i="15"/>
  <c r="L98" i="15"/>
  <c r="AG112" i="15"/>
  <c r="AH72" i="14"/>
  <c r="M96" i="14"/>
  <c r="M105" i="14"/>
  <c r="M108" i="14"/>
  <c r="M99" i="14"/>
  <c r="AB99" i="14"/>
  <c r="AA95" i="14"/>
  <c r="AA97" i="14"/>
  <c r="Q106" i="14"/>
  <c r="AD99" i="14"/>
  <c r="AD108" i="14"/>
  <c r="L107" i="14"/>
  <c r="K98" i="14"/>
  <c r="K107" i="14"/>
  <c r="AE96" i="14"/>
  <c r="Q107" i="14"/>
  <c r="X89" i="12"/>
  <c r="X98" i="12"/>
  <c r="AF48" i="12"/>
  <c r="X50" i="12"/>
  <c r="L106" i="12"/>
  <c r="L97" i="12"/>
  <c r="AF99" i="12"/>
  <c r="AH89" i="14"/>
  <c r="AH48" i="12"/>
  <c r="N89" i="12"/>
  <c r="N50" i="12"/>
  <c r="K96" i="10"/>
  <c r="K110" i="10"/>
  <c r="K98" i="10"/>
  <c r="K99" i="10"/>
  <c r="K95" i="10"/>
  <c r="K107" i="10"/>
  <c r="K105" i="10"/>
  <c r="K112" i="10"/>
  <c r="N106" i="12"/>
  <c r="N97" i="12"/>
  <c r="AE109" i="12"/>
  <c r="N95" i="12"/>
  <c r="N110" i="12"/>
  <c r="M99" i="10"/>
  <c r="M108" i="10"/>
  <c r="M96" i="10"/>
  <c r="M105" i="10"/>
  <c r="AH92" i="12"/>
  <c r="Q101" i="12"/>
  <c r="AH101" i="12"/>
  <c r="AF97" i="12"/>
  <c r="AD87" i="10"/>
  <c r="AD86" i="10"/>
  <c r="AD109" i="10"/>
  <c r="Q112" i="10"/>
  <c r="AH88" i="10"/>
  <c r="AG89" i="10"/>
  <c r="AG50" i="10"/>
  <c r="AE110" i="10"/>
  <c r="AE95" i="10"/>
  <c r="N109" i="12"/>
  <c r="P50" i="10"/>
  <c r="P90" i="10"/>
  <c r="AD61" i="10"/>
  <c r="AD90" i="10"/>
  <c r="AH61" i="10"/>
  <c r="AH50" i="10"/>
  <c r="W95" i="10"/>
  <c r="W101" i="10"/>
  <c r="AH86" i="10"/>
  <c r="AF90" i="9"/>
  <c r="AF99" i="9"/>
  <c r="L107" i="9"/>
  <c r="L98" i="9"/>
  <c r="P105" i="10"/>
  <c r="P96" i="10"/>
  <c r="AH96" i="10"/>
  <c r="AH87" i="10"/>
  <c r="N98" i="9"/>
  <c r="N109" i="9"/>
  <c r="N94" i="9"/>
  <c r="AH100" i="10"/>
  <c r="N107" i="9"/>
  <c r="T101" i="10"/>
  <c r="N105" i="9"/>
  <c r="AE109" i="10"/>
  <c r="AH92" i="10"/>
  <c r="AH86" i="16"/>
  <c r="M105" i="15"/>
  <c r="L99" i="15"/>
  <c r="N97" i="15"/>
  <c r="L107" i="15"/>
  <c r="L97" i="15"/>
  <c r="AH92" i="15"/>
  <c r="L106" i="15"/>
  <c r="L96" i="15"/>
  <c r="L105" i="15"/>
  <c r="L112" i="15"/>
  <c r="AD87" i="15"/>
  <c r="L108" i="15"/>
  <c r="N105" i="15"/>
  <c r="Q109" i="15"/>
  <c r="L95" i="15"/>
  <c r="L110" i="15"/>
  <c r="R96" i="15"/>
  <c r="R97" i="15"/>
  <c r="R99" i="15"/>
  <c r="AE95" i="16"/>
  <c r="AE100" i="16"/>
  <c r="AE86" i="16"/>
  <c r="AD100" i="16"/>
  <c r="N99" i="15"/>
  <c r="N108" i="15"/>
  <c r="Q105" i="15"/>
  <c r="Q96" i="15"/>
  <c r="Q97" i="15"/>
  <c r="Q110" i="15"/>
  <c r="Q95" i="15"/>
  <c r="Q101" i="15"/>
  <c r="AH100" i="15"/>
  <c r="O108" i="15"/>
  <c r="O112" i="15"/>
  <c r="O99" i="15"/>
  <c r="AD50" i="15"/>
  <c r="Q108" i="15"/>
  <c r="Q99" i="15"/>
  <c r="Q107" i="15"/>
  <c r="Q98" i="15"/>
  <c r="AH88" i="15"/>
  <c r="AH87" i="15"/>
  <c r="AH89" i="15"/>
  <c r="P98" i="15"/>
  <c r="P107" i="15"/>
  <c r="P106" i="15"/>
  <c r="M99" i="15"/>
  <c r="M108" i="15"/>
  <c r="AD91" i="15"/>
  <c r="AD89" i="15"/>
  <c r="AD86" i="15"/>
  <c r="AD90" i="15"/>
  <c r="AD88" i="15"/>
  <c r="AD92" i="15"/>
  <c r="P95" i="15"/>
  <c r="AH95" i="15"/>
  <c r="P97" i="15"/>
  <c r="AH86" i="15"/>
  <c r="P99" i="15"/>
  <c r="P110" i="15"/>
  <c r="M106" i="15"/>
  <c r="M97" i="15"/>
  <c r="AH90" i="15"/>
  <c r="R98" i="15"/>
  <c r="AH91" i="15"/>
  <c r="P109" i="15"/>
  <c r="P108" i="15"/>
  <c r="R101" i="15"/>
  <c r="P101" i="15"/>
  <c r="AF97" i="14"/>
  <c r="AD109" i="13"/>
  <c r="AD97" i="13"/>
  <c r="AF101" i="14"/>
  <c r="AG108" i="13"/>
  <c r="AH97" i="12"/>
  <c r="P112" i="14"/>
  <c r="AG90" i="14"/>
  <c r="AD50" i="12"/>
  <c r="AH101" i="13"/>
  <c r="AF98" i="14"/>
  <c r="AH97" i="14"/>
  <c r="M112" i="15"/>
  <c r="P112" i="13"/>
  <c r="AD98" i="13"/>
  <c r="N112" i="13"/>
  <c r="AD105" i="13"/>
  <c r="AD96" i="13"/>
  <c r="AF96" i="10"/>
  <c r="AH99" i="14"/>
  <c r="M111" i="9"/>
  <c r="AF99" i="14"/>
  <c r="M112" i="12"/>
  <c r="AD95" i="13"/>
  <c r="AD110" i="13"/>
  <c r="AD107" i="13"/>
  <c r="AE99" i="13"/>
  <c r="AE108" i="13"/>
  <c r="AE89" i="12"/>
  <c r="AE50" i="12"/>
  <c r="AH101" i="10"/>
  <c r="AH96" i="14"/>
  <c r="N98" i="10"/>
  <c r="N107" i="10"/>
  <c r="N112" i="10"/>
  <c r="AE50" i="13"/>
  <c r="AD108" i="13"/>
  <c r="AD99" i="13"/>
  <c r="O99" i="13"/>
  <c r="O108" i="13"/>
  <c r="O112" i="13"/>
  <c r="AG97" i="13"/>
  <c r="AG106" i="13"/>
  <c r="AE98" i="13"/>
  <c r="AE107" i="13"/>
  <c r="AH50" i="13"/>
  <c r="AD105" i="14"/>
  <c r="AD112" i="14"/>
  <c r="AD96" i="14"/>
  <c r="AG95" i="13"/>
  <c r="AG110" i="13"/>
  <c r="AG99" i="13"/>
  <c r="AE98" i="10"/>
  <c r="AE107" i="10"/>
  <c r="AE112" i="10"/>
  <c r="AG105" i="13"/>
  <c r="AG96" i="13"/>
  <c r="AG107" i="13"/>
  <c r="AG98" i="13"/>
  <c r="AG109" i="13"/>
  <c r="AH96" i="12"/>
  <c r="AH97" i="13"/>
  <c r="AH97" i="10"/>
  <c r="AF96" i="14"/>
  <c r="N98" i="14"/>
  <c r="N107" i="14"/>
  <c r="N112" i="14"/>
  <c r="Q108" i="13"/>
  <c r="Q112" i="13"/>
  <c r="Q99" i="13"/>
  <c r="AH99" i="13"/>
  <c r="AH90" i="13"/>
  <c r="AF50" i="13"/>
  <c r="AF90" i="13"/>
  <c r="AF99" i="13"/>
  <c r="AD99" i="10"/>
  <c r="AD108" i="10"/>
  <c r="AD95" i="9"/>
  <c r="AD104" i="9"/>
  <c r="AG95" i="10"/>
  <c r="AG110" i="10"/>
  <c r="AG108" i="14"/>
  <c r="AG99" i="14"/>
  <c r="P108" i="10"/>
  <c r="P112" i="10"/>
  <c r="P99" i="10"/>
  <c r="AH99" i="10"/>
  <c r="AH90" i="10"/>
  <c r="AF89" i="12"/>
  <c r="AF98" i="12"/>
  <c r="AF50" i="12"/>
  <c r="M112" i="14"/>
  <c r="Q112" i="12"/>
  <c r="AD108" i="12"/>
  <c r="AD99" i="12"/>
  <c r="AD101" i="10"/>
  <c r="AH89" i="12"/>
  <c r="AG99" i="10"/>
  <c r="AG108" i="10"/>
  <c r="AE106" i="9"/>
  <c r="AE97" i="9"/>
  <c r="AD107" i="12"/>
  <c r="AG106" i="14"/>
  <c r="AG97" i="14"/>
  <c r="AG95" i="14"/>
  <c r="AG110" i="14"/>
  <c r="AE96" i="9"/>
  <c r="AE105" i="9"/>
  <c r="AG99" i="12"/>
  <c r="AG108" i="12"/>
  <c r="AG112" i="12"/>
  <c r="Q112" i="14"/>
  <c r="AD98" i="10"/>
  <c r="AD107" i="10"/>
  <c r="AD97" i="9"/>
  <c r="AD106" i="9"/>
  <c r="AG105" i="9"/>
  <c r="AG96" i="9"/>
  <c r="AD95" i="10"/>
  <c r="AD110" i="10"/>
  <c r="N107" i="12"/>
  <c r="N112" i="12"/>
  <c r="N98" i="12"/>
  <c r="AI51" i="10"/>
  <c r="AD105" i="12"/>
  <c r="AD96" i="12"/>
  <c r="AF101" i="10"/>
  <c r="AD97" i="10"/>
  <c r="N97" i="9"/>
  <c r="N106" i="9"/>
  <c r="N111" i="9"/>
  <c r="AG101" i="10"/>
  <c r="AG97" i="9"/>
  <c r="AG106" i="9"/>
  <c r="AF90" i="10"/>
  <c r="AF99" i="10"/>
  <c r="AF50" i="10"/>
  <c r="AG105" i="14"/>
  <c r="AG96" i="14"/>
  <c r="AG101" i="14"/>
  <c r="AG104" i="9"/>
  <c r="AG95" i="9"/>
  <c r="AE95" i="9"/>
  <c r="AE104" i="9"/>
  <c r="AG106" i="10"/>
  <c r="AG97" i="10"/>
  <c r="AD95" i="12"/>
  <c r="AD110" i="12"/>
  <c r="AD96" i="15"/>
  <c r="AH99" i="15"/>
  <c r="AG98" i="10"/>
  <c r="AG107" i="10"/>
  <c r="AD105" i="10"/>
  <c r="AD96" i="10"/>
  <c r="M112" i="10"/>
  <c r="AI51" i="12"/>
  <c r="AH50" i="12"/>
  <c r="AD109" i="12"/>
  <c r="P108" i="12"/>
  <c r="P112" i="12"/>
  <c r="AH90" i="12"/>
  <c r="P99" i="12"/>
  <c r="AH99" i="12"/>
  <c r="AH95" i="14"/>
  <c r="AD98" i="9"/>
  <c r="AD107" i="9"/>
  <c r="AH98" i="12"/>
  <c r="AD50" i="10"/>
  <c r="AD106" i="12"/>
  <c r="AD97" i="12"/>
  <c r="AE112" i="14"/>
  <c r="AD106" i="10"/>
  <c r="AH95" i="10"/>
  <c r="AF97" i="10"/>
  <c r="AD105" i="9"/>
  <c r="AD96" i="9"/>
  <c r="AG105" i="10"/>
  <c r="AG96" i="10"/>
  <c r="AD101" i="12"/>
  <c r="AG107" i="14"/>
  <c r="AG98" i="14"/>
  <c r="AG107" i="9"/>
  <c r="AG98" i="9"/>
  <c r="AE98" i="9"/>
  <c r="AE107" i="9"/>
  <c r="N112" i="15"/>
  <c r="AH96" i="15"/>
  <c r="AH97" i="15"/>
  <c r="AH101" i="15"/>
  <c r="Q112" i="15"/>
  <c r="P112" i="15"/>
  <c r="AD95" i="15"/>
  <c r="AD110" i="15"/>
  <c r="AD105" i="15"/>
  <c r="AD101" i="15"/>
  <c r="AD107" i="15"/>
  <c r="AD98" i="15"/>
  <c r="AD97" i="15"/>
  <c r="AD106" i="15"/>
  <c r="AD109" i="15"/>
  <c r="AD108" i="15"/>
  <c r="AD99" i="15"/>
  <c r="AH98" i="15"/>
  <c r="AD112" i="13"/>
  <c r="AG112" i="10"/>
  <c r="AE112" i="13"/>
  <c r="AG112" i="13"/>
  <c r="AD112" i="10"/>
  <c r="AG112" i="14"/>
  <c r="AE107" i="12"/>
  <c r="AE112" i="12"/>
  <c r="AE98" i="12"/>
  <c r="AG111" i="9"/>
  <c r="AE111" i="9"/>
  <c r="AD112" i="12"/>
  <c r="AD111" i="9"/>
  <c r="AD112" i="15"/>
</calcChain>
</file>

<file path=xl/sharedStrings.xml><?xml version="1.0" encoding="utf-8"?>
<sst xmlns="http://schemas.openxmlformats.org/spreadsheetml/2006/main" count="6636" uniqueCount="398">
  <si>
    <t>1. DUBAI</t>
  </si>
  <si>
    <t>Actual</t>
  </si>
  <si>
    <t>Forecast</t>
  </si>
  <si>
    <t>Apr'15</t>
  </si>
  <si>
    <t>Jun'15</t>
  </si>
  <si>
    <t>Jul'15</t>
  </si>
  <si>
    <t>Aug'15</t>
  </si>
  <si>
    <t>Sep'15</t>
  </si>
  <si>
    <t>Oct'15
 @21 Sep 15</t>
  </si>
  <si>
    <t>Oct'15</t>
  </si>
  <si>
    <t>Note (Rationale for M+1)</t>
  </si>
  <si>
    <t>Note (Rationale for M+2)</t>
  </si>
  <si>
    <t>Nov'15</t>
  </si>
  <si>
    <t>Dec'15</t>
  </si>
  <si>
    <t>Jan'16</t>
  </si>
  <si>
    <t>Feb'16</t>
  </si>
  <si>
    <t>Mar'16</t>
  </si>
  <si>
    <t>Q4-14</t>
  </si>
  <si>
    <t>(1 - 5 Jun)</t>
  </si>
  <si>
    <t>(8-12 Jun)</t>
  </si>
  <si>
    <t>@28 Sep 15</t>
  </si>
  <si>
    <t xml:space="preserve">Dubai </t>
  </si>
  <si>
    <t>Previous WK</t>
  </si>
  <si>
    <t>TOP</t>
  </si>
  <si>
    <t>PTTGC</t>
  </si>
  <si>
    <t>IRPC</t>
  </si>
  <si>
    <t>PTT</t>
  </si>
  <si>
    <t>Forecast Avg.</t>
  </si>
  <si>
    <t>2. NAPHTHA/DB</t>
  </si>
  <si>
    <t>Naphtha/DB</t>
  </si>
  <si>
    <t xml:space="preserve">(+) LPG price tend to increase in Winter support
(+) Strong gasoline demand spport gasoline and naphtha price
(+) MOPJ feed stock for PetChem may stable at high level
</t>
  </si>
  <si>
    <t xml:space="preserve">Avg </t>
  </si>
  <si>
    <t>3. 95 RON/DB</t>
  </si>
  <si>
    <t>95 RON/DB</t>
  </si>
  <si>
    <t>4. IK/DB</t>
  </si>
  <si>
    <t>IK/DB</t>
  </si>
  <si>
    <t>(-) Stable to soft as more supplies from China, India and Middle East.</t>
  </si>
  <si>
    <t xml:space="preserve"> Regrade</t>
  </si>
  <si>
    <t>5. Gasoil/DB</t>
  </si>
  <si>
    <t>Gasoil /DB</t>
  </si>
  <si>
    <t xml:space="preserve">(-) Stable to soft as more supplies from China, India and Middle East.
(-) New refinery in Middle East pressure spread.
(+) European import demand may increase
</t>
  </si>
  <si>
    <t>6. FUEL OIL/DB</t>
  </si>
  <si>
    <t>FO 180 Cst /DB</t>
  </si>
  <si>
    <t>(-) High arbitrage from west
(+) Low spot price support demand of bunker</t>
  </si>
  <si>
    <t>(-) High arbitrage to Asia due to high refinery margin
'(+) Low crude price support demand</t>
  </si>
  <si>
    <t>7. DTD. Brent/DB</t>
  </si>
  <si>
    <t>Dated Brent/DB</t>
  </si>
  <si>
    <t>(-) Over supply of light sweet pressure Dated/Dubai</t>
  </si>
  <si>
    <t>Dubai</t>
  </si>
  <si>
    <t>Naphtha</t>
  </si>
  <si>
    <t>IK</t>
  </si>
  <si>
    <t>Gas Oil</t>
  </si>
  <si>
    <t>Fuel Oil</t>
  </si>
  <si>
    <t>Dtd Brent</t>
  </si>
  <si>
    <t>OIM Consensus</t>
  </si>
  <si>
    <t>Q1-15</t>
  </si>
  <si>
    <t xml:space="preserve">Dubai Outright </t>
  </si>
  <si>
    <t>Naphtha Crack</t>
  </si>
  <si>
    <t>95 Ron Crack</t>
  </si>
  <si>
    <t>IK Crack</t>
  </si>
  <si>
    <t>Gasoil Crack</t>
  </si>
  <si>
    <t>FO180cst Crack</t>
  </si>
  <si>
    <t>Dated Brent / Dubai</t>
  </si>
  <si>
    <t>@12 Oct 15</t>
  </si>
  <si>
    <t>Apr'16</t>
  </si>
  <si>
    <t>May'16</t>
  </si>
  <si>
    <t>Jun'16</t>
  </si>
  <si>
    <t>Jul'16</t>
  </si>
  <si>
    <t>Aug'16</t>
  </si>
  <si>
    <t>Sep'16</t>
  </si>
  <si>
    <t>Oct'16</t>
  </si>
  <si>
    <t>Oct'15 @ 21 Sep 15</t>
  </si>
  <si>
    <t>Oct'15 @ 28 Sep 15</t>
  </si>
  <si>
    <t>Oct'15 @ 12 Oct 15</t>
  </si>
  <si>
    <t>Consensus</t>
  </si>
  <si>
    <t>Avg</t>
  </si>
  <si>
    <t xml:space="preserve"> Regrade consensus</t>
  </si>
  <si>
    <t>Nov'16</t>
  </si>
  <si>
    <t>Dec'16</t>
  </si>
  <si>
    <t>Q1-16</t>
  </si>
  <si>
    <t>Q2-16</t>
  </si>
  <si>
    <t>Q3-16</t>
  </si>
  <si>
    <t>Q4-16</t>
  </si>
  <si>
    <t>Auh'16</t>
  </si>
  <si>
    <t>+ Steadily high demand during winter season.</t>
  </si>
  <si>
    <t xml:space="preserve">+ Improved demand during winter season 
- Heavy exports from China and the ME
</t>
  </si>
  <si>
    <t>Consen.</t>
  </si>
  <si>
    <t>Nov'15
@9 Nov 15</t>
  </si>
  <si>
    <t xml:space="preserve">- Softer demand during Winter
- New  RFCC startup in Indonesia
+ Australia and SEA driving season
+ Low oil prices to stimulate demand
</t>
  </si>
  <si>
    <t>- Higher arbitrage vol from the West
- Weaker US RBOB values
+ Robust demand in SEA and Australia
+ Travelling season at the beginning of the year</t>
  </si>
  <si>
    <t xml:space="preserve">+ Travelling and heating demand during winter season.
- Expectation of high Chinese exports amid high refinery run rates
- Mild weather in the US, EU and Japan
</t>
  </si>
  <si>
    <t>- Improved bunker and power demand
- Slower Japanese and Chinese demand</t>
  </si>
  <si>
    <t xml:space="preserve">+ Robust demand before China New Year
- Continued weak demand from China's teapot refineries
- Continual drop in Japanese demand
</t>
  </si>
  <si>
    <t>BP</t>
  </si>
  <si>
    <t xml:space="preserve">(-) OPEC keep high production level pressure non-OPEC supply.
(-) Stong USD pressure crude price.
(-) Iran increase export.
</t>
  </si>
  <si>
    <t xml:space="preserve">(-) Crude price still lower as Saudi keep high production level pressure non-conventional players.
(-) Iran sanction may lift within this year.
</t>
  </si>
  <si>
    <t>(+) Strong demand growth from emerging countries
(+) Low oil price support demand</t>
  </si>
  <si>
    <t xml:space="preserve"> [+] Decrease in US crude inventory as more than 90% US refinery run rate amid stalbe in crude production
[+] Restocking activities from refineries after year-end settlement
[-] High US crude invenotry (100 MB above last year) may pressure the market after export ban lifting
[-] High inventory of refined product stock would pressure refinery to lower utilization rate</t>
  </si>
  <si>
    <t>[-] Iran sanction lifting may push export volume early H1 2016
[-] Slowdown of West demand before end of winter
[-] Market would pressure from dollar again as FED next rate rise in March</t>
  </si>
  <si>
    <t>[+] Gasoline blending demand boosted by mild weather in West side
[+] Lower naphtha outright price drive cracker margin and demand</t>
  </si>
  <si>
    <t>[-] Fully return of supply from West &amp; Asia with expectation of more arbitrage</t>
  </si>
  <si>
    <t>[-] Fully return of refinery from Singapore, Malaysia &amp; Indonesia would cool down Asia gsoline crack spread
[+] Mild weather in West support driving demand</t>
  </si>
  <si>
    <t>[-] Grade change season would push in-stock volume to the market
[+] China new year holidays would push driving demand</t>
  </si>
  <si>
    <t>[-] Milder winter in North side cause lower heating demand
[+] Seasonal demand on travel season</t>
  </si>
  <si>
    <t>[+] Travel season &amp; China holiday would support Jet demand</t>
  </si>
  <si>
    <t xml:space="preserve">[-] Milder winter in North side cause lower heating demand
[-] Sinopec diesel export incentives push more diesel to the market
</t>
  </si>
  <si>
    <t>[+] Expect of delay winter would drive more demand in Q1'16, however, additional diesel from new capacities still cap gain</t>
  </si>
  <si>
    <t>[-] More arbitrage from West after fully return of refinery
 [+] Bunker demand before China New Year holidays</t>
  </si>
  <si>
    <t>[-] Slowdown in Asia bunker demand during China New Year holidays</t>
  </si>
  <si>
    <t>+ January Effect/Restocking
+ Winter demand lends some support despite being warmer than usual.</t>
  </si>
  <si>
    <t>+ An uptick in demand as forecasted gradually gains momentum.</t>
  </si>
  <si>
    <t>+ Strong petrochemical demand is able to absorb a record of west-to-east arbitrage volume.</t>
  </si>
  <si>
    <t>- Replacement by LPG feedstock due to warmer-than-expected weather.</t>
  </si>
  <si>
    <t>- Winter cools down travelling demand.</t>
  </si>
  <si>
    <t>- Off season.</t>
  </si>
  <si>
    <t>+ Despite a glut of supply, winter leads to some demand.</t>
  </si>
  <si>
    <t>- Steady inflow arbitrage to Asia (around 4.5-5 MMT).</t>
  </si>
  <si>
    <t>- Waning demand amidst constant arbitrage.</t>
  </si>
  <si>
    <t>(-) Huge supplies from China, India and Middle East.
(-) China increased export quota to 57.2 mb/year</t>
  </si>
  <si>
    <t>(-) High supply from ME
(-) Monsoon season and fishing ban in the region
(-) High stock in region
(-) High freight rate effect to arbitrage close
(-) China increased export quota to 65.5 mb/year</t>
  </si>
  <si>
    <t>- Abundant global crude stockpiles
- Iran's nuclear sanction lifted</t>
  </si>
  <si>
    <t xml:space="preserve">- The prospect of increased Iranian oil exports
- Strong USD
- Ample global crude stokpile
</t>
  </si>
  <si>
    <t>+ Healthy demand from Naphtha-fed steam crackers (High utilization rate)
+ Delayed arbitrage cargoes from the West due to bad weather</t>
  </si>
  <si>
    <t xml:space="preserve">- Higher arbitrage inflows from EU 
+ Continually robust demand from petrochemical plants in Asia
</t>
  </si>
  <si>
    <t>(+) High spred of mogas and naphtha support light crude</t>
  </si>
  <si>
    <t>- Iran Export Increase post sanction
'+ Strong refining margin leads to healthy asian crude buying
'+ Delay Winter demand
+ An uptick in demand as forecasted gradually gains momentum.</t>
  </si>
  <si>
    <t>- Strong dollar, possible fed rate hike
'- Continue Iran outflow post sanction 
'- Opec output is set to remain strong around 32.5 MMBD in Q1/2016</t>
  </si>
  <si>
    <t>+ tighter regional balance due to high frieght rate
'+ Healthy petchem margins with strong end user 
+ lowest western arb arrival
'- Replacement by LPG feedstock due to warmer-than-expected weather.</t>
  </si>
  <si>
    <t>+ Strong end user help tighten the regional balance
'+ Strong ethylene price supporting petchem margin
+spring refinery maintenance begins</t>
  </si>
  <si>
    <t xml:space="preserve">+  Peak seasonal demand in China and Japan           ( Chinese new year) 
+ Tightening Asian balance which keeps gasoline  crack elevated </t>
  </si>
  <si>
    <t>- Ramp up of prouction at India's Paradip as the refinery us slated to produce 90 KBD of gasoline at full utilization</t>
  </si>
  <si>
    <t>+ Colder than expected weather push Japan heating demand healthy
- Higher export from China (granted new export quota)</t>
  </si>
  <si>
    <t>- China export pressure crack ( expected quota to be around 770 KBD over Q1)
'- End of winter demand are likely to weigh in jet/kero crack</t>
  </si>
  <si>
    <t>- Chinese high export and new quotas
'- The chinese government recently boots gas oil and diesel  export quotas to 630 KBD over Q1
'- low western arb due to high frieght rate</t>
  </si>
  <si>
    <t>- Additional exports from china amid new increased quotas continue to weigh further</t>
  </si>
  <si>
    <t>- Waning demand amidst constant arbitrage.
'- downward pressure as normalization of normal arb return
'- low singapore inventory</t>
  </si>
  <si>
    <t>- High arb from the west</t>
  </si>
  <si>
    <t>- Relatively high offline capacity due to scheduled refinery maintenance in the U.S. and Russia.
- Steadily-high output from OPEC and Russia.
+ Rumours about co-operation between OPEC and Russia.
+ Fed is unlikely to raise the Fed funds rate in March meeting.</t>
  </si>
  <si>
    <t xml:space="preserve">- Refinery turnaround season in Asia and Europe begins in Apr’16.
+ Expected slowdown in U.S. shale oil production, corresponding to the consistently-low level of drilling rigs. Also, rig counts tend to keep dropping.
</t>
  </si>
  <si>
    <t>- LPG prices tends to drop further.
- Arbitrage from Europe is expected to increase.</t>
  </si>
  <si>
    <t>- Cracker turnaround season.
+ Refinery turnaround season in Asia and Europe begins in Apr’16.</t>
  </si>
  <si>
    <t>+ A support from RBOB during the U.S. turnarounds.</t>
  </si>
  <si>
    <t>+ Refinery turnaround season in Asia and Europe begins in Apr’16.
+ Stockpiling demand ahead of the U.S. driving season (30 May’16 - 5 Sep’16)
- High levels of China's export</t>
  </si>
  <si>
    <t xml:space="preserve">- High levels of China's export
</t>
  </si>
  <si>
    <t xml:space="preserve">+ Refinery turnaround season in Asia and Europe begins in Apr’16.
- Off-Season.
</t>
  </si>
  <si>
    <t xml:space="preserve">- Ultra high middle distillates stocks over the world.
- High levels of China's export
</t>
  </si>
  <si>
    <t xml:space="preserve">+ Refinery turnaround season in Asia and Europe begins in Apr’16.
+ stockpiling demand ahead of  Ramadan (7 Jun - 5 Jul’16).
</t>
  </si>
  <si>
    <t>- Low levels of crude prices.
+ Refinery turnarouond in Russia.</t>
  </si>
  <si>
    <t>- High levels of the West-to-East arbitrage.</t>
  </si>
  <si>
    <t>Feb'16
MTD (26Feb)</t>
  </si>
  <si>
    <t>+ Refinery Maintenance
- Heavy exports from India and China
- Seasonal soft in demand</t>
  </si>
  <si>
    <t>+ Refinery Maintenance
 - Steady exports from CHY and India</t>
  </si>
  <si>
    <t xml:space="preserve">+ Seasonal rise in demand (India, Indonesia and China)
 + Refinery Maintenance
- Heavy exports from China, ME and India amid high refinery runs
</t>
  </si>
  <si>
    <t>+ Refinery Maintenance
 - Steadily high exports from China and India
 - Paradip full run in Apr-16</t>
  </si>
  <si>
    <t>- Elevated fuel oil stocks in Singapore and ARA hubs
- High arbitrage volumes from the West [5.0 MT] and also from Iran
- Weak demand from Japan and China</t>
  </si>
  <si>
    <t xml:space="preserve">- Steadily high arbitrage from ME and the West
- Continued weak demand from China and Japan
</t>
  </si>
  <si>
    <t xml:space="preserve">(-) OPEC keep high production level pressure non-OPEC supply.
(-) Stong USD pressure crude price.
(-) Iran increase export.
(+) high cost production cut their rate
</t>
  </si>
  <si>
    <t xml:space="preserve">(-) OPEC keep high production level pressure non-OPEC supply.
(-) Stong USD pressure crude price.
(-) Iran increase export.
(-) Peak refinery maintenance
(+) high cost production cut their rate
</t>
  </si>
  <si>
    <t>(+) Higher LPG prices
(+) Strong gasoline demand spport gasoline and naphtha price
(+) MOPJ feed stock for PetChem may stable at high level
(+) Lower  Arbitrage inflows in March at 1.3 million tonnes, down 0.4 million tonnes from expected February arrivals.</t>
  </si>
  <si>
    <t xml:space="preserve">
(+) Strong gasoline demand spport gasoline and naphtha price
(+) MOPJ feed stock for PetChem may stable at high level
</t>
  </si>
  <si>
    <t xml:space="preserve">(+) Strong demand growth from emerging countries
(+) Low oil price support demand
(+) US gasoline balances should shorten sharply in March due to higher driving demand and refinery maintenance
</t>
  </si>
  <si>
    <t xml:space="preserve">(-) Huge supplies from China, India and Middle East.
</t>
  </si>
  <si>
    <t>(-) Huge supplies from China, India and Middle East.</t>
  </si>
  <si>
    <t>- LPG prices tends to drop further.
- Despite lower arbitrage in Mar (1.5-1.6 MMT), supply overhung from high arbitrage volume in Jan and Feb will pressure markets.
+Demand for summer gasoline blending</t>
  </si>
  <si>
    <t>- High levels of China's export
- Winter demand in Far East ends.</t>
  </si>
  <si>
    <t xml:space="preserve">(-)Technical issues at Chandra Asri’s 860,000 t/y cracker in Indonesia, with no exact timeline for its return to full capacity available
(+) Strong gasoline demand spport gasoline
(+) Healthy petchem margins and high outright prices for LPG
</t>
  </si>
  <si>
    <t xml:space="preserve">(+) Unplanned outage of Showa Shell’s 28,000 b/d FCC at its Yamaguchi Refinery
(+) Strong demand growth from emerging countries
(+) US gasoline balances should shorten sharply in March due to higher driving demand and refinery maintenance
</t>
  </si>
  <si>
    <t xml:space="preserve">(+) Consistently-high demand due to low-level prices 
(-) Refinery turnarounds season in Asia and Europe begins in Apr 
(+) Improving bullish sentiment that crude oil prices have passed the bottom </t>
  </si>
  <si>
    <t>(-) Lower crude demand during maintenance season amid inventory glut 
(+) Positive Sentiment from oil producer meeting &amp; shale oil production reduction ofrecast 
(+) Fund flow from money market to commodity market &amp; bullish bet of speculators</t>
  </si>
  <si>
    <r>
      <t>(</t>
    </r>
    <r>
      <rPr>
        <b/>
        <sz val="12"/>
        <color rgb="FF0070C0"/>
        <rFont val="Calibri"/>
        <family val="2"/>
      </rPr>
      <t>+)</t>
    </r>
    <r>
      <rPr>
        <sz val="1"/>
        <color rgb="FF0070C0"/>
        <rFont val="Tahoma"/>
        <family val="2"/>
        <scheme val="minor"/>
      </rPr>
      <t>)</t>
    </r>
    <r>
      <rPr>
        <b/>
        <sz val="12"/>
        <color indexed="30"/>
        <rFont val="Calibri"/>
        <family val="2"/>
      </rPr>
      <t xml:space="preserve"> Restocking Demand after T/A 
(-) Iran production raming up &amp; export surge 
(-) OPEC meeting in June cause bearish sentiment </t>
    </r>
  </si>
  <si>
    <r>
      <rPr>
        <b/>
        <sz val="12"/>
        <color rgb="FF0070C0"/>
        <rFont val="Calibri"/>
        <family val="2"/>
      </rPr>
      <t>(+)</t>
    </r>
    <r>
      <rPr>
        <sz val="1"/>
        <color rgb="FF0070C0"/>
        <rFont val="Tahoma"/>
        <family val="2"/>
        <scheme val="minor"/>
      </rPr>
      <t>)</t>
    </r>
    <r>
      <rPr>
        <b/>
        <sz val="12"/>
        <color indexed="30"/>
        <rFont val="Calibri"/>
        <family val="2"/>
      </rPr>
      <t xml:space="preserve"> Higher Naphtha demand from end of cracker maintenance season 
(-) Recover of refinery supply while West arbitrage still limit 
(+) Driving season support blending demand </t>
    </r>
  </si>
  <si>
    <t xml:space="preserve">(+) Refinery turnaround season in Asia and Europe begins in Apr 
(+) Demand: Stockpiling demand ahead of the U.S. driving season (30 May’16 - 5 Sep’16) </t>
  </si>
  <si>
    <t xml:space="preserve">(+) Refinery turnaround season in Asia and Europe begins in Apr
(-) North Asian countries is selling their stocks after winter 
(-) Demand: Heating demand in winter ends </t>
  </si>
  <si>
    <t xml:space="preserve">(+) OPEC and non-OPEC will meeting on 17 Apr16 on supply freeze plan.
(-) Stong USD pressure crude price.
(-) Iran increase export.
(+) high cost production cut their rate
</t>
  </si>
  <si>
    <t xml:space="preserve">(+) Strong gasoline demand spport gasoline and naphtha price
(+) MOPJ feed stock for PetChem may stable at high level
</t>
  </si>
  <si>
    <t xml:space="preserve">+ Weak USD
+ Declined U.S. oil production
- Uncertainty of oil producers' deal to freeze oil output at Jan'16 levels </t>
  </si>
  <si>
    <t>+/- Oil producers' meeting to stabilze the oil market on 17 Apr
+ Declined U.S. oil output
+ Fed unlikely to hike the rate</t>
  </si>
  <si>
    <t>- Naphtha-fed cracker MTA
- Cheaper LPG
+ Still-high ethylene margins</t>
  </si>
  <si>
    <t>+ Lower arbitrage inflows from the West (1.5 MT Apr vs. 1.8 MT in Mar)
+ Gasoline-blending demand
- Peak cracker MTA 
- Cheaper LPG</t>
  </si>
  <si>
    <t xml:space="preserve">+ Pre-stocking demand ahead of the driving season in Q2
+ Drawdown of U.S. gasoline stocks
</t>
  </si>
  <si>
    <t>+ Robust summer demand (U.S. Driving season)
+ AP Refinery MTA season</t>
  </si>
  <si>
    <t>+ Refinery Maintenance
 - Steady exports from CHY and India amid high run rates</t>
  </si>
  <si>
    <t xml:space="preserve">+ Refinery Maintenance
 - Steadily high exports from China  due to weak industrial demand
 </t>
  </si>
  <si>
    <t xml:space="preserve">+ Lower arbitrage inflows in April and May due to Russia refinery MTA and high freight rates
- Continued weak demand from China and Japan
</t>
  </si>
  <si>
    <t xml:space="preserve">(+) Consistently-high demand due to low-level prices 
(+) OPEC and Non OPEC meeting on production freeze in Doha
(+) Improving bullish sentiment that crude oil prices have passed the bottom
 (-) Refinery turnarounds season in Asia and Europe begins in Apr </t>
  </si>
  <si>
    <t>(-) Refinery Maintenance
(+) Strong refining margin as seasonal demand improves and increasing maintenance in Asia support the outright price
(+) US ans EU increase import requirement leads to tighter balance and stockdraw</t>
  </si>
  <si>
    <t>(+) cracker maintenance higher in 18 months with roughly 250 KBD offline</t>
  </si>
  <si>
    <t>(+) Refinery turnaround season in Asia and Europe begins in Apr 
(+) Demand: Stockpiling demand ahead of the U.S. driving season (30 May’16 - 5 Sep’16) 
(+) Weak crude run in EU due to maintenance while spring demand kicking in 
(+) major ME refinery closed leads to tighten in supplies
(+) US gasoline stock drawn fast / demand have risen strongly</t>
  </si>
  <si>
    <t>(-) high refinery run due to strong margin and prepare for summer demand/ driving season + Ramadan</t>
  </si>
  <si>
    <t xml:space="preserve">(+) Refinery turnaround season in Asia and Europe begins in Apr
(+) Asian inventory relatively low in early 2016
(-) North Asian countries is selling their stocks after winter 
(-) Demand: Heating demand in winter ends </t>
  </si>
  <si>
    <t>(-) Incremental volume to the market from chinese export</t>
  </si>
  <si>
    <t>(-) China incentive to export / export quota
(-) China industrial activity fell to five years low</t>
  </si>
  <si>
    <t>(-) limited gas oil growth in China and India
(-) low industrial activity</t>
  </si>
  <si>
    <t xml:space="preserve">(+) Strong gasoline demand support gasoline and naphtha price
(+) MOPJ feed stock for PetChem may stable at high level
</t>
  </si>
  <si>
    <t xml:space="preserve">(+) Concern on market re-balance.
(-) Iran increase export.
(+) high cost production cut their rate
</t>
  </si>
  <si>
    <t xml:space="preserve">(+) Strong gasoline demand spport gasoline
(+) Healthy petchem margins and high outright prices for LPG
</t>
  </si>
  <si>
    <t xml:space="preserve">(+) Unplanned outage of Showa Shell’s 28,000 b/d FCC at its Yamaguchi Refinery
(+) Strong demand growth from emerging countries
(+) US gasoline balances should shorten sharply due to higher driving demand and refinery maintenance
</t>
  </si>
  <si>
    <t>Apr'16
MTD 
22-04-16</t>
  </si>
  <si>
    <t xml:space="preserve">+ Weak USD
+ Declined U.S. oil production
-/+ Uncertainty of oil producers' deal to freeze oil output at Jan'16 levels </t>
  </si>
  <si>
    <t>+ Declined U.S. oil output
+ Fed unlikely to hike the rate
- Failure of OPEC freeze deal</t>
  </si>
  <si>
    <t xml:space="preserve">+ Attacks on oil infrastructure by the Niger Dalta Avengers (NDA)
'+ Lowest exploration and hydrocarbon discoveries in over 60 years 
'+ Civil War in Libya
'- Fed rate hike in June </t>
  </si>
  <si>
    <t>+ Stong Chinese gasoline demand / strong car sales
'+ support by govt tax break incentives of small engine car which continue push demand till the end of the year
'- demand will dip slightly during moonsoon in Q3</t>
  </si>
  <si>
    <t xml:space="preserve">+ gas oil/ diesel demand incentivised by a drought
+ Indian developemnt of state owned refiners importing gas oil instead of purchasing from private sector refiner </t>
  </si>
  <si>
    <t>- Weak indian and Chinese jet demand data in the recent months
'+ Improve arbritrage opportunity to NEW</t>
  </si>
  <si>
    <t xml:space="preserve">- Weakness is about to start as moonsoon season approach </t>
  </si>
  <si>
    <t>+ stong buker demand in singapore, along with increased seasonal demand for power generation keep FO balances tighten</t>
  </si>
  <si>
    <t xml:space="preserve">
(+) Strong gasoline demand spport gasoline
(+) Healthy petchem margins and high outright prices for LPG
</t>
  </si>
  <si>
    <t>Jun'16
as of 
24 Jun</t>
  </si>
  <si>
    <t xml:space="preserve">
(-) Arbitrage to Asia lower from normal but still high.
(+) Stable demand from Cracker
</t>
  </si>
  <si>
    <t xml:space="preserve">(-) Supply over demand in region, net export increase from China and Japan.
(-) new supply from Indonesia about 90 KBD. </t>
  </si>
  <si>
    <t>- Economic Sentiment Post Brexit 
'- Fed rate hike in June 
'- Attacks on oil infrastructure by the Niger Dalta Avengers (NDA) getting better (peak June)
'+ Lowest exploration and hydrocarbon discoveries in over 60 years 
'+ Civil War in Libya</t>
  </si>
  <si>
    <t>+ Stong Chinese gasoline demand / strong car sales
'+ support by govt tax break incentives of small engine car which continue push demand till the end of the year
'- demand will dip slightly during moonsoon in Q3
'- Indonesia demand ahead of Eid Celebration in July</t>
  </si>
  <si>
    <t xml:space="preserve">- Refineries back from maintenance
 '+ gas oil/ diesel demand incentivised by a drought
+ Indian developemnt of state owned refiners importing gas oil instead of purchasing from private sector refiner </t>
  </si>
  <si>
    <t>+ Seasonal tightness in Europe and North America present better arb opportunities</t>
  </si>
  <si>
    <t>(+) Low arbitrage from Russia due to weak refinery run</t>
  </si>
  <si>
    <t>(-) High supply of north sea crude pressure</t>
  </si>
  <si>
    <t xml:space="preserve">(-) Arbitrage to Asia lower from normal but still high.
(+) Stable demand from Cracker
</t>
  </si>
  <si>
    <t>Jul'16
MTD 22/07/16</t>
  </si>
  <si>
    <t xml:space="preserve">(+) OPEC and non-OPEC informal talk on 26-28 Sep16
(-) Oil market still over supply and high inventory
</t>
  </si>
  <si>
    <t xml:space="preserve">(+) Concern on market re-balance.
(-) Iran increase export.
(-) refinery peak maintenance
</t>
  </si>
  <si>
    <t xml:space="preserve">
(-) Weak gasoline also pressure naphtha price.
(+) Cracker resume operation and high ethylene/MOPJ spread</t>
  </si>
  <si>
    <t xml:space="preserve">
(+) Peak refinery maintenance may support price.
(+) Cracker resume operation and high ethylene/MOPJ spread
</t>
  </si>
  <si>
    <t>(-) Stable to soft as more supplies from China, India and Middle East.
(+) Winter may support demand</t>
  </si>
  <si>
    <t>(-) High supply of light sweet crude pressure</t>
  </si>
  <si>
    <t>Aug'16
MTD
26/08/16</t>
  </si>
  <si>
    <r>
      <t>Dubai</t>
    </r>
    <r>
      <rPr>
        <b/>
        <sz val="9"/>
        <color rgb="FF002060"/>
        <rFont val="Calibri"/>
        <family val="2"/>
      </rPr>
      <t xml:space="preserve"> (USD/BBL)</t>
    </r>
  </si>
  <si>
    <r>
      <t xml:space="preserve">Naphtha  </t>
    </r>
    <r>
      <rPr>
        <b/>
        <sz val="9"/>
        <color rgb="FF002060"/>
        <rFont val="Calibri"/>
        <family val="2"/>
      </rPr>
      <t>(USD/BBL)</t>
    </r>
  </si>
  <si>
    <r>
      <t xml:space="preserve">95  </t>
    </r>
    <r>
      <rPr>
        <b/>
        <sz val="9"/>
        <color rgb="FF002060"/>
        <rFont val="Calibri"/>
        <family val="2"/>
      </rPr>
      <t>(USD/BBL)</t>
    </r>
  </si>
  <si>
    <r>
      <t xml:space="preserve">IK  </t>
    </r>
    <r>
      <rPr>
        <b/>
        <sz val="9"/>
        <color rgb="FF002060"/>
        <rFont val="Calibri"/>
        <family val="2"/>
      </rPr>
      <t>(USD/BBL)</t>
    </r>
  </si>
  <si>
    <r>
      <t xml:space="preserve">Gas Oil  </t>
    </r>
    <r>
      <rPr>
        <b/>
        <sz val="9"/>
        <color rgb="FF002060"/>
        <rFont val="Calibri"/>
        <family val="2"/>
      </rPr>
      <t>(USD/BBL)</t>
    </r>
  </si>
  <si>
    <r>
      <t xml:space="preserve">Fuel Oil </t>
    </r>
    <r>
      <rPr>
        <b/>
        <sz val="9"/>
        <color rgb="FF002060"/>
        <rFont val="Calibri"/>
        <family val="2"/>
      </rPr>
      <t>(USD/MT)</t>
    </r>
  </si>
  <si>
    <r>
      <t xml:space="preserve">Dtd Brent  </t>
    </r>
    <r>
      <rPr>
        <b/>
        <sz val="9"/>
        <color rgb="FF002060"/>
        <rFont val="Calibri"/>
        <family val="2"/>
      </rPr>
      <t>(USD/BBL)</t>
    </r>
  </si>
  <si>
    <r>
      <t xml:space="preserve">OIM Consensus
</t>
    </r>
    <r>
      <rPr>
        <b/>
        <sz val="9"/>
        <color theme="0"/>
        <rFont val="Calibri"/>
        <family val="2"/>
      </rPr>
      <t>(USD/BBL)</t>
    </r>
  </si>
  <si>
    <t>Q2-15</t>
  </si>
  <si>
    <t>Q3-15</t>
  </si>
  <si>
    <t>Q4-15</t>
  </si>
  <si>
    <t>Spread to Dubai</t>
  </si>
  <si>
    <t>LPG CP</t>
  </si>
  <si>
    <t>LPG Cap Price @ $333/ton</t>
  </si>
  <si>
    <t>LPG CP (USD/TON) (C3:C4 50:50)</t>
  </si>
  <si>
    <t>วอญ.</t>
  </si>
  <si>
    <t>นพญ.</t>
  </si>
  <si>
    <t>Trading (นสท.+วผท.)</t>
  </si>
  <si>
    <t>C3 (USD/TON)</t>
  </si>
  <si>
    <t>C4 (USD/TON)</t>
  </si>
  <si>
    <t>2018 Forecast</t>
  </si>
  <si>
    <t>Petroleum</t>
  </si>
  <si>
    <t>Dubai-PRISM (USD/BBL)</t>
  </si>
  <si>
    <t>Naphtha SG-PRISM (USD/BBL)</t>
  </si>
  <si>
    <t>Naphtha MOP J-PRISM (USD/TON)</t>
  </si>
  <si>
    <t>LPG-CP (Forecast)</t>
  </si>
  <si>
    <t>C3 (Forecast)</t>
  </si>
  <si>
    <t>C4 (Forecast)</t>
  </si>
  <si>
    <t>Naphtha-LPG Spread (Forecast)</t>
  </si>
  <si>
    <t>GSP</t>
  </si>
  <si>
    <t>ครป.+VCO</t>
  </si>
  <si>
    <t>Abs Error 1M</t>
  </si>
  <si>
    <t>Avg. Error</t>
  </si>
  <si>
    <t>Error 2M</t>
  </si>
  <si>
    <t>Error 1M</t>
  </si>
  <si>
    <t>Abs Error 2M</t>
  </si>
  <si>
    <t>trend crude</t>
  </si>
  <si>
    <t>Dec.18</t>
  </si>
  <si>
    <t>Nov.18</t>
  </si>
  <si>
    <t>trend LPG</t>
  </si>
  <si>
    <t xml:space="preserve">Naphtha MOP J-LPG Spread </t>
  </si>
  <si>
    <t>(+) forecast &gt; actual</t>
  </si>
  <si>
    <t>(-) forecast &lt; actual</t>
  </si>
  <si>
    <t>All Projections from PRISM analysis as of 15 Oct. 2019</t>
  </si>
  <si>
    <t>2M</t>
  </si>
  <si>
    <t>1M</t>
  </si>
  <si>
    <t>All Projections from PRISM analysis as of 14 Jan. 2020</t>
  </si>
  <si>
    <t>Iran</t>
  </si>
  <si>
    <t>Trend</t>
  </si>
  <si>
    <t xml:space="preserve">Trend </t>
  </si>
  <si>
    <t>All Projections from PRISM analysis as of 7 Feb. 2020</t>
  </si>
  <si>
    <t>Virus</t>
  </si>
  <si>
    <t>เทรนผิด</t>
  </si>
  <si>
    <t>forecast</t>
  </si>
  <si>
    <t>GC</t>
  </si>
  <si>
    <t>All Projections from PRISM analysis as of 24 Feb. 2020</t>
  </si>
  <si>
    <t>All Projections from PRISM analysis as of 11 Mar. 2020</t>
  </si>
  <si>
    <t>All Projections from PRISM analysis as of 30 Mar. 2020</t>
  </si>
  <si>
    <t>Price war</t>
  </si>
  <si>
    <t>Note: forecast ว่าเทรนคงที่ แต่ actual ราคาลง</t>
  </si>
  <si>
    <t>All Projections from PRISM analysis as of 14 Apr.2020</t>
  </si>
  <si>
    <t>All Projections from PRISM analysis as of 27 Apr.2020</t>
  </si>
  <si>
    <t>LPG Actual</t>
  </si>
  <si>
    <t>C3 Actual</t>
  </si>
  <si>
    <t>C3 Forecast</t>
  </si>
  <si>
    <t>C4 Forecast</t>
  </si>
  <si>
    <t>LPG Forecast</t>
  </si>
  <si>
    <t>M+1</t>
  </si>
  <si>
    <t>M+2</t>
  </si>
  <si>
    <t>C4 Actual</t>
  </si>
  <si>
    <t>trend accuracy</t>
  </si>
  <si>
    <t>อัพเดท 5/5/2020 (เวียน mail)</t>
  </si>
  <si>
    <t>All Projections from PRISM analysis as of 13 May 2020</t>
  </si>
  <si>
    <t xml:space="preserve">อัพเดท 20/5/2020 </t>
  </si>
  <si>
    <t xml:space="preserve">อัพเดท 27/5/2020 </t>
  </si>
  <si>
    <t>All Projections from PRISM analysis as of 25 May 2020</t>
  </si>
  <si>
    <t>Note: demand from Indian and Indonesia retreated but crude price tend to increase. So we revise the June CP up to $325/mt for propane and $310/mt for butane and there are no change for July and Aug</t>
  </si>
  <si>
    <t>Note: ปรับ C4 เดือน Jun ลงให้ gap C3-C4 เป็น 15 usd/ton</t>
  </si>
  <si>
    <t>All Projections from PRISM analysis as of 8 Jun. 2020</t>
  </si>
  <si>
    <t>Note: forecast ว่าเทรนขึ้น แต่ actual ราคาทรง</t>
  </si>
  <si>
    <t xml:space="preserve">อัพเดท 11/6/2020 </t>
  </si>
  <si>
    <t>Remarks: (Overall)-Ample supply from US. / -Low LPG demand season / +OPEC deeper cut production
Propane: +High Propylene demand/ -Higher US LPG supply means more Propane supply</t>
  </si>
  <si>
    <t>Remarks: -Ample supply from US. / -Low LPG demand season / +OPEC deeper cut production
Butane: -Low Butadiene demand/ +OPEC cut LPG supply means less Butane supply</t>
  </si>
  <si>
    <t>(+) Following the OPEC+ agreement on crude production cuts and further deepening of cuts, LPG exports from the ME have decreased (FGE, RIM)
(-) A greater uplift of naphtha prices versus propane prices due to strong crude price recovery leading to propane-naphtha spread reaching negative territory between -$50/ton to -$100/ton in Jul-Aug (FGE)
(-) Chinese buyers (2 PDH starting up in next 6 months) turning to import and stock up US LPG, especially propane due to tariff exemption (higher import during Mar-May) amid concern over tariffs being re-imposed (FGE)
(-) Still high US propane stocks despite a slightly decrease in recent week (EIA)</t>
  </si>
  <si>
    <t>(+) As we move into late-Jul and Aug, incremental LPG demand emerging from Asia, with Indian buyers returning to the market during the monsoon season and ahead of Diwali (FGE)
(-) Weak LPG demand from Asia due to an economic slowdown caused by COVID-19 (RIM)</t>
  </si>
  <si>
    <r>
      <rPr>
        <b/>
        <u/>
        <sz val="12"/>
        <color theme="1"/>
        <rFont val="Tahoma"/>
        <family val="2"/>
      </rPr>
      <t xml:space="preserve">Jul: </t>
    </r>
    <r>
      <rPr>
        <sz val="12"/>
        <color theme="1"/>
        <rFont val="Tahoma"/>
        <family val="2"/>
      </rPr>
      <t xml:space="preserve">Rising crude prices and limited LPG supply from Saudi Arabia were seen to be bullish factors for the expected July CP (RIM)
LPG demand for South Africa’s energy transition (FGE)
</t>
    </r>
    <r>
      <rPr>
        <b/>
        <u/>
        <sz val="12"/>
        <color theme="1"/>
        <rFont val="Tahoma"/>
        <family val="2"/>
      </rPr>
      <t>Aug:</t>
    </r>
    <r>
      <rPr>
        <sz val="12"/>
        <color theme="1"/>
        <rFont val="Tahoma"/>
        <family val="2"/>
      </rPr>
      <t xml:space="preserve"> The August/September contango has also widened, This signals that the bearish sentiment is gradually extending to forward months. indicates FOB Middle East cargoes, to show firm appetite for ample Western cargoes in Asia. (SP global platts)</t>
    </r>
  </si>
  <si>
    <t>Rationale</t>
  </si>
  <si>
    <r>
      <rPr>
        <b/>
        <u/>
        <sz val="12"/>
        <color theme="1"/>
        <rFont val="Tahoma"/>
        <family val="2"/>
      </rPr>
      <t>Jul.</t>
    </r>
    <r>
      <rPr>
        <sz val="12"/>
        <color theme="1"/>
        <rFont val="Tahoma"/>
        <family val="2"/>
      </rPr>
      <t xml:space="preserve">
(+) OPEC+ cut production leading to lower LPG supply
(-) Low demand 
</t>
    </r>
    <r>
      <rPr>
        <b/>
        <u/>
        <sz val="12"/>
        <color theme="1"/>
        <rFont val="Tahoma"/>
        <family val="2"/>
      </rPr>
      <t xml:space="preserve">Aug.
</t>
    </r>
    <r>
      <rPr>
        <sz val="12"/>
        <color theme="1"/>
        <rFont val="Tahoma"/>
        <family val="2"/>
      </rPr>
      <t>(-) increasing in LPG supply, since OPEC+ production cuts are smaller than May-Jul.</t>
    </r>
  </si>
  <si>
    <t xml:space="preserve">อัพเดท 24/6/2020 </t>
  </si>
  <si>
    <t>All Projections from PRISM analysis as of 22 Jun. 2020</t>
  </si>
  <si>
    <t>Propane: +Higher gap MOPJ-LPG spot more than 50 $/mt /+Strong recovery in light olefins prices to support lighter feedstock cracking</t>
  </si>
  <si>
    <t>Butane: -Low household demand from India &amp; Indonesia after increasing refinery run</t>
  </si>
  <si>
    <t>Note: มองว่าจะลงเพราะ demand ยังไม่กลับมา เนื่องจาก spot ยังต่ำกว่า CP แต่ actual ราคาขึ้น</t>
  </si>
  <si>
    <t>All Projections from PRISM analysis as of 13 Jul. 2020</t>
  </si>
  <si>
    <t>(+) oil prices and global demand rebounding,  as the global economy recovers
(+) China’s propane dehydrogenation plants operated at an average rate of 85% of capacity in June up from a revised average rate of 81% in May 
(-) fears of a second wave of coronavirus are weighing heavily on the market</t>
  </si>
  <si>
    <t>(+) India possible issue new lockdown after spike COVID-19 new cases and gov. may consider free LPG policy again</t>
  </si>
  <si>
    <t>(+) PDH back from Turnaround 
(-) China/Japan import more propane from US due to expensive CP</t>
  </si>
  <si>
    <t xml:space="preserve">(+) India's extend free LPG cylinder refills to PMUY by another three months till September 30 </t>
  </si>
  <si>
    <t xml:space="preserve">(+) Asia's steam crackers use less naphtha on feedstock switch to LPG from Jul.
(+) Crude price rebound   </t>
  </si>
  <si>
    <t>(+) The start-up of various Chinese PDH units (165 kt/month of propane), Wanhua's propane-only cracker (180 kt/month of propane), LB Bora's swing cracker in China (up to 90 kt/month of LPG)
(+) Continued max-LPG cracking through Aug-Sep on top of the return of Japanese retail buying ahead of winter, despite the  recent weak demand summer season in Japan
(-) Concern over the resurgence of COVID-19 cases, with some countries to re-impose lockdowns and movement restrictions
(-) Propane supply is still ample</t>
  </si>
  <si>
    <t>(+) Demand for residential and commercial uses to improve in Indonesia and Phillipines 
(+) Butane demand for petrochemical use is increasing -&gt; spread between C3 and C4 narrowing
(-) Imports for retail market in China easing, much of F&amp;B sector suffering, with re-imposition of lockdowns amid a second wave of infections
(-)  Spot demand in India still unclear as domestic demand showing no sign of surging, with hope to return ahead of Diwali</t>
  </si>
  <si>
    <t xml:space="preserve">อัพเดท 16/7/2020 </t>
  </si>
  <si>
    <t>All Projections from PRISM analysis as of 23 Jul. 2020</t>
  </si>
  <si>
    <t>ราคา forward เปลี่ยนเป็น contango demand ช่วง prompt month ยังไม่ฟื้นตัว คาดว่า demand จะเริ่มกลับเข้ามาในภาคปิโตรเคมี ในช่วง Q3 หลังจากโรง PDH ในจีนกลับมา run ปกติ รวมถึงใกล้ช่วงเลือกตั้ง US Trump น่าจะทำสงครามกับจีนเพื่อเรียกคะแนนเสียง อาจจะเห็น US-China trade war อีกรอบ ราคาน่าจะผันผวนและปรับตัวขึ้น</t>
  </si>
  <si>
    <t xml:space="preserve">(+) supply from Saudi Aramco might be still limited along with a cut in crude oil production. 
(-) The concern about the number of coronavirus cases surges higher.
(-) Heavy rains in various parts of China , including the petrochemical hubs of Shandong, Jiangsu and Hubei have caused severe flooding that has been disrupting logistics operations, thereby exacerbating oversupply of some petrochemicals, as well as oil products. </t>
  </si>
  <si>
    <t xml:space="preserve">อัพเดท 24/7/2020 </t>
  </si>
  <si>
    <t>All Projections from PRISM analysis as of 11 Aug. 2020</t>
  </si>
  <si>
    <t>อัพเดท 14 ส.ค. 63</t>
  </si>
  <si>
    <t>- More supply hits the market with OPEC+ easing supply curbs in August./ +Demand for Cracker after back from Turnaround(MOPJ-Propane 50-60 $/mt)</t>
  </si>
  <si>
    <t>seasonal and expected LPG demand recovery</t>
  </si>
  <si>
    <t xml:space="preserve"> seasonal and expected LPG demand recovery</t>
  </si>
  <si>
    <t>(+) expect real demand will recover in Oct.
(-) supply is still ample</t>
  </si>
  <si>
    <t>- rising crude prices
- PDH utilization rates and a return of cracker throughput spell stronger demand over the last few weeks after shutdown 
- propane demand could see a strong final 3 and a half months left of the year.</t>
  </si>
  <si>
    <t>+ With winter approaching in 4Q, LPG use for heating expected to increase  (FGE)
+ Start-up of new petrochemical units in China to boost LPG demand (additional 1.2 mmt of LPG in 2H), with feedstock mainly use of propane (FGE)
- A resurgence of Covid-19 infections in many countries across the world   
- Following the easing of OPEC+ production cuts, more availability from Saudi Arabia likely to come, with some increase in exports on supply of deferred cargoes (FGE, Platts)
- Amid surging spot freight rates, the number of participants had been limited (RIM)
- Still high US propane inventories, amid concerns over closing US-to-Asia arbitage amid high freight rates (EIA, Platts)</t>
  </si>
  <si>
    <t>+ In China, lifting of mobility restrictions to support autogas demand as well as butane consumption for MTBE/alkylates (FGE)
- No spot demand from India was observed, with uncertainty over when Indian buyers to return hoarding for Diwali (RIM, FGE)</t>
  </si>
  <si>
    <t>อัพเดท 25 ส.ค. 63</t>
  </si>
  <si>
    <t>All Projections from PRISM analysis as of 24 Aug. 2020</t>
  </si>
  <si>
    <t>https://seekingalpha.com/news/3614484-oil-jumps-sally-hits-supply-u-s-crude-stocks-post-surprise-drop</t>
  </si>
  <si>
    <t>(+) Indian state-owned refiners Indian Oil Corp. and Bharat Petroleum Corp. have emerged to buy spot LPG for September and October delivery due to domestic demand, which is typically stronger over October-December and  the government approval on July 8 to extend provision of free LPG cylinder refills till sep 30.</t>
  </si>
  <si>
    <t>http://www.maritimegateway.com/india-resumes-lpg-spot-imports-low-prices-demand-recovery/</t>
  </si>
  <si>
    <t>- The Asian LPG market extended losses further this week on weaker crude prices and lacklustre regional demand amid ample supply. The weak sentiment widened the front month North Asian propane price spread to the Saudi CP swap. LPG strengthened further on ample propane supply and more butane demand from India for evenly split cargoes.CF33</t>
  </si>
  <si>
    <t>(+) strong LPG import pull in Far East Asia form new PDH plant in China</t>
  </si>
  <si>
    <t>(+) FGE expect that India have strong import requirements through 4Q 2020 even after Diwali ends, since North India, such as New Delhi, require some LPG for heating due to the seasonal colder temperatures. (FGE)
(+) India resumes LPG spot imports (Platts)</t>
  </si>
  <si>
    <t>+ With winter approaching in Q4, LPG use for heating expected to increase  (FGE)
+ Higher demand due to the start-up and rump-up of Chinese petrochemical demand for PDH (FGE)
- Potential COVID-19 resurgences during the flu season in Q4 (FGE)
- Weaker-than-expected retail demand in Asia during a warmer-than-expected winter (especially from Japan, Korea &amp; China) (FGE)</t>
  </si>
  <si>
    <t>(+) India is back to the market to ensure sufficient LPG supply for the upcoming festive season Diwali, and refiners to lower run rates amid re-imposed lockdowns in response to the resurgence of new COVID-19 cases (FGE,RIM)</t>
  </si>
  <si>
    <t>(+) Spot demand from India resuming back to the market. More 50/50 cargoes and more butane spot requirement plus the limited flow of butane from US to Far East Asia caused butane price getting higher than propane.
(+) Saudi Aramco might cancel some LPG  term cargoes starting from Oct-Dec as a consequent of OPEC cut run plan. 
(+) Support view from seasonal demand in Q4 (Japan-Korea)</t>
  </si>
  <si>
    <t>(-) International Energy Agency revised down oil demand forecasts for the second half of 2020 with the pandemic and weak economic growth.
(+) Hurricane Sally slammed U.S. offshore oil and gas production and American Petroleum Institute data showed U.S. crude inventories fell</t>
  </si>
  <si>
    <t>อัพเดท 17 ก.ย. 63</t>
  </si>
  <si>
    <t>อัพเดท 29 ก.ย. 63</t>
  </si>
  <si>
    <t>All Projections from PRISM analysis as of 28 Sep. 2020</t>
  </si>
  <si>
    <t>อัพเดท 15 ต.ค. 63</t>
  </si>
  <si>
    <t>All Projections from PRISM analysis as of 12 Oct. 2020</t>
  </si>
  <si>
    <t>(+) Asia LPG market exhibited strong sentiment this week on persistent year-end strong demand from north Asian nations. US supply woes arising out of port closure and delays at the Houston ship channel further strengthened the Asian LPG prices. Asia was slated to receive 2 million tons in October, but port delays and closures have now reduced the deliveries to an estimated 1.95 million tons. Improving regional demand sentiment flipped Saudi CP swaps market to backwardation from contango and overturned FOB AG spot propane discount to premium with CP prices this week. Reduced US supply in Q4 will likely create a greater pull on Mideast LPG barrels through winter and keep spot prices higher than CP. The petrochemical market remained muted on account of weeklong holidays in China.</t>
  </si>
  <si>
    <t>+ Increasing LPG demand in India ahead of Diwali festival in Nov, and re-imposed lockdowns forcing refiners to lower operating rates amid resurgence of COVID-19 cases (FGE, RIM)</t>
  </si>
  <si>
    <t>(+) Winter approaching in Q4, LPG use for heating expected to increase, with La Niña to cause a colder-than-usual winter in parts of Northeast Asia and more rain in Indonesia (FGE)
(+) Hurricane "Delta" expected to approach the US Gulf Coast, loading operations of cargoes ex-US likely to be delayed (RIM)
(+) In China, LPG demand from restaurants expected to grow during the National day holidays (1-8 Oct), thus spot demand might increase after the holidays (RIM)
(-) Higher LPG production due to the easing of OPEC+ crude production cuts, more availability from Saudi Arabia likely to come , with potential term supply volumes from the Middle East look set to increase in 2021 (FGE)</t>
  </si>
  <si>
    <t xml:space="preserve"> following trend of crude oil price and emerging of seasonal demand</t>
  </si>
  <si>
    <t xml:space="preserve"> (+)CP forecast was revised up due to anticipation of increasing demand and rising crude prices.
(+) the Winter in the northern hemisphere fast approaching, Residential energy demand is set to increase in the coming months as millions of people in Europe, Asia and North America spend more time at home. Demand for LPG, kerosene, heating oil and low-sulfur fuel oil could all be boosted</t>
  </si>
  <si>
    <t>(+) Demand firm during winter
(+) LPG cargoes from USGC to Asia in Oct. were delayed, supporting LPG price in Asia</t>
  </si>
  <si>
    <t>อัพเดท 26 ต.ค. 63</t>
  </si>
  <si>
    <t>All Projections from PRISM analysis as of 27 Oct. 2020</t>
  </si>
  <si>
    <t>LPG/Dub</t>
  </si>
  <si>
    <t>อัพเดท 12 พ.ย. 63</t>
  </si>
  <si>
    <t>All Projections from PRISM analysis as of 9 Nov. 2020</t>
  </si>
  <si>
    <t xml:space="preserve">Strong Winter Seasonality due to La Nina, US Hurricane and Chinese demand </t>
  </si>
  <si>
    <t xml:space="preserve">Strong Winter Seasonality due to La Nina, US Hurricane and strong  Butadiene </t>
  </si>
  <si>
    <t>(+) strong demand during winter season
(+) Strong demand for PDH plant in East China</t>
  </si>
  <si>
    <t>Followed direction of crude oil price</t>
  </si>
  <si>
    <t>(-) Eyes are on any impact Hurricane Eta would have on LPG production and shipments to Asia in November from the US Gulf and on Panama Canal operations
(+) North Asia winter forecasts have been mixed, with average to above-average temperatures expected from November to early December, turning colder in January-February
(+) The December/January CP propane swap contango was indicated at $11/mt versus $10/mt in the previous session with January/February at $11/mt on Nov. 9.</t>
  </si>
  <si>
    <t xml:space="preserve"> (+)India's LPG imports reach the highest monthly volume in at least five years as importers returned to the market.</t>
  </si>
  <si>
    <t>+ Impact of potentially colder winter on demand in US and Northeast Asia (FGE)
+ In China, Start-up of new petrochemical PDH units, and retail buyers seem to return to spot market following Golden Week to look for winter supplies (FGE, RIM)
- Resurgence in COVID-19 infections during the winter flu season, with a new outbreak expanding rapidly in Europe (FGE)
- Still high US propane inventories, with strong exports signaling the beginning of winter drawdown in propane stocks
 (FGE, EIA)</t>
  </si>
  <si>
    <t>(+) India stretching Middle East suppliers’ capacity to meet LPG demand during the country’s lockdown due to  insufficient local LPG supplies amid refiners to cut rates  
 (FGE)</t>
  </si>
  <si>
    <t>อัพเดท 30 พ.ย. 63</t>
  </si>
  <si>
    <t>All Projections from PRISM analysis as of 23 Nov. 2020</t>
  </si>
  <si>
    <t>All Projections from PRISM analysis as of 15 Dec. 2020</t>
  </si>
  <si>
    <t>อัพเดท 18 ธ.ค. 63</t>
  </si>
  <si>
    <t>Note: forecast ว่าเทรนคงที่ แต่ actual ราคาขึ้น</t>
  </si>
  <si>
    <t>อัพเดท 25 ธ.ค. 63</t>
  </si>
  <si>
    <t>All Projections from PRISM analysis as of 12 Jan. 2021</t>
  </si>
  <si>
    <t>อัพเดท 15 Jan</t>
  </si>
  <si>
    <t>อัพเดท 27 Jan. 21</t>
  </si>
  <si>
    <t>All Projections from PRISM analysis as of 25 Jan. 2021</t>
  </si>
  <si>
    <t>Trend Accuracy</t>
  </si>
  <si>
    <t>อัพเดท 8 Feb. 21</t>
  </si>
  <si>
    <t>All Projections from PRISM analysis as of 8 Feb. 2021</t>
  </si>
  <si>
    <t xml:space="preserve">Winter seasonality ending </t>
  </si>
  <si>
    <t>- Typically, lower LPG demand during the Lunar New Year holiday (Feb) in Asia, especially in China and Taiwan (FGE)</t>
  </si>
  <si>
    <t xml:space="preserve">(-)China's retail LPG demand is expected to be under pressure by slowing business activity amid tightening measures to contain the COVID-19 spread 
(-) the end of the harsh winter by February and March limits household heating needs
(-) Total US propane product supplied reached the highest level in recorded history </t>
  </si>
  <si>
    <t>+ Rising crude price due to supply cutbacks from the Saudis in Feb-Mar (FGE, RIM)
+ A number of new petrochemical facilities coming online in Asia – primarily Chinese propane dehydrogenation (PDH) (FGE)
+ Tightening US propane supply in Q1’21 amid low inventory due to threat of a Polar Vortex weather event and rising exports (FGE, EIA)
- Gradually fading winter in Northeast Asia to decrease propane demand (FGE,RIM)</t>
  </si>
  <si>
    <t>Note: อากาศหนาวฉับพลัน, ข่าวดีเรื่องวัคซัน ราคา crude สูงกว่าที่คาดการณ์</t>
  </si>
  <si>
    <t>All Projections from PRISM analysis as of 22 Feb. 2021</t>
  </si>
  <si>
    <t>อัพเดท 24 Feb. 21</t>
  </si>
  <si>
    <t>อัพเดท 16 Mar. 21</t>
  </si>
  <si>
    <t>All Projections from PRISM analysis as of 15 Mar.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</si>
</sst>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9">
    <numFmt numFmtId="42" formatCode="_-&quot;฿&quot;* #,##0_-;\-&quot;฿&quot;* #,##0_-;_-&quot;฿&quot;* &quot;-&quot;_-;_-@_-"/>
    <numFmt numFmtId="41" formatCode="_-* #,##0_-;\-* #,##0_-;_-* &quot;-&quot;_-;_-@_-"/>
    <numFmt numFmtId="44" formatCode="_-&quot;฿&quot;* #,##0.00_-;\-&quot;฿&quot;* #,##0.00_-;_-&quot;฿&quot;* &quot;-&quot;??_-;_-@_-"/>
    <numFmt numFmtId="43" formatCode="_-* #,##0.00_-;\-* #,##0.00_-;_-* &quot;-&quot;??_-;_-@_-"/>
    <numFmt numFmtId="187" formatCode="&quot;£&quot;#,##0;[Red]\-&quot;£&quot;#,##0"/>
    <numFmt numFmtId="188" formatCode="&quot;$&quot;#,##0_);[Red]\(&quot;$&quot;#,##0\)"/>
    <numFmt numFmtId="189" formatCode="&quot;$&quot;#,##0.00_);[Red]\(&quot;$&quot;#,##0.00\)"/>
    <numFmt numFmtId="190" formatCode="_(&quot;$&quot;* #,##0.00_);_(&quot;$&quot;* \(#,##0.00\);_(&quot;$&quot;* &quot;-&quot;??_);_(@_)"/>
    <numFmt numFmtId="191" formatCode="[$-409]mmm\-yy;@"/>
    <numFmt numFmtId="192" formatCode="_-* #,##0_-;\-* #,##0_-;_-* &quot;-&quot;??_-;_-@_-"/>
    <numFmt numFmtId="193" formatCode="[$-409]d\-mmm\-yy;@"/>
    <numFmt numFmtId="194" formatCode="0.000"/>
    <numFmt numFmtId="195" formatCode="0.00_ ;\-0.00\ "/>
    <numFmt numFmtId="196" formatCode="#,##0.00_ ;\-#,##0.00\ "/>
    <numFmt numFmtId="197" formatCode="B1mmm\-yy"/>
    <numFmt numFmtId="198" formatCode="0.0"/>
    <numFmt numFmtId="199" formatCode="[$-D07041E]d\ mmm\ yy;@"/>
    <numFmt numFmtId="200" formatCode="\t0.00"/>
    <numFmt numFmtId="201" formatCode="_-&quot;ฃ&quot;* #,##0.00_-;\-&quot;ฃ&quot;* #,##0.00_-;_-&quot;ฃ&quot;* &quot;-&quot;??_-;_-@_-"/>
    <numFmt numFmtId="202" formatCode="_-&quot;ฃ&quot;* #,##0_-;\-&quot;ฃ&quot;* #,##0_-;_-&quot;ฃ&quot;* &quot;-&quot;_-;_-@_-"/>
    <numFmt numFmtId="203" formatCode="\t0"/>
    <numFmt numFmtId="204" formatCode="&quot;$&quot;#,##0.00;[Red]\-&quot;$&quot;#,##0.00"/>
    <numFmt numFmtId="205" formatCode="_-&quot;$&quot;* #,##0.00_-;\-&quot;$&quot;* #,##0.00_-;_-&quot;$&quot;* &quot;-&quot;??_-;_-@_-"/>
    <numFmt numFmtId="206" formatCode="0.0000"/>
    <numFmt numFmtId="207" formatCode="[$-107041E]d\ mmmm\ yyyy;@"/>
    <numFmt numFmtId="208" formatCode="#,##0.0"/>
    <numFmt numFmtId="209" formatCode="[&lt;0.01]&quot;&quot;;0.0;0.0"/>
    <numFmt numFmtId="210" formatCode="&quot;$&quot;#,##0\ ;\(&quot;$&quot;#,##0\)"/>
    <numFmt numFmtId="211" formatCode="0.000_);[Red]\(0.000\)"/>
    <numFmt numFmtId="212" formatCode="0.0%"/>
    <numFmt numFmtId="213" formatCode="[=0]&quot;&quot;;\-0;0"/>
    <numFmt numFmtId="214" formatCode="0.00_)"/>
    <numFmt numFmtId="215" formatCode="#,##0.0000;[Red]\(#,##0.0000\)"/>
    <numFmt numFmtId="216" formatCode="\ช\:\น\น\:ss"/>
    <numFmt numFmtId="217" formatCode="mm/dd/yy"/>
    <numFmt numFmtId="218" formatCode="0_ ;[Red]\-0\ "/>
    <numFmt numFmtId="219" formatCode="ddd\ h:mm"/>
    <numFmt numFmtId="220" formatCode="_-* #,##0.0_-;\-* #,##0.0_-;_-* &quot;-&quot;??_-;_-@_-"/>
    <numFmt numFmtId="221" formatCode="[$-10409]0.00;\(0.00\)"/>
  </numFmts>
  <fonts count="186">
    <font>
      <sz val="11"/>
      <color theme="1"/>
      <name val="Tahoma"/>
      <family val="2"/>
      <charset val="222"/>
      <scheme val="minor"/>
    </font>
    <font>
      <sz val="10"/>
      <name val="Arial"/>
      <family val="2"/>
    </font>
    <font>
      <b/>
      <sz val="14"/>
      <name val="Calibri"/>
      <family val="2"/>
    </font>
    <font>
      <b/>
      <sz val="14"/>
      <color rgb="FF002060"/>
      <name val="Calibri"/>
      <family val="2"/>
    </font>
    <font>
      <b/>
      <sz val="14"/>
      <color theme="0" tint="-0.34998626667073579"/>
      <name val="Calibri"/>
      <family val="2"/>
    </font>
    <font>
      <b/>
      <sz val="14"/>
      <color rgb="FF7030A0"/>
      <name val="Calibri"/>
      <family val="2"/>
    </font>
    <font>
      <b/>
      <sz val="14"/>
      <color rgb="FFC00000"/>
      <name val="Calibri"/>
      <family val="2"/>
    </font>
    <font>
      <b/>
      <sz val="16"/>
      <name val="Calibri"/>
      <family val="2"/>
    </font>
    <font>
      <b/>
      <sz val="16"/>
      <color theme="5" tint="-0.499984740745262"/>
      <name val="Calibri"/>
      <family val="2"/>
    </font>
    <font>
      <b/>
      <sz val="14"/>
      <color theme="5" tint="-0.499984740745262"/>
      <name val="Calibri"/>
      <family val="2"/>
    </font>
    <font>
      <b/>
      <sz val="14"/>
      <color indexed="12"/>
      <name val="Calibri"/>
      <family val="2"/>
    </font>
    <font>
      <b/>
      <sz val="12"/>
      <name val="Calibri"/>
      <family val="2"/>
    </font>
    <font>
      <b/>
      <sz val="14"/>
      <color theme="7" tint="0.79998168889431442"/>
      <name val="Calibri"/>
      <family val="2"/>
    </font>
    <font>
      <b/>
      <sz val="12"/>
      <color rgb="FFC00000"/>
      <name val="Calibri"/>
      <family val="2"/>
    </font>
    <font>
      <b/>
      <sz val="12"/>
      <color rgb="FF0070C0"/>
      <name val="Calibri"/>
      <family val="2"/>
    </font>
    <font>
      <sz val="14"/>
      <name val="AngsanaUPC"/>
      <family val="1"/>
      <charset val="222"/>
    </font>
    <font>
      <b/>
      <sz val="14"/>
      <color rgb="FF0000CC"/>
      <name val="Calibri"/>
      <family val="2"/>
    </font>
    <font>
      <b/>
      <i/>
      <sz val="14"/>
      <name val="Calibri"/>
      <family val="2"/>
    </font>
    <font>
      <b/>
      <sz val="12"/>
      <color theme="0" tint="-0.499984740745262"/>
      <name val="Calibri"/>
      <family val="2"/>
    </font>
    <font>
      <b/>
      <sz val="16"/>
      <color theme="0" tint="-0.499984740745262"/>
      <name val="Calibri"/>
      <family val="2"/>
    </font>
    <font>
      <b/>
      <sz val="12"/>
      <color theme="0"/>
      <name val="Calibri"/>
      <family val="2"/>
    </font>
    <font>
      <b/>
      <i/>
      <sz val="14"/>
      <color theme="0"/>
      <name val="Calibri"/>
      <family val="2"/>
    </font>
    <font>
      <sz val="14"/>
      <color theme="0"/>
      <name val="Calibri"/>
      <family val="2"/>
    </font>
    <font>
      <b/>
      <sz val="14"/>
      <color theme="0"/>
      <name val="Calibri"/>
      <family val="2"/>
    </font>
    <font>
      <b/>
      <sz val="14"/>
      <color indexed="9"/>
      <name val="Calibri"/>
      <family val="2"/>
    </font>
    <font>
      <b/>
      <sz val="14"/>
      <color theme="2" tint="-0.249977111117893"/>
      <name val="Calibri"/>
      <family val="2"/>
    </font>
    <font>
      <b/>
      <sz val="12"/>
      <color theme="3"/>
      <name val="Calibri"/>
      <family val="2"/>
    </font>
    <font>
      <b/>
      <sz val="12"/>
      <color indexed="30"/>
      <name val="Calibri"/>
      <family val="2"/>
    </font>
    <font>
      <b/>
      <sz val="14"/>
      <color rgb="FF0070C0"/>
      <name val="Calibri"/>
      <family val="2"/>
    </font>
    <font>
      <b/>
      <u/>
      <sz val="14"/>
      <color rgb="FF0070C0"/>
      <name val="Calibri"/>
      <family val="2"/>
    </font>
    <font>
      <b/>
      <u/>
      <sz val="12"/>
      <color rgb="FF0070C0"/>
      <name val="Calibri"/>
      <family val="2"/>
    </font>
    <font>
      <b/>
      <u/>
      <sz val="12"/>
      <color indexed="21"/>
      <name val="Calibri"/>
      <family val="2"/>
    </font>
    <font>
      <b/>
      <u/>
      <sz val="14"/>
      <color rgb="FF7030A0"/>
      <name val="Calibri"/>
      <family val="2"/>
    </font>
    <font>
      <b/>
      <u/>
      <sz val="16"/>
      <color indexed="21"/>
      <name val="Calibri"/>
      <family val="2"/>
    </font>
    <font>
      <b/>
      <sz val="12"/>
      <color theme="0" tint="-0.34998626667073579"/>
      <name val="Calibri"/>
      <family val="2"/>
    </font>
    <font>
      <b/>
      <sz val="12"/>
      <color indexed="9"/>
      <name val="Calibri"/>
      <family val="2"/>
    </font>
    <font>
      <b/>
      <sz val="12"/>
      <color rgb="FF002060"/>
      <name val="Calibri"/>
      <family val="2"/>
    </font>
    <font>
      <b/>
      <sz val="14"/>
      <color theme="3"/>
      <name val="Calibri"/>
      <family val="2"/>
    </font>
    <font>
      <b/>
      <u/>
      <sz val="16"/>
      <color rgb="FF0070C0"/>
      <name val="Calibri"/>
      <family val="2"/>
    </font>
    <font>
      <b/>
      <sz val="14"/>
      <color theme="0"/>
      <name val="Arial"/>
      <family val="2"/>
    </font>
    <font>
      <b/>
      <sz val="16"/>
      <color rgb="FFC00000"/>
      <name val="Calibri"/>
      <family val="2"/>
    </font>
    <font>
      <b/>
      <sz val="14"/>
      <color indexed="14"/>
      <name val="Calibri"/>
      <family val="2"/>
    </font>
    <font>
      <b/>
      <sz val="16"/>
      <color indexed="14"/>
      <name val="Calibri"/>
      <family val="2"/>
    </font>
    <font>
      <b/>
      <sz val="16"/>
      <color theme="0"/>
      <name val="Calibri"/>
      <family val="2"/>
    </font>
    <font>
      <sz val="14"/>
      <color theme="1"/>
      <name val="Calibri"/>
      <family val="2"/>
    </font>
    <font>
      <b/>
      <sz val="12"/>
      <color rgb="FFFF0000"/>
      <name val="Calibri"/>
      <family val="2"/>
    </font>
    <font>
      <sz val="11"/>
      <color theme="1"/>
      <name val="Tahoma"/>
      <family val="2"/>
      <charset val="222"/>
      <scheme val="minor"/>
    </font>
    <font>
      <sz val="11"/>
      <color theme="1"/>
      <name val="Tahoma"/>
      <family val="2"/>
      <charset val="222"/>
    </font>
    <font>
      <sz val="11"/>
      <color theme="1"/>
      <name val="Tahoma"/>
      <family val="2"/>
      <scheme val="minor"/>
    </font>
    <font>
      <sz val="14"/>
      <name val="Cordia New"/>
      <family val="2"/>
    </font>
    <font>
      <sz val="12"/>
      <name val="Times New Roman"/>
      <family val="1"/>
    </font>
    <font>
      <sz val="10"/>
      <name val="MS Sans Serif"/>
      <family val="2"/>
      <charset val="222"/>
    </font>
    <font>
      <sz val="11"/>
      <name val="?l?r ?o?S?V?b?N"/>
      <family val="1"/>
    </font>
    <font>
      <sz val="11"/>
      <color indexed="8"/>
      <name val="Calibri"/>
      <family val="2"/>
    </font>
    <font>
      <sz val="11"/>
      <color indexed="8"/>
      <name val="Tahoma"/>
      <family val="2"/>
      <charset val="222"/>
    </font>
    <font>
      <sz val="11"/>
      <color indexed="8"/>
      <name val="맑은 고딕"/>
      <family val="3"/>
      <charset val="129"/>
    </font>
    <font>
      <sz val="11"/>
      <color indexed="9"/>
      <name val="Calibri"/>
      <family val="2"/>
    </font>
    <font>
      <sz val="11"/>
      <color indexed="9"/>
      <name val="Tahoma"/>
      <family val="2"/>
      <charset val="222"/>
    </font>
    <font>
      <sz val="11"/>
      <color indexed="9"/>
      <name val="맑은 고딕"/>
      <family val="3"/>
      <charset val="129"/>
    </font>
    <font>
      <sz val="14"/>
      <name val="AngsanaUPC"/>
      <family val="1"/>
    </font>
    <font>
      <sz val="11"/>
      <color indexed="20"/>
      <name val="Calibri"/>
      <family val="2"/>
    </font>
    <font>
      <sz val="11"/>
      <color indexed="20"/>
      <name val="Tahoma"/>
      <family val="2"/>
      <charset val="222"/>
    </font>
    <font>
      <b/>
      <sz val="12"/>
      <name val="Times New Roman"/>
      <family val="1"/>
    </font>
    <font>
      <b/>
      <sz val="18"/>
      <color indexed="8"/>
      <name val="Footlight MT Light"/>
      <family val="1"/>
    </font>
    <font>
      <sz val="10"/>
      <color indexed="8"/>
      <name val="Arial"/>
      <family val="2"/>
    </font>
    <font>
      <b/>
      <sz val="11"/>
      <color indexed="52"/>
      <name val="Calibri"/>
      <family val="2"/>
    </font>
    <font>
      <b/>
      <sz val="11"/>
      <color indexed="52"/>
      <name val="Tahoma"/>
      <family val="2"/>
      <charset val="222"/>
    </font>
    <font>
      <b/>
      <sz val="11"/>
      <color indexed="9"/>
      <name val="Calibri"/>
      <family val="2"/>
    </font>
    <font>
      <b/>
      <sz val="11"/>
      <color indexed="9"/>
      <name val="Tahoma"/>
      <family val="2"/>
      <charset val="222"/>
    </font>
    <font>
      <sz val="11"/>
      <name val="Tms Rmn"/>
    </font>
    <font>
      <b/>
      <sz val="10"/>
      <name val="Tms Rmn"/>
      <family val="1"/>
    </font>
    <font>
      <sz val="11"/>
      <color indexed="8"/>
      <name val="Tahoma"/>
      <family val="2"/>
    </font>
    <font>
      <sz val="10"/>
      <color indexed="8"/>
      <name val="Antique Olive"/>
      <family val="2"/>
    </font>
    <font>
      <sz val="10"/>
      <name val="MS Serif"/>
      <family val="1"/>
    </font>
    <font>
      <b/>
      <sz val="14"/>
      <color indexed="8"/>
      <name val="Arial"/>
      <family val="2"/>
    </font>
    <font>
      <sz val="10"/>
      <color indexed="16"/>
      <name val="MS Serif"/>
      <family val="1"/>
    </font>
    <font>
      <i/>
      <sz val="11"/>
      <color indexed="23"/>
      <name val="Calibri"/>
      <family val="2"/>
    </font>
    <font>
      <i/>
      <sz val="11"/>
      <color indexed="23"/>
      <name val="Tahoma"/>
      <family val="2"/>
      <charset val="222"/>
    </font>
    <font>
      <sz val="16"/>
      <color indexed="8"/>
      <name val="Footlight MT Light"/>
      <family val="1"/>
    </font>
    <font>
      <sz val="11"/>
      <color indexed="17"/>
      <name val="Calibri"/>
      <family val="2"/>
    </font>
    <font>
      <sz val="11"/>
      <color indexed="17"/>
      <name val="Tahoma"/>
      <family val="2"/>
      <charset val="222"/>
    </font>
    <font>
      <sz val="8"/>
      <name val="Arial"/>
      <family val="2"/>
    </font>
    <font>
      <b/>
      <sz val="12"/>
      <name val="Arial"/>
      <family val="2"/>
    </font>
    <font>
      <b/>
      <sz val="15"/>
      <color indexed="56"/>
      <name val="Calibri"/>
      <family val="2"/>
    </font>
    <font>
      <b/>
      <sz val="15"/>
      <color indexed="56"/>
      <name val="Tahoma"/>
      <family val="2"/>
      <charset val="222"/>
    </font>
    <font>
      <b/>
      <sz val="13"/>
      <color indexed="56"/>
      <name val="Calibri"/>
      <family val="2"/>
    </font>
    <font>
      <b/>
      <sz val="13"/>
      <color indexed="56"/>
      <name val="Tahoma"/>
      <family val="2"/>
      <charset val="222"/>
    </font>
    <font>
      <b/>
      <sz val="11"/>
      <color indexed="56"/>
      <name val="Calibri"/>
      <family val="2"/>
    </font>
    <font>
      <b/>
      <sz val="11"/>
      <color indexed="56"/>
      <name val="Tahoma"/>
      <family val="2"/>
      <charset val="222"/>
    </font>
    <font>
      <u/>
      <sz val="10"/>
      <color indexed="12"/>
      <name val="Arial"/>
      <family val="2"/>
    </font>
    <font>
      <sz val="11"/>
      <color indexed="62"/>
      <name val="Calibri"/>
      <family val="2"/>
    </font>
    <font>
      <sz val="11"/>
      <color indexed="62"/>
      <name val="Tahoma"/>
      <family val="2"/>
      <charset val="222"/>
    </font>
    <font>
      <sz val="10"/>
      <color indexed="12"/>
      <name val="Arial"/>
      <family val="2"/>
    </font>
    <font>
      <sz val="16"/>
      <name val="Times New Roman"/>
      <family val="1"/>
    </font>
    <font>
      <sz val="11"/>
      <color indexed="52"/>
      <name val="Calibri"/>
      <family val="2"/>
    </font>
    <font>
      <sz val="11"/>
      <color indexed="52"/>
      <name val="Tahoma"/>
      <family val="2"/>
      <charset val="222"/>
    </font>
    <font>
      <b/>
      <sz val="9"/>
      <name val="Helv"/>
    </font>
    <font>
      <b/>
      <sz val="10"/>
      <name val="Times New Roman"/>
      <family val="1"/>
    </font>
    <font>
      <sz val="10"/>
      <name val="MS Sans Serif"/>
      <family val="2"/>
    </font>
    <font>
      <sz val="11"/>
      <color indexed="60"/>
      <name val="Calibri"/>
      <family val="2"/>
    </font>
    <font>
      <sz val="11"/>
      <color indexed="60"/>
      <name val="Tahoma"/>
      <family val="2"/>
      <charset val="222"/>
    </font>
    <font>
      <sz val="7"/>
      <name val="Small Fonts"/>
      <family val="3"/>
      <charset val="128"/>
    </font>
    <font>
      <sz val="7"/>
      <name val="Small Fonts"/>
      <family val="2"/>
    </font>
    <font>
      <b/>
      <i/>
      <sz val="16"/>
      <name val="Helv"/>
    </font>
    <font>
      <sz val="10"/>
      <name val="Times New Roman"/>
      <family val="1"/>
    </font>
    <font>
      <sz val="11"/>
      <color theme="1"/>
      <name val="Tahoma"/>
      <family val="2"/>
    </font>
    <font>
      <sz val="9"/>
      <name val="Arial"/>
      <family val="2"/>
    </font>
    <font>
      <b/>
      <sz val="11"/>
      <color indexed="63"/>
      <name val="Calibri"/>
      <family val="2"/>
    </font>
    <font>
      <b/>
      <sz val="11"/>
      <color indexed="63"/>
      <name val="Tahoma"/>
      <family val="2"/>
      <charset val="222"/>
    </font>
    <font>
      <sz val="28"/>
      <name val="Angsana New"/>
      <family val="1"/>
      <charset val="222"/>
    </font>
    <font>
      <sz val="8"/>
      <name val="Helv"/>
    </font>
    <font>
      <b/>
      <sz val="12"/>
      <name val="MS Sans Serif"/>
      <family val="2"/>
    </font>
    <font>
      <sz val="12"/>
      <name val="MS Sans Serif"/>
      <family val="2"/>
    </font>
    <font>
      <b/>
      <sz val="8"/>
      <color indexed="8"/>
      <name val="Helv"/>
    </font>
    <font>
      <sz val="9"/>
      <color indexed="18"/>
      <name val="Arial"/>
      <family val="2"/>
    </font>
    <font>
      <b/>
      <sz val="18"/>
      <color indexed="56"/>
      <name val="Cambria"/>
      <family val="2"/>
    </font>
    <font>
      <b/>
      <sz val="18"/>
      <color indexed="56"/>
      <name val="Tahoma"/>
      <family val="2"/>
      <charset val="222"/>
    </font>
    <font>
      <b/>
      <sz val="11"/>
      <color indexed="8"/>
      <name val="Calibri"/>
      <family val="2"/>
    </font>
    <font>
      <b/>
      <sz val="11"/>
      <color indexed="8"/>
      <name val="Tahoma"/>
      <family val="2"/>
      <charset val="222"/>
    </font>
    <font>
      <sz val="11"/>
      <color indexed="10"/>
      <name val="Calibri"/>
      <family val="2"/>
    </font>
    <font>
      <sz val="11"/>
      <color indexed="10"/>
      <name val="Tahoma"/>
      <family val="2"/>
      <charset val="222"/>
    </font>
    <font>
      <sz val="12"/>
      <name val="Courier"/>
      <family val="3"/>
    </font>
    <font>
      <outline/>
      <sz val="10"/>
      <name val="Arial"/>
      <family val="2"/>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b/>
      <u/>
      <sz val="14"/>
      <name val="Calibri"/>
      <family val="2"/>
    </font>
    <font>
      <sz val="1"/>
      <color rgb="FF0070C0"/>
      <name val="Tahoma"/>
      <family val="2"/>
      <scheme val="minor"/>
    </font>
    <font>
      <sz val="14"/>
      <name val="Calibri"/>
      <family val="2"/>
    </font>
    <font>
      <b/>
      <u/>
      <sz val="14"/>
      <color indexed="21"/>
      <name val="Calibri"/>
      <family val="2"/>
    </font>
    <font>
      <b/>
      <sz val="9"/>
      <color rgb="FF002060"/>
      <name val="Calibri"/>
      <family val="2"/>
    </font>
    <font>
      <b/>
      <sz val="9"/>
      <color theme="0"/>
      <name val="Calibri"/>
      <family val="2"/>
    </font>
    <font>
      <b/>
      <sz val="14"/>
      <color rgb="FFFF0000"/>
      <name val="Tahoma"/>
      <family val="2"/>
    </font>
    <font>
      <sz val="14"/>
      <color rgb="FFFF0000"/>
      <name val="Tahoma"/>
      <family val="2"/>
    </font>
    <font>
      <sz val="14"/>
      <color theme="1"/>
      <name val="Tahoma"/>
      <family val="2"/>
    </font>
    <font>
      <b/>
      <sz val="14"/>
      <color theme="0"/>
      <name val="Tahoma"/>
      <family val="2"/>
    </font>
    <font>
      <b/>
      <sz val="14"/>
      <color rgb="FF0000CC"/>
      <name val="Tahoma"/>
      <family val="2"/>
    </font>
    <font>
      <b/>
      <sz val="14"/>
      <color theme="1"/>
      <name val="Tahoma"/>
      <family val="2"/>
    </font>
    <font>
      <b/>
      <sz val="14"/>
      <name val="Tahoma"/>
      <family val="2"/>
    </font>
    <font>
      <sz val="14"/>
      <name val="Tahoma"/>
      <family val="2"/>
    </font>
    <font>
      <b/>
      <sz val="14"/>
      <color rgb="FF000099"/>
      <name val="Tahoma"/>
      <family val="2"/>
    </font>
    <font>
      <sz val="12"/>
      <color rgb="FFFF0000"/>
      <name val="Tahoma"/>
      <family val="2"/>
      <scheme val="minor"/>
    </font>
    <font>
      <sz val="12"/>
      <color rgb="FF0000CC"/>
      <name val="Tahoma"/>
      <family val="2"/>
      <scheme val="minor"/>
    </font>
    <font>
      <b/>
      <sz val="12"/>
      <color rgb="FF0000CC"/>
      <name val="Tahoma"/>
      <family val="2"/>
      <scheme val="minor"/>
    </font>
    <font>
      <sz val="11"/>
      <color rgb="FF000000"/>
      <name val="Tahoma"/>
      <family val="2"/>
      <scheme val="minor"/>
    </font>
    <font>
      <b/>
      <sz val="14"/>
      <color rgb="FF3333FF"/>
      <name val="Tahoma"/>
      <family val="2"/>
    </font>
    <font>
      <b/>
      <sz val="14"/>
      <color rgb="FF0000FF"/>
      <name val="Tahoma"/>
      <family val="2"/>
    </font>
    <font>
      <sz val="10"/>
      <color rgb="FF000000"/>
      <name val="Tahoma"/>
      <family val="2"/>
    </font>
    <font>
      <sz val="8"/>
      <color rgb="FF000000"/>
      <name val="Tahoma"/>
      <family val="2"/>
    </font>
    <font>
      <b/>
      <u/>
      <sz val="14"/>
      <color theme="1"/>
      <name val="Tahoma"/>
      <family val="2"/>
    </font>
    <font>
      <sz val="14"/>
      <color theme="0" tint="-0.499984740745262"/>
      <name val="Tahoma"/>
      <family val="2"/>
    </font>
    <font>
      <b/>
      <sz val="11"/>
      <color theme="1"/>
      <name val="Tahoma"/>
      <family val="2"/>
      <scheme val="minor"/>
    </font>
    <font>
      <b/>
      <sz val="14"/>
      <color rgb="FF0000FF"/>
      <name val="Tahoma"/>
      <family val="2"/>
      <scheme val="minor"/>
    </font>
    <font>
      <sz val="14"/>
      <color theme="2" tint="-0.499984740745262"/>
      <name val="Tahoma"/>
      <family val="2"/>
    </font>
    <font>
      <sz val="8"/>
      <color rgb="FF000000"/>
      <name val="Tahoma"/>
      <family val="2"/>
    </font>
    <font>
      <sz val="11"/>
      <color rgb="FFFF0000"/>
      <name val="Tahoma"/>
      <family val="2"/>
      <charset val="222"/>
      <scheme val="minor"/>
    </font>
    <font>
      <sz val="10"/>
      <color rgb="FFFF0000"/>
      <name val="Arial"/>
      <family val="2"/>
    </font>
    <font>
      <sz val="8"/>
      <color theme="1"/>
      <name val="Tahoma"/>
      <family val="2"/>
      <scheme val="minor"/>
    </font>
    <font>
      <sz val="14"/>
      <color theme="1" tint="0.499984740745262"/>
      <name val="Tahoma"/>
      <family val="2"/>
    </font>
    <font>
      <sz val="10"/>
      <color rgb="FFFF0000"/>
      <name val="Tahoma"/>
      <family val="2"/>
      <scheme val="minor"/>
    </font>
    <font>
      <b/>
      <sz val="14"/>
      <color rgb="FF00B050"/>
      <name val="Tahoma"/>
      <family val="2"/>
    </font>
    <font>
      <sz val="11"/>
      <name val="Tahoma"/>
      <family val="2"/>
      <charset val="222"/>
      <scheme val="minor"/>
    </font>
    <font>
      <sz val="9"/>
      <color theme="1"/>
      <name val="Tahoma"/>
      <family val="2"/>
      <charset val="222"/>
      <scheme val="minor"/>
    </font>
    <font>
      <sz val="12"/>
      <color theme="1"/>
      <name val="Tahoma"/>
      <family val="2"/>
    </font>
    <font>
      <b/>
      <u/>
      <sz val="12"/>
      <color theme="1"/>
      <name val="Tahoma"/>
      <family val="2"/>
    </font>
    <font>
      <sz val="12"/>
      <color rgb="FF000000"/>
      <name val="Tahoma"/>
      <family val="2"/>
    </font>
    <font>
      <b/>
      <sz val="12"/>
      <color theme="1"/>
      <name val="Tahoma"/>
      <family val="2"/>
    </font>
    <font>
      <u/>
      <sz val="11"/>
      <color theme="10"/>
      <name val="Tahoma"/>
      <family val="2"/>
      <charset val="222"/>
      <scheme val="minor"/>
    </font>
    <font>
      <sz val="10"/>
      <color theme="1"/>
      <name val="Tahoma"/>
      <family val="2"/>
    </font>
    <font>
      <sz val="10"/>
      <name val="Tahoma"/>
      <family val="2"/>
    </font>
    <font>
      <sz val="11"/>
      <name val="Tahoma"/>
      <family val="2"/>
    </font>
    <font>
      <b/>
      <sz val="11"/>
      <name val="Tahoma"/>
      <family val="2"/>
    </font>
    <font>
      <sz val="8"/>
      <color theme="1"/>
      <name val="Tahoma"/>
      <family val="2"/>
      <charset val="222"/>
      <scheme val="minor"/>
    </font>
    <font>
      <sz val="9"/>
      <name val="Tahoma"/>
      <family val="2"/>
      <charset val="222"/>
      <scheme val="minor"/>
    </font>
  </fonts>
  <fills count="6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5" tint="0.39997558519241921"/>
        <bgColor indexed="64"/>
      </patternFill>
    </fill>
    <fill>
      <patternFill patternType="solid">
        <fgColor theme="3" tint="-0.249977111117893"/>
        <bgColor indexed="64"/>
      </patternFill>
    </fill>
    <fill>
      <patternFill patternType="solid">
        <fgColor rgb="FFFF33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2"/>
        <bgColor indexed="64"/>
      </patternFill>
    </fill>
    <fill>
      <patternFill patternType="solid">
        <fgColor theme="5" tint="-0.249977111117893"/>
        <bgColor indexed="64"/>
      </patternFill>
    </fill>
    <fill>
      <patternFill patternType="solid">
        <fgColor theme="1" tint="0.499984740745262"/>
        <bgColor indexed="64"/>
      </patternFill>
    </fill>
    <fill>
      <patternFill patternType="solid">
        <fgColor rgb="FFBA8CDC"/>
        <bgColor indexed="64"/>
      </patternFill>
    </fill>
    <fill>
      <patternFill patternType="solid">
        <fgColor rgb="FF002060"/>
        <bgColor indexed="64"/>
      </patternFill>
    </fill>
    <fill>
      <patternFill patternType="solid">
        <fgColor theme="8" tint="0.79998168889431442"/>
        <bgColor indexed="64"/>
      </patternFill>
    </fill>
    <fill>
      <patternFill patternType="solid">
        <fgColor theme="8" tint="0.79998168889431442"/>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indexed="41"/>
        <bgColor indexed="64"/>
      </patternFill>
    </fill>
    <fill>
      <patternFill patternType="solid">
        <fgColor indexed="44"/>
        <bgColor indexed="64"/>
      </patternFill>
    </fill>
    <fill>
      <patternFill patternType="solid">
        <fgColor indexed="9"/>
        <bgColor indexed="9"/>
      </patternFill>
    </fill>
    <fill>
      <patternFill patternType="solid">
        <fgColor theme="9" tint="0.79998168889431442"/>
        <bgColor indexed="64"/>
      </patternFill>
    </fill>
    <fill>
      <patternFill patternType="solid">
        <fgColor theme="0" tint="-0.14999847407452621"/>
        <bgColor indexed="64"/>
      </patternFill>
    </fill>
    <fill>
      <patternFill patternType="solid">
        <fgColor rgb="FF00B0F0"/>
        <bgColor indexed="64"/>
      </patternFill>
    </fill>
    <fill>
      <patternFill patternType="solid">
        <fgColor rgb="FF92D050"/>
        <bgColor indexed="64"/>
      </patternFill>
    </fill>
    <fill>
      <patternFill patternType="solid">
        <fgColor rgb="FFCCFFFF"/>
        <bgColor indexed="64"/>
      </patternFill>
    </fill>
    <fill>
      <patternFill patternType="solid">
        <fgColor rgb="FFCCFFCC"/>
        <bgColor indexed="64"/>
      </patternFill>
    </fill>
    <fill>
      <patternFill patternType="solid">
        <fgColor rgb="FFCCFF99"/>
        <bgColor indexed="64"/>
      </patternFill>
    </fill>
    <fill>
      <patternFill patternType="solid">
        <fgColor theme="4"/>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6" tint="-0.499984740745262"/>
        <bgColor indexed="64"/>
      </patternFill>
    </fill>
    <fill>
      <patternFill patternType="solid">
        <fgColor theme="9"/>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6"/>
        <bgColor indexed="64"/>
      </patternFill>
    </fill>
    <fill>
      <patternFill patternType="solid">
        <fgColor theme="6" tint="0.59999389629810485"/>
        <bgColor indexed="64"/>
      </patternFill>
    </fill>
    <fill>
      <patternFill patternType="solid">
        <fgColor theme="3" tint="0.79998168889431442"/>
        <bgColor indexed="64"/>
      </patternFill>
    </fill>
  </fills>
  <borders count="8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medium">
        <color indexed="64"/>
      </left>
      <right/>
      <top/>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top/>
      <bottom style="thin">
        <color indexed="64"/>
      </bottom>
      <diagonal/>
    </border>
    <border>
      <left/>
      <right/>
      <top style="thin">
        <color indexed="64"/>
      </top>
      <bottom/>
      <diagonal/>
    </border>
    <border>
      <left/>
      <right/>
      <top style="thin">
        <color indexed="8"/>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right/>
      <top style="medium">
        <color indexed="64"/>
      </top>
      <bottom/>
      <diagonal/>
    </border>
    <border>
      <left/>
      <right/>
      <top/>
      <bottom style="dotted">
        <color indexed="64"/>
      </bottom>
      <diagonal/>
    </border>
    <border>
      <left/>
      <right/>
      <top style="thin">
        <color indexed="62"/>
      </top>
      <bottom style="double">
        <color indexed="62"/>
      </bottom>
      <diagonal/>
    </border>
    <border>
      <left style="thin">
        <color indexed="64"/>
      </left>
      <right/>
      <top/>
      <bottom/>
      <diagonal/>
    </border>
    <border>
      <left style="medium">
        <color indexed="64"/>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style="thin">
        <color indexed="64"/>
      </left>
      <right style="medium">
        <color indexed="64"/>
      </right>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7405">
    <xf numFmtId="0" fontId="0" fillId="0" borderId="0"/>
    <xf numFmtId="0" fontId="1" fillId="0" borderId="0"/>
    <xf numFmtId="193" fontId="15" fillId="0" borderId="0"/>
    <xf numFmtId="43" fontId="1" fillId="0" borderId="0" applyFont="0" applyFill="0" applyBorder="0" applyAlignment="0" applyProtection="0"/>
    <xf numFmtId="43" fontId="1" fillId="0" borderId="0" applyFont="0" applyFill="0" applyBorder="0" applyAlignment="0" applyProtection="0"/>
    <xf numFmtId="199" fontId="1" fillId="0" borderId="0"/>
    <xf numFmtId="200" fontId="49" fillId="0" borderId="0" applyFont="0" applyFill="0" applyBorder="0" applyAlignment="0" applyProtection="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199" fontId="1" fillId="0" borderId="0"/>
    <xf numFmtId="0" fontId="1" fillId="0" borderId="0"/>
    <xf numFmtId="0" fontId="1" fillId="0" borderId="0"/>
    <xf numFmtId="0" fontId="1" fillId="0" borderId="0"/>
    <xf numFmtId="0" fontId="1" fillId="0" borderId="0"/>
    <xf numFmtId="19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9" fontId="1" fillId="0" borderId="0"/>
    <xf numFmtId="0" fontId="1" fillId="0" borderId="0"/>
    <xf numFmtId="0" fontId="1" fillId="0" borderId="0"/>
    <xf numFmtId="0" fontId="1" fillId="0" borderId="0"/>
    <xf numFmtId="0" fontId="1" fillId="0" borderId="0"/>
    <xf numFmtId="0" fontId="1" fillId="0" borderId="0"/>
    <xf numFmtId="0" fontId="1" fillId="0" borderId="0"/>
    <xf numFmtId="199" fontId="1" fillId="0" borderId="0"/>
    <xf numFmtId="199" fontId="1" fillId="0" borderId="0"/>
    <xf numFmtId="199" fontId="1" fillId="0" borderId="0"/>
    <xf numFmtId="199" fontId="1" fillId="0" borderId="0"/>
    <xf numFmtId="199" fontId="1" fillId="0" borderId="0"/>
    <xf numFmtId="201" fontId="49" fillId="0" borderId="0" applyFont="0" applyFill="0" applyBorder="0" applyAlignment="0" applyProtection="0"/>
    <xf numFmtId="202" fontId="49" fillId="0" borderId="0" applyFont="0" applyFill="0" applyBorder="0" applyAlignment="0" applyProtection="0"/>
    <xf numFmtId="203" fontId="49" fillId="0" borderId="0" applyFont="0" applyFill="0" applyBorder="0" applyAlignment="0" applyProtection="0"/>
    <xf numFmtId="0" fontId="50" fillId="0" borderId="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187" fontId="51" fillId="0" borderId="0" applyFont="0" applyFill="0" applyBorder="0" applyAlignment="0" applyProtection="0"/>
    <xf numFmtId="204" fontId="49" fillId="0" borderId="0" applyFont="0" applyFill="0" applyBorder="0" applyAlignment="0" applyProtection="0"/>
    <xf numFmtId="205" fontId="49" fillId="0" borderId="0" applyFont="0" applyFill="0" applyBorder="0" applyAlignment="0" applyProtection="0"/>
    <xf numFmtId="206" fontId="1" fillId="0" borderId="0" applyFont="0" applyFill="0" applyBorder="0" applyAlignment="0" applyProtection="0"/>
    <xf numFmtId="206" fontId="1" fillId="0" borderId="0" applyFont="0" applyFill="0" applyBorder="0" applyAlignment="0" applyProtection="0"/>
    <xf numFmtId="206" fontId="1" fillId="0" borderId="0" applyFont="0" applyFill="0" applyBorder="0" applyAlignment="0" applyProtection="0"/>
    <xf numFmtId="194" fontId="1" fillId="0" borderId="0" applyFont="0" applyFill="0" applyBorder="0" applyAlignment="0" applyProtection="0"/>
    <xf numFmtId="194" fontId="1" fillId="0" borderId="0" applyFont="0" applyFill="0" applyBorder="0" applyAlignment="0" applyProtection="0"/>
    <xf numFmtId="194" fontId="1" fillId="0" borderId="0" applyFont="0" applyFill="0" applyBorder="0" applyAlignment="0" applyProtection="0"/>
    <xf numFmtId="199" fontId="52" fillId="0" borderId="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0"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0" fontId="53" fillId="18" borderId="0" applyNumberFormat="0" applyBorder="0" applyAlignment="0" applyProtection="0"/>
    <xf numFmtId="0" fontId="53" fillId="18" borderId="0" applyNumberFormat="0" applyBorder="0" applyAlignment="0" applyProtection="0"/>
    <xf numFmtId="207" fontId="54" fillId="18" borderId="0" applyNumberFormat="0" applyBorder="0" applyAlignment="0" applyProtection="0"/>
    <xf numFmtId="207" fontId="54" fillId="18" borderId="0" applyNumberFormat="0" applyBorder="0" applyAlignment="0" applyProtection="0"/>
    <xf numFmtId="207" fontId="54"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0" fontId="53" fillId="18" borderId="0" applyNumberFormat="0" applyBorder="0" applyAlignment="0" applyProtection="0"/>
    <xf numFmtId="0"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8"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0"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0" fontId="53" fillId="19" borderId="0" applyNumberFormat="0" applyBorder="0" applyAlignment="0" applyProtection="0"/>
    <xf numFmtId="0" fontId="53" fillId="19" borderId="0" applyNumberFormat="0" applyBorder="0" applyAlignment="0" applyProtection="0"/>
    <xf numFmtId="207" fontId="54" fillId="19" borderId="0" applyNumberFormat="0" applyBorder="0" applyAlignment="0" applyProtection="0"/>
    <xf numFmtId="207" fontId="54" fillId="19" borderId="0" applyNumberFormat="0" applyBorder="0" applyAlignment="0" applyProtection="0"/>
    <xf numFmtId="207" fontId="54"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0" fontId="53" fillId="19" borderId="0" applyNumberFormat="0" applyBorder="0" applyAlignment="0" applyProtection="0"/>
    <xf numFmtId="0"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19"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0"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0" fontId="53" fillId="20" borderId="0" applyNumberFormat="0" applyBorder="0" applyAlignment="0" applyProtection="0"/>
    <xf numFmtId="0" fontId="53" fillId="20" borderId="0" applyNumberFormat="0" applyBorder="0" applyAlignment="0" applyProtection="0"/>
    <xf numFmtId="207" fontId="54" fillId="20" borderId="0" applyNumberFormat="0" applyBorder="0" applyAlignment="0" applyProtection="0"/>
    <xf numFmtId="207" fontId="54" fillId="20" borderId="0" applyNumberFormat="0" applyBorder="0" applyAlignment="0" applyProtection="0"/>
    <xf numFmtId="207" fontId="54"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0" fontId="53" fillId="20" borderId="0" applyNumberFormat="0" applyBorder="0" applyAlignment="0" applyProtection="0"/>
    <xf numFmtId="0"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0"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0"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207" fontId="54" fillId="21" borderId="0" applyNumberFormat="0" applyBorder="0" applyAlignment="0" applyProtection="0"/>
    <xf numFmtId="207" fontId="54" fillId="21" borderId="0" applyNumberFormat="0" applyBorder="0" applyAlignment="0" applyProtection="0"/>
    <xf numFmtId="207" fontId="54"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0"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0" fontId="53" fillId="22" borderId="0" applyNumberFormat="0" applyBorder="0" applyAlignment="0" applyProtection="0"/>
    <xf numFmtId="0" fontId="53" fillId="22" borderId="0" applyNumberFormat="0" applyBorder="0" applyAlignment="0" applyProtection="0"/>
    <xf numFmtId="199" fontId="53" fillId="22" borderId="0" applyNumberFormat="0" applyBorder="0" applyAlignment="0" applyProtection="0"/>
    <xf numFmtId="207" fontId="54" fillId="22" borderId="0" applyNumberFormat="0" applyBorder="0" applyAlignment="0" applyProtection="0"/>
    <xf numFmtId="207" fontId="54" fillId="22" borderId="0" applyNumberFormat="0" applyBorder="0" applyAlignment="0" applyProtection="0"/>
    <xf numFmtId="0" fontId="53" fillId="22" borderId="0" applyNumberFormat="0" applyBorder="0" applyAlignment="0" applyProtection="0"/>
    <xf numFmtId="207" fontId="54" fillId="22" borderId="0" applyNumberFormat="0" applyBorder="0" applyAlignment="0" applyProtection="0"/>
    <xf numFmtId="199" fontId="53" fillId="22"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0" fontId="53" fillId="22" borderId="0" applyNumberFormat="0" applyBorder="0" applyAlignment="0" applyProtection="0"/>
    <xf numFmtId="0"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2"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0"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0" fontId="53" fillId="23" borderId="0" applyNumberFormat="0" applyBorder="0" applyAlignment="0" applyProtection="0"/>
    <xf numFmtId="0" fontId="53" fillId="23" borderId="0" applyNumberFormat="0" applyBorder="0" applyAlignment="0" applyProtection="0"/>
    <xf numFmtId="207" fontId="54" fillId="23" borderId="0" applyNumberFormat="0" applyBorder="0" applyAlignment="0" applyProtection="0"/>
    <xf numFmtId="207" fontId="54" fillId="23" borderId="0" applyNumberFormat="0" applyBorder="0" applyAlignment="0" applyProtection="0"/>
    <xf numFmtId="207" fontId="54"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0" fontId="53" fillId="23" borderId="0" applyNumberFormat="0" applyBorder="0" applyAlignment="0" applyProtection="0"/>
    <xf numFmtId="0"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199" fontId="53" fillId="23" borderId="0" applyNumberFormat="0" applyBorder="0" applyAlignment="0" applyProtection="0"/>
    <xf numFmtId="0" fontId="55" fillId="18" borderId="0" applyNumberFormat="0" applyBorder="0" applyAlignment="0" applyProtection="0">
      <alignment vertical="center"/>
    </xf>
    <xf numFmtId="0" fontId="55" fillId="19" borderId="0" applyNumberFormat="0" applyBorder="0" applyAlignment="0" applyProtection="0">
      <alignment vertical="center"/>
    </xf>
    <xf numFmtId="0" fontId="55" fillId="20" borderId="0" applyNumberFormat="0" applyBorder="0" applyAlignment="0" applyProtection="0">
      <alignment vertical="center"/>
    </xf>
    <xf numFmtId="0" fontId="55" fillId="21" borderId="0" applyNumberFormat="0" applyBorder="0" applyAlignment="0" applyProtection="0">
      <alignment vertical="center"/>
    </xf>
    <xf numFmtId="0" fontId="55" fillId="22" borderId="0" applyNumberFormat="0" applyBorder="0" applyAlignment="0" applyProtection="0">
      <alignment vertical="center"/>
    </xf>
    <xf numFmtId="0" fontId="55" fillId="23" borderId="0" applyNumberFormat="0" applyBorder="0" applyAlignment="0" applyProtection="0">
      <alignment vertical="center"/>
    </xf>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0"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207" fontId="54" fillId="24" borderId="0" applyNumberFormat="0" applyBorder="0" applyAlignment="0" applyProtection="0"/>
    <xf numFmtId="207" fontId="54" fillId="24" borderId="0" applyNumberFormat="0" applyBorder="0" applyAlignment="0" applyProtection="0"/>
    <xf numFmtId="207" fontId="54"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0"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0" fontId="53" fillId="25" borderId="0" applyNumberFormat="0" applyBorder="0" applyAlignment="0" applyProtection="0"/>
    <xf numFmtId="0" fontId="53" fillId="25" borderId="0" applyNumberFormat="0" applyBorder="0" applyAlignment="0" applyProtection="0"/>
    <xf numFmtId="207" fontId="54" fillId="25" borderId="0" applyNumberFormat="0" applyBorder="0" applyAlignment="0" applyProtection="0"/>
    <xf numFmtId="207" fontId="54" fillId="25" borderId="0" applyNumberFormat="0" applyBorder="0" applyAlignment="0" applyProtection="0"/>
    <xf numFmtId="207" fontId="54"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0" fontId="53" fillId="25" borderId="0" applyNumberFormat="0" applyBorder="0" applyAlignment="0" applyProtection="0"/>
    <xf numFmtId="0"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5"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0"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207" fontId="54" fillId="26" borderId="0" applyNumberFormat="0" applyBorder="0" applyAlignment="0" applyProtection="0"/>
    <xf numFmtId="207" fontId="54" fillId="26" borderId="0" applyNumberFormat="0" applyBorder="0" applyAlignment="0" applyProtection="0"/>
    <xf numFmtId="207" fontId="54"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6"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0"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207" fontId="54" fillId="21" borderId="0" applyNumberFormat="0" applyBorder="0" applyAlignment="0" applyProtection="0"/>
    <xf numFmtId="207" fontId="54" fillId="21" borderId="0" applyNumberFormat="0" applyBorder="0" applyAlignment="0" applyProtection="0"/>
    <xf numFmtId="207" fontId="54"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1"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0"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207" fontId="54" fillId="24" borderId="0" applyNumberFormat="0" applyBorder="0" applyAlignment="0" applyProtection="0"/>
    <xf numFmtId="207" fontId="54" fillId="24" borderId="0" applyNumberFormat="0" applyBorder="0" applyAlignment="0" applyProtection="0"/>
    <xf numFmtId="207" fontId="54"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4"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0"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207" fontId="54" fillId="27" borderId="0" applyNumberFormat="0" applyBorder="0" applyAlignment="0" applyProtection="0"/>
    <xf numFmtId="207" fontId="54" fillId="27" borderId="0" applyNumberFormat="0" applyBorder="0" applyAlignment="0" applyProtection="0"/>
    <xf numFmtId="207" fontId="54"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199" fontId="53" fillId="27" borderId="0" applyNumberFormat="0" applyBorder="0" applyAlignment="0" applyProtection="0"/>
    <xf numFmtId="0" fontId="55" fillId="24" borderId="0" applyNumberFormat="0" applyBorder="0" applyAlignment="0" applyProtection="0">
      <alignment vertical="center"/>
    </xf>
    <xf numFmtId="0" fontId="55" fillId="25" borderId="0" applyNumberFormat="0" applyBorder="0" applyAlignment="0" applyProtection="0">
      <alignment vertical="center"/>
    </xf>
    <xf numFmtId="0" fontId="55" fillId="26" borderId="0" applyNumberFormat="0" applyBorder="0" applyAlignment="0" applyProtection="0">
      <alignment vertical="center"/>
    </xf>
    <xf numFmtId="0" fontId="55" fillId="21" borderId="0" applyNumberFormat="0" applyBorder="0" applyAlignment="0" applyProtection="0">
      <alignment vertical="center"/>
    </xf>
    <xf numFmtId="0" fontId="55" fillId="24" borderId="0" applyNumberFormat="0" applyBorder="0" applyAlignment="0" applyProtection="0">
      <alignment vertical="center"/>
    </xf>
    <xf numFmtId="0" fontId="55" fillId="27" borderId="0" applyNumberFormat="0" applyBorder="0" applyAlignment="0" applyProtection="0">
      <alignment vertical="center"/>
    </xf>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0"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0" fontId="56" fillId="28" borderId="0" applyNumberFormat="0" applyBorder="0" applyAlignment="0" applyProtection="0"/>
    <xf numFmtId="0" fontId="56" fillId="28" borderId="0" applyNumberFormat="0" applyBorder="0" applyAlignment="0" applyProtection="0"/>
    <xf numFmtId="207" fontId="57" fillId="28" borderId="0" applyNumberFormat="0" applyBorder="0" applyAlignment="0" applyProtection="0"/>
    <xf numFmtId="207" fontId="57" fillId="28" borderId="0" applyNumberFormat="0" applyBorder="0" applyAlignment="0" applyProtection="0"/>
    <xf numFmtId="207" fontId="57"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0" fontId="56" fillId="28" borderId="0" applyNumberFormat="0" applyBorder="0" applyAlignment="0" applyProtection="0"/>
    <xf numFmtId="0"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8"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0"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0" fontId="56" fillId="25" borderId="0" applyNumberFormat="0" applyBorder="0" applyAlignment="0" applyProtection="0"/>
    <xf numFmtId="0" fontId="56" fillId="25" borderId="0" applyNumberFormat="0" applyBorder="0" applyAlignment="0" applyProtection="0"/>
    <xf numFmtId="207" fontId="57" fillId="25" borderId="0" applyNumberFormat="0" applyBorder="0" applyAlignment="0" applyProtection="0"/>
    <xf numFmtId="207" fontId="57" fillId="25" borderId="0" applyNumberFormat="0" applyBorder="0" applyAlignment="0" applyProtection="0"/>
    <xf numFmtId="207" fontId="57"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0" fontId="56" fillId="25" borderId="0" applyNumberFormat="0" applyBorder="0" applyAlignment="0" applyProtection="0"/>
    <xf numFmtId="0"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5"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0"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0" fontId="56" fillId="26" borderId="0" applyNumberFormat="0" applyBorder="0" applyAlignment="0" applyProtection="0"/>
    <xf numFmtId="0" fontId="56" fillId="26" borderId="0" applyNumberFormat="0" applyBorder="0" applyAlignment="0" applyProtection="0"/>
    <xf numFmtId="207" fontId="57" fillId="26" borderId="0" applyNumberFormat="0" applyBorder="0" applyAlignment="0" applyProtection="0"/>
    <xf numFmtId="207" fontId="57" fillId="26" borderId="0" applyNumberFormat="0" applyBorder="0" applyAlignment="0" applyProtection="0"/>
    <xf numFmtId="207" fontId="57"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0" fontId="56" fillId="26" borderId="0" applyNumberFormat="0" applyBorder="0" applyAlignment="0" applyProtection="0"/>
    <xf numFmtId="0"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6"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0"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0" fontId="56" fillId="29" borderId="0" applyNumberFormat="0" applyBorder="0" applyAlignment="0" applyProtection="0"/>
    <xf numFmtId="0" fontId="56" fillId="29" borderId="0" applyNumberFormat="0" applyBorder="0" applyAlignment="0" applyProtection="0"/>
    <xf numFmtId="207" fontId="57" fillId="29" borderId="0" applyNumberFormat="0" applyBorder="0" applyAlignment="0" applyProtection="0"/>
    <xf numFmtId="207" fontId="57" fillId="29" borderId="0" applyNumberFormat="0" applyBorder="0" applyAlignment="0" applyProtection="0"/>
    <xf numFmtId="207" fontId="57"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0" fontId="56" fillId="29" borderId="0" applyNumberFormat="0" applyBorder="0" applyAlignment="0" applyProtection="0"/>
    <xf numFmtId="0"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0"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207" fontId="57" fillId="30" borderId="0" applyNumberFormat="0" applyBorder="0" applyAlignment="0" applyProtection="0"/>
    <xf numFmtId="207" fontId="57" fillId="30" borderId="0" applyNumberFormat="0" applyBorder="0" applyAlignment="0" applyProtection="0"/>
    <xf numFmtId="207" fontId="57"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0"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0" fontId="56" fillId="31" borderId="0" applyNumberFormat="0" applyBorder="0" applyAlignment="0" applyProtection="0"/>
    <xf numFmtId="0" fontId="56" fillId="31" borderId="0" applyNumberFormat="0" applyBorder="0" applyAlignment="0" applyProtection="0"/>
    <xf numFmtId="207" fontId="57" fillId="31" borderId="0" applyNumberFormat="0" applyBorder="0" applyAlignment="0" applyProtection="0"/>
    <xf numFmtId="207" fontId="57" fillId="31" borderId="0" applyNumberFormat="0" applyBorder="0" applyAlignment="0" applyProtection="0"/>
    <xf numFmtId="207" fontId="57"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0" fontId="56" fillId="31" borderId="0" applyNumberFormat="0" applyBorder="0" applyAlignment="0" applyProtection="0"/>
    <xf numFmtId="0"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199" fontId="56" fillId="31" borderId="0" applyNumberFormat="0" applyBorder="0" applyAlignment="0" applyProtection="0"/>
    <xf numFmtId="0" fontId="58" fillId="28" borderId="0" applyNumberFormat="0" applyBorder="0" applyAlignment="0" applyProtection="0">
      <alignment vertical="center"/>
    </xf>
    <xf numFmtId="0" fontId="58" fillId="25" borderId="0" applyNumberFormat="0" applyBorder="0" applyAlignment="0" applyProtection="0">
      <alignment vertical="center"/>
    </xf>
    <xf numFmtId="0" fontId="58" fillId="26"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9" fontId="59" fillId="0" borderId="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0"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0" fontId="56" fillId="32" borderId="0" applyNumberFormat="0" applyBorder="0" applyAlignment="0" applyProtection="0"/>
    <xf numFmtId="0" fontId="56" fillId="32" borderId="0" applyNumberFormat="0" applyBorder="0" applyAlignment="0" applyProtection="0"/>
    <xf numFmtId="207" fontId="57" fillId="32" borderId="0" applyNumberFormat="0" applyBorder="0" applyAlignment="0" applyProtection="0"/>
    <xf numFmtId="207" fontId="57" fillId="32" borderId="0" applyNumberFormat="0" applyBorder="0" applyAlignment="0" applyProtection="0"/>
    <xf numFmtId="207" fontId="57"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0" fontId="56" fillId="32" borderId="0" applyNumberFormat="0" applyBorder="0" applyAlignment="0" applyProtection="0"/>
    <xf numFmtId="0"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2"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0"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207" fontId="57" fillId="33" borderId="0" applyNumberFormat="0" applyBorder="0" applyAlignment="0" applyProtection="0"/>
    <xf numFmtId="207" fontId="57" fillId="33" borderId="0" applyNumberFormat="0" applyBorder="0" applyAlignment="0" applyProtection="0"/>
    <xf numFmtId="207" fontId="57"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3"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0"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207" fontId="57" fillId="34" borderId="0" applyNumberFormat="0" applyBorder="0" applyAlignment="0" applyProtection="0"/>
    <xf numFmtId="207" fontId="57" fillId="34" borderId="0" applyNumberFormat="0" applyBorder="0" applyAlignment="0" applyProtection="0"/>
    <xf numFmtId="207" fontId="57"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34"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0"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0" fontId="56" fillId="29" borderId="0" applyNumberFormat="0" applyBorder="0" applyAlignment="0" applyProtection="0"/>
    <xf numFmtId="0" fontId="56" fillId="29" borderId="0" applyNumberFormat="0" applyBorder="0" applyAlignment="0" applyProtection="0"/>
    <xf numFmtId="207" fontId="57" fillId="29" borderId="0" applyNumberFormat="0" applyBorder="0" applyAlignment="0" applyProtection="0"/>
    <xf numFmtId="207" fontId="57" fillId="29" borderId="0" applyNumberFormat="0" applyBorder="0" applyAlignment="0" applyProtection="0"/>
    <xf numFmtId="207" fontId="57"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0" fontId="56" fillId="29" borderId="0" applyNumberFormat="0" applyBorder="0" applyAlignment="0" applyProtection="0"/>
    <xf numFmtId="0"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29"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0"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207" fontId="57" fillId="30" borderId="0" applyNumberFormat="0" applyBorder="0" applyAlignment="0" applyProtection="0"/>
    <xf numFmtId="207" fontId="57" fillId="30" borderId="0" applyNumberFormat="0" applyBorder="0" applyAlignment="0" applyProtection="0"/>
    <xf numFmtId="207" fontId="57"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0"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0"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207" fontId="57" fillId="35" borderId="0" applyNumberFormat="0" applyBorder="0" applyAlignment="0" applyProtection="0"/>
    <xf numFmtId="207" fontId="57" fillId="35" borderId="0" applyNumberFormat="0" applyBorder="0" applyAlignment="0" applyProtection="0"/>
    <xf numFmtId="207" fontId="57"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199" fontId="56" fillId="35" borderId="0" applyNumberFormat="0" applyBorder="0" applyAlignment="0" applyProtection="0"/>
    <xf numFmtId="9" fontId="1" fillId="0" borderId="0" applyFont="0" applyFill="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0"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207" fontId="61" fillId="19" borderId="0" applyNumberFormat="0" applyBorder="0" applyAlignment="0" applyProtection="0"/>
    <xf numFmtId="207" fontId="61" fillId="19" borderId="0" applyNumberFormat="0" applyBorder="0" applyAlignment="0" applyProtection="0"/>
    <xf numFmtId="207" fontId="61"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199" fontId="60" fillId="19" borderId="0" applyNumberFormat="0" applyBorder="0" applyAlignment="0" applyProtection="0"/>
    <xf numFmtId="0" fontId="1" fillId="24" borderId="0" applyNumberFormat="0" applyBorder="0" applyAlignment="0">
      <protection locked="0"/>
    </xf>
    <xf numFmtId="0" fontId="62" fillId="0" borderId="24" applyNumberFormat="0" applyFill="0" applyAlignment="0" applyProtection="0"/>
    <xf numFmtId="0" fontId="62" fillId="0" borderId="24" applyNumberFormat="0" applyFill="0" applyAlignment="0" applyProtection="0"/>
    <xf numFmtId="4" fontId="63" fillId="0" borderId="26" applyFill="0">
      <alignment vertical="center"/>
      <protection locked="0"/>
    </xf>
    <xf numFmtId="198" fontId="1" fillId="0" borderId="0" applyFont="0" applyFill="0" applyBorder="0" applyAlignment="0" applyProtection="0"/>
    <xf numFmtId="198" fontId="1" fillId="0" borderId="0" applyFont="0" applyFill="0" applyBorder="0" applyAlignment="0" applyProtection="0"/>
    <xf numFmtId="198" fontId="1" fillId="0" borderId="0" applyFont="0" applyFill="0" applyBorder="0" applyAlignment="0" applyProtection="0"/>
    <xf numFmtId="0" fontId="64" fillId="0" borderId="0" applyFill="0" applyBorder="0" applyAlignment="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0"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0" fontId="65" fillId="36" borderId="27" applyNumberFormat="0" applyAlignment="0" applyProtection="0"/>
    <xf numFmtId="0" fontId="65" fillId="36" borderId="27" applyNumberFormat="0" applyAlignment="0" applyProtection="0"/>
    <xf numFmtId="207" fontId="66" fillId="36" borderId="27" applyNumberFormat="0" applyAlignment="0" applyProtection="0"/>
    <xf numFmtId="207" fontId="66" fillId="36" borderId="27" applyNumberFormat="0" applyAlignment="0" applyProtection="0"/>
    <xf numFmtId="207" fontId="66"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0" fontId="65" fillId="36" borderId="27" applyNumberFormat="0" applyAlignment="0" applyProtection="0"/>
    <xf numFmtId="0"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5" fillId="36" borderId="27"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0"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0" fontId="67" fillId="37" borderId="28" applyNumberFormat="0" applyAlignment="0" applyProtection="0"/>
    <xf numFmtId="0" fontId="67" fillId="37" borderId="28" applyNumberFormat="0" applyAlignment="0" applyProtection="0"/>
    <xf numFmtId="207" fontId="68" fillId="37" borderId="28" applyNumberFormat="0" applyAlignment="0" applyProtection="0"/>
    <xf numFmtId="207" fontId="68" fillId="37" borderId="28" applyNumberFormat="0" applyAlignment="0" applyProtection="0"/>
    <xf numFmtId="207" fontId="68"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0" fontId="67" fillId="37" borderId="28" applyNumberFormat="0" applyAlignment="0" applyProtection="0"/>
    <xf numFmtId="0"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199" fontId="67" fillId="37" borderId="28" applyNumberFormat="0" applyAlignment="0" applyProtection="0"/>
    <xf numFmtId="0" fontId="69"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200" fontId="1" fillId="0" borderId="0"/>
    <xf numFmtId="200" fontId="1" fillId="0" borderId="0"/>
    <xf numFmtId="199" fontId="70" fillId="0" borderId="0"/>
    <xf numFmtId="199" fontId="70" fillId="0" borderId="0"/>
    <xf numFmtId="199" fontId="70" fillId="0" borderId="0"/>
    <xf numFmtId="199" fontId="70" fillId="0" borderId="0"/>
    <xf numFmtId="0" fontId="70" fillId="0" borderId="0"/>
    <xf numFmtId="0" fontId="70" fillId="0" borderId="0"/>
    <xf numFmtId="0" fontId="69"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0" fontId="69" fillId="0" borderId="0"/>
    <xf numFmtId="200" fontId="1" fillId="0" borderId="0"/>
    <xf numFmtId="0" fontId="69" fillId="0" borderId="0"/>
    <xf numFmtId="200" fontId="1" fillId="0" borderId="0"/>
    <xf numFmtId="0" fontId="69" fillId="0" borderId="0"/>
    <xf numFmtId="200" fontId="1" fillId="0" borderId="0"/>
    <xf numFmtId="0" fontId="69" fillId="0" borderId="0"/>
    <xf numFmtId="200" fontId="1" fillId="0" borderId="0"/>
    <xf numFmtId="0" fontId="69" fillId="0" borderId="0"/>
    <xf numFmtId="200" fontId="1" fillId="0" borderId="0"/>
    <xf numFmtId="0" fontId="69" fillId="0" borderId="0"/>
    <xf numFmtId="200" fontId="1" fillId="0" borderId="0"/>
    <xf numFmtId="0" fontId="69" fillId="0" borderId="0"/>
    <xf numFmtId="200" fontId="1" fillId="0" borderId="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206" fontId="4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06"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59" fillId="0" borderId="0"/>
    <xf numFmtId="3" fontId="72" fillId="0" borderId="0" applyFont="0" applyFill="0" applyBorder="0" applyAlignment="0" applyProtection="0"/>
    <xf numFmtId="0" fontId="73" fillId="0" borderId="0" applyNumberFormat="0" applyAlignment="0">
      <alignment horizontal="left"/>
    </xf>
    <xf numFmtId="208" fontId="74" fillId="0" borderId="0"/>
    <xf numFmtId="209" fontId="1" fillId="0" borderId="0">
      <alignment horizontal="center"/>
    </xf>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0" fontId="70" fillId="0" borderId="0"/>
    <xf numFmtId="0"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0" fontId="70" fillId="0" borderId="0"/>
    <xf numFmtId="0"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0"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210" fontId="72" fillId="0" borderId="0" applyFont="0" applyFill="0" applyBorder="0" applyAlignment="0" applyProtection="0"/>
    <xf numFmtId="0" fontId="59" fillId="0" borderId="0"/>
    <xf numFmtId="211" fontId="1" fillId="0" borderId="0" applyFont="0" applyFill="0" applyBorder="0" applyAlignment="0" applyProtection="0"/>
    <xf numFmtId="211" fontId="1" fillId="0" borderId="0" applyFont="0" applyFill="0" applyBorder="0" applyAlignment="0" applyProtection="0"/>
    <xf numFmtId="211" fontId="1" fillId="0" borderId="0" applyFont="0" applyFill="0" applyBorder="0" applyAlignment="0" applyProtection="0"/>
    <xf numFmtId="0" fontId="72" fillId="0" borderId="0" applyFont="0" applyFill="0" applyBorder="0" applyAlignment="0" applyProtection="0"/>
    <xf numFmtId="212" fontId="59" fillId="0" borderId="0"/>
    <xf numFmtId="0" fontId="75" fillId="0" borderId="0" applyNumberFormat="0" applyAlignment="0">
      <alignment horizontal="left"/>
    </xf>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0"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207" fontId="77" fillId="0" borderId="0" applyNumberFormat="0" applyFill="0" applyBorder="0" applyAlignment="0" applyProtection="0"/>
    <xf numFmtId="207" fontId="77" fillId="0" borderId="0" applyNumberFormat="0" applyFill="0" applyBorder="0" applyAlignment="0" applyProtection="0"/>
    <xf numFmtId="207" fontId="77"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199" fontId="76" fillId="0" borderId="0" applyNumberFormat="0" applyFill="0" applyBorder="0" applyAlignment="0" applyProtection="0"/>
    <xf numFmtId="4" fontId="78" fillId="0" borderId="0" applyFill="0" applyBorder="0">
      <protection locked="0"/>
    </xf>
    <xf numFmtId="2" fontId="72" fillId="0" borderId="0" applyFont="0" applyFill="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0"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0" fontId="79" fillId="20" borderId="0" applyNumberFormat="0" applyBorder="0" applyAlignment="0" applyProtection="0"/>
    <xf numFmtId="0" fontId="79" fillId="20" borderId="0" applyNumberFormat="0" applyBorder="0" applyAlignment="0" applyProtection="0"/>
    <xf numFmtId="207" fontId="80" fillId="20" borderId="0" applyNumberFormat="0" applyBorder="0" applyAlignment="0" applyProtection="0"/>
    <xf numFmtId="207" fontId="80" fillId="20" borderId="0" applyNumberFormat="0" applyBorder="0" applyAlignment="0" applyProtection="0"/>
    <xf numFmtId="207" fontId="80"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0" fontId="79" fillId="20" borderId="0" applyNumberFormat="0" applyBorder="0" applyAlignment="0" applyProtection="0"/>
    <xf numFmtId="0"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199" fontId="79" fillId="20"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38" fontId="81" fillId="38" borderId="0" applyNumberFormat="0" applyBorder="0" applyAlignment="0" applyProtection="0"/>
    <xf numFmtId="0" fontId="82" fillId="0" borderId="2" applyNumberFormat="0" applyAlignment="0" applyProtection="0">
      <alignment horizontal="left" vertical="center"/>
    </xf>
    <xf numFmtId="0" fontId="51" fillId="0" borderId="0"/>
    <xf numFmtId="0" fontId="82" fillId="0" borderId="17">
      <alignment horizontal="left" vertical="center"/>
    </xf>
    <xf numFmtId="0" fontId="51" fillId="0" borderId="0"/>
    <xf numFmtId="0" fontId="82" fillId="0" borderId="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0"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207" fontId="84" fillId="0" borderId="29" applyNumberFormat="0" applyFill="0" applyAlignment="0" applyProtection="0"/>
    <xf numFmtId="207" fontId="84" fillId="0" borderId="29" applyNumberFormat="0" applyFill="0" applyAlignment="0" applyProtection="0"/>
    <xf numFmtId="207" fontId="84"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3" fillId="0" borderId="29"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0"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0" fontId="85" fillId="0" borderId="30" applyNumberFormat="0" applyFill="0" applyAlignment="0" applyProtection="0"/>
    <xf numFmtId="0" fontId="85" fillId="0" borderId="30" applyNumberFormat="0" applyFill="0" applyAlignment="0" applyProtection="0"/>
    <xf numFmtId="207" fontId="86" fillId="0" borderId="30" applyNumberFormat="0" applyFill="0" applyAlignment="0" applyProtection="0"/>
    <xf numFmtId="207" fontId="86" fillId="0" borderId="30" applyNumberFormat="0" applyFill="0" applyAlignment="0" applyProtection="0"/>
    <xf numFmtId="207" fontId="86"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0" fontId="85" fillId="0" borderId="30" applyNumberFormat="0" applyFill="0" applyAlignment="0" applyProtection="0"/>
    <xf numFmtId="0"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5" fillId="0" borderId="30"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0"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207" fontId="88" fillId="0" borderId="31" applyNumberFormat="0" applyFill="0" applyAlignment="0" applyProtection="0"/>
    <xf numFmtId="207" fontId="88" fillId="0" borderId="31" applyNumberFormat="0" applyFill="0" applyAlignment="0" applyProtection="0"/>
    <xf numFmtId="207" fontId="88"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31" applyNumberFormat="0" applyFill="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0"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207" fontId="88" fillId="0" borderId="0" applyNumberFormat="0" applyFill="0" applyBorder="0" applyAlignment="0" applyProtection="0"/>
    <xf numFmtId="207" fontId="88" fillId="0" borderId="0" applyNumberFormat="0" applyFill="0" applyBorder="0" applyAlignment="0" applyProtection="0"/>
    <xf numFmtId="207" fontId="88"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199" fontId="87" fillId="0" borderId="0" applyNumberFormat="0" applyFill="0" applyBorder="0" applyAlignment="0" applyProtection="0"/>
    <xf numFmtId="0" fontId="89" fillId="0" borderId="0" applyNumberFormat="0" applyFill="0" applyBorder="0" applyAlignment="0" applyProtection="0">
      <alignment vertical="top"/>
      <protection locked="0"/>
    </xf>
    <xf numFmtId="213" fontId="1" fillId="0" borderId="0" applyBorder="0">
      <alignment horizontal="center"/>
    </xf>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0" fontId="81" fillId="39" borderId="10" applyNumberFormat="0" applyBorder="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207" fontId="91" fillId="23" borderId="27" applyNumberFormat="0" applyAlignment="0" applyProtection="0"/>
    <xf numFmtId="207" fontId="91" fillId="23" borderId="27" applyNumberFormat="0" applyAlignment="0" applyProtection="0"/>
    <xf numFmtId="207" fontId="91"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199" fontId="90" fillId="23" borderId="27" applyNumberFormat="0" applyAlignment="0" applyProtection="0"/>
    <xf numFmtId="0" fontId="90" fillId="23" borderId="27" applyNumberFormat="0" applyAlignment="0" applyProtection="0"/>
    <xf numFmtId="0" fontId="92" fillId="0" borderId="0" applyNumberFormat="0" applyFill="0" applyBorder="0" applyAlignment="0">
      <protection locked="0"/>
    </xf>
    <xf numFmtId="0" fontId="92" fillId="0" borderId="0" applyNumberFormat="0" applyFill="0" applyBorder="0" applyAlignment="0">
      <protection locked="0"/>
    </xf>
    <xf numFmtId="0" fontId="92" fillId="0" borderId="0" applyNumberFormat="0" applyFill="0" applyBorder="0" applyAlignment="0">
      <protection locked="0"/>
    </xf>
    <xf numFmtId="0" fontId="92" fillId="0" borderId="0" applyNumberFormat="0" applyFill="0" applyBorder="0" applyAlignment="0">
      <protection locked="0"/>
    </xf>
    <xf numFmtId="214" fontId="93" fillId="0" borderId="21" applyNumberFormat="0" applyFill="0" applyBorder="0">
      <alignment horizontal="left" vertical="center"/>
    </xf>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0"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0" fontId="94" fillId="0" borderId="32" applyNumberFormat="0" applyFill="0" applyAlignment="0" applyProtection="0"/>
    <xf numFmtId="0" fontId="94" fillId="0" borderId="32" applyNumberFormat="0" applyFill="0" applyAlignment="0" applyProtection="0"/>
    <xf numFmtId="207" fontId="95" fillId="0" borderId="32" applyNumberFormat="0" applyFill="0" applyAlignment="0" applyProtection="0"/>
    <xf numFmtId="207" fontId="95" fillId="0" borderId="32" applyNumberFormat="0" applyFill="0" applyAlignment="0" applyProtection="0"/>
    <xf numFmtId="207" fontId="95"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0" fontId="94" fillId="0" borderId="32" applyNumberFormat="0" applyFill="0" applyAlignment="0" applyProtection="0"/>
    <xf numFmtId="0"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199" fontId="94" fillId="0" borderId="32" applyNumberFormat="0" applyFill="0" applyAlignment="0" applyProtection="0"/>
    <xf numFmtId="214" fontId="96" fillId="0" borderId="0"/>
    <xf numFmtId="198" fontId="97" fillId="0" borderId="19">
      <alignment horizontal="right"/>
    </xf>
    <xf numFmtId="38" fontId="98" fillId="0" borderId="0" applyFont="0" applyFill="0" applyBorder="0" applyAlignment="0" applyProtection="0"/>
    <xf numFmtId="40" fontId="98" fillId="0" borderId="0" applyFont="0" applyFill="0" applyBorder="0" applyAlignment="0" applyProtection="0"/>
    <xf numFmtId="188" fontId="98" fillId="0" borderId="0" applyFont="0" applyFill="0" applyBorder="0" applyAlignment="0" applyProtection="0"/>
    <xf numFmtId="189" fontId="98" fillId="0" borderId="0" applyFont="0" applyFill="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0"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207" fontId="100" fillId="40" borderId="0" applyNumberFormat="0" applyBorder="0" applyAlignment="0" applyProtection="0"/>
    <xf numFmtId="207" fontId="100" fillId="40" borderId="0" applyNumberFormat="0" applyBorder="0" applyAlignment="0" applyProtection="0"/>
    <xf numFmtId="207" fontId="100"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0" fontId="99" fillId="40" borderId="0" applyNumberFormat="0" applyBorder="0" applyAlignment="0" applyProtection="0"/>
    <xf numFmtId="0"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199" fontId="99" fillId="40" borderId="0" applyNumberFormat="0" applyBorder="0" applyAlignment="0" applyProtection="0"/>
    <xf numFmtId="37" fontId="101" fillId="0" borderId="0"/>
    <xf numFmtId="37" fontId="102" fillId="0" borderId="0"/>
    <xf numFmtId="214" fontId="103" fillId="0" borderId="0"/>
    <xf numFmtId="215" fontId="1" fillId="0" borderId="0"/>
    <xf numFmtId="214" fontId="103" fillId="0" borderId="0"/>
    <xf numFmtId="215" fontId="1" fillId="0" borderId="0"/>
    <xf numFmtId="216" fontId="49" fillId="0" borderId="0"/>
    <xf numFmtId="215" fontId="1" fillId="0" borderId="0"/>
    <xf numFmtId="215" fontId="1" fillId="0" borderId="0"/>
    <xf numFmtId="216" fontId="49" fillId="0" borderId="0"/>
    <xf numFmtId="215" fontId="1" fillId="0" borderId="0"/>
    <xf numFmtId="215" fontId="1" fillId="0" borderId="0"/>
    <xf numFmtId="216" fontId="49" fillId="0" borderId="0"/>
    <xf numFmtId="215" fontId="1" fillId="0" borderId="0"/>
    <xf numFmtId="215" fontId="1" fillId="0" borderId="0"/>
    <xf numFmtId="216" fontId="49" fillId="0" borderId="0"/>
    <xf numFmtId="215" fontId="1" fillId="0" borderId="0"/>
    <xf numFmtId="216" fontId="49" fillId="0" borderId="0"/>
    <xf numFmtId="216" fontId="49" fillId="0" borderId="0"/>
    <xf numFmtId="216" fontId="49" fillId="0" borderId="0"/>
    <xf numFmtId="216" fontId="49" fillId="0" borderId="0"/>
    <xf numFmtId="216" fontId="49" fillId="0" borderId="0"/>
    <xf numFmtId="216" fontId="49" fillId="0" borderId="0"/>
    <xf numFmtId="216" fontId="49" fillId="0" borderId="0"/>
    <xf numFmtId="216" fontId="49" fillId="0" borderId="0"/>
    <xf numFmtId="216" fontId="49"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0" fontId="70" fillId="0" borderId="0"/>
    <xf numFmtId="0"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199" fontId="7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199" fontId="1" fillId="0" borderId="0"/>
    <xf numFmtId="0" fontId="48" fillId="0" borderId="0"/>
    <xf numFmtId="0" fontId="48" fillId="0" borderId="0"/>
    <xf numFmtId="0" fontId="1" fillId="0" borderId="0"/>
    <xf numFmtId="0" fontId="48" fillId="0" borderId="0"/>
    <xf numFmtId="199"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199" fontId="1" fillId="0" borderId="0"/>
    <xf numFmtId="0" fontId="48" fillId="0" borderId="0"/>
    <xf numFmtId="0" fontId="48" fillId="0" borderId="0"/>
    <xf numFmtId="0" fontId="1" fillId="0" borderId="0"/>
    <xf numFmtId="0" fontId="48" fillId="0" borderId="0"/>
    <xf numFmtId="199" fontId="1"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199" fontId="1" fillId="0" borderId="0"/>
    <xf numFmtId="0" fontId="48" fillId="0" borderId="0"/>
    <xf numFmtId="0" fontId="48" fillId="0" borderId="0"/>
    <xf numFmtId="0" fontId="1" fillId="0" borderId="0"/>
    <xf numFmtId="0" fontId="46" fillId="0" borderId="0"/>
    <xf numFmtId="0" fontId="48" fillId="0" borderId="0"/>
    <xf numFmtId="0" fontId="48" fillId="0" borderId="0"/>
    <xf numFmtId="199" fontId="49" fillId="0" borderId="0"/>
    <xf numFmtId="0" fontId="48" fillId="0" borderId="0"/>
    <xf numFmtId="0" fontId="104" fillId="0" borderId="0"/>
    <xf numFmtId="0" fontId="46" fillId="0" borderId="0"/>
    <xf numFmtId="0" fontId="48" fillId="0" borderId="0"/>
    <xf numFmtId="0" fontId="46" fillId="0" borderId="0"/>
    <xf numFmtId="199" fontId="1" fillId="0" borderId="0"/>
    <xf numFmtId="0" fontId="48" fillId="0" borderId="0"/>
    <xf numFmtId="0" fontId="48" fillId="0" borderId="0"/>
    <xf numFmtId="0" fontId="48" fillId="0" borderId="0"/>
    <xf numFmtId="0" fontId="48" fillId="0" borderId="0"/>
    <xf numFmtId="0" fontId="1" fillId="0" borderId="0"/>
    <xf numFmtId="0" fontId="46" fillId="0" borderId="0"/>
    <xf numFmtId="0" fontId="104" fillId="0" borderId="0"/>
    <xf numFmtId="199" fontId="49" fillId="0" borderId="0"/>
    <xf numFmtId="0" fontId="48" fillId="0" borderId="0"/>
    <xf numFmtId="0" fontId="104" fillId="0" borderId="0"/>
    <xf numFmtId="0" fontId="46" fillId="0" borderId="0"/>
    <xf numFmtId="0" fontId="48" fillId="0" borderId="0"/>
    <xf numFmtId="0" fontId="46" fillId="0" borderId="0"/>
    <xf numFmtId="199" fontId="1" fillId="0" borderId="0"/>
    <xf numFmtId="0" fontId="48" fillId="0" borderId="0"/>
    <xf numFmtId="0" fontId="48" fillId="0" borderId="0"/>
    <xf numFmtId="0" fontId="48" fillId="0" borderId="0"/>
    <xf numFmtId="0" fontId="48" fillId="0" borderId="0"/>
    <xf numFmtId="0" fontId="1" fillId="0" borderId="0"/>
    <xf numFmtId="0" fontId="46" fillId="0" borderId="0"/>
    <xf numFmtId="0" fontId="104" fillId="0" borderId="0"/>
    <xf numFmtId="199" fontId="49" fillId="0" borderId="0"/>
    <xf numFmtId="0" fontId="48" fillId="0" borderId="0"/>
    <xf numFmtId="0" fontId="104" fillId="0" borderId="0"/>
    <xf numFmtId="0" fontId="46" fillId="0" borderId="0"/>
    <xf numFmtId="0" fontId="48" fillId="0" borderId="0"/>
    <xf numFmtId="0" fontId="46" fillId="0" borderId="0"/>
    <xf numFmtId="199" fontId="1" fillId="0" borderId="0"/>
    <xf numFmtId="0" fontId="48" fillId="0" borderId="0"/>
    <xf numFmtId="0" fontId="48" fillId="0" borderId="0"/>
    <xf numFmtId="0" fontId="48" fillId="0" borderId="0"/>
    <xf numFmtId="0" fontId="48" fillId="0" borderId="0"/>
    <xf numFmtId="0" fontId="1" fillId="0" borderId="0"/>
    <xf numFmtId="0" fontId="46" fillId="0" borderId="0"/>
    <xf numFmtId="0" fontId="104" fillId="0" borderId="0"/>
    <xf numFmtId="199" fontId="49" fillId="0" borderId="0"/>
    <xf numFmtId="0" fontId="48" fillId="0" borderId="0"/>
    <xf numFmtId="0" fontId="1" fillId="0" borderId="0"/>
    <xf numFmtId="0" fontId="46" fillId="0" borderId="0"/>
    <xf numFmtId="0" fontId="48" fillId="0" borderId="0"/>
    <xf numFmtId="0" fontId="46" fillId="0" borderId="0"/>
    <xf numFmtId="199" fontId="105" fillId="0" borderId="0"/>
    <xf numFmtId="0" fontId="48" fillId="0" borderId="0"/>
    <xf numFmtId="0" fontId="46" fillId="0" borderId="0"/>
    <xf numFmtId="0" fontId="46" fillId="0" borderId="0"/>
    <xf numFmtId="0" fontId="1" fillId="0" borderId="0"/>
    <xf numFmtId="199" fontId="105" fillId="0" borderId="0"/>
    <xf numFmtId="0" fontId="46" fillId="0" borderId="0"/>
    <xf numFmtId="0" fontId="48" fillId="0" borderId="0"/>
    <xf numFmtId="0" fontId="48" fillId="0" borderId="0"/>
    <xf numFmtId="199" fontId="105" fillId="0" borderId="0"/>
    <xf numFmtId="0" fontId="48" fillId="0" borderId="0"/>
    <xf numFmtId="0" fontId="1" fillId="0" borderId="0"/>
    <xf numFmtId="0" fontId="1" fillId="0" borderId="0"/>
    <xf numFmtId="199" fontId="105" fillId="0" borderId="0"/>
    <xf numFmtId="0" fontId="46" fillId="0" borderId="0"/>
    <xf numFmtId="0" fontId="48" fillId="0" borderId="0"/>
    <xf numFmtId="0" fontId="48" fillId="0" borderId="0"/>
    <xf numFmtId="199" fontId="1" fillId="0" borderId="0"/>
    <xf numFmtId="0" fontId="48" fillId="0" borderId="0"/>
    <xf numFmtId="0" fontId="1" fillId="0" borderId="0"/>
    <xf numFmtId="0" fontId="1" fillId="0" borderId="0"/>
    <xf numFmtId="199" fontId="1" fillId="0" borderId="0"/>
    <xf numFmtId="0" fontId="46" fillId="0" borderId="0"/>
    <xf numFmtId="0" fontId="48" fillId="0" borderId="0"/>
    <xf numFmtId="0" fontId="48" fillId="0" borderId="0"/>
    <xf numFmtId="199" fontId="1" fillId="0" borderId="0"/>
    <xf numFmtId="0" fontId="48" fillId="0" borderId="0"/>
    <xf numFmtId="0" fontId="1" fillId="0" borderId="0"/>
    <xf numFmtId="0" fontId="1" fillId="0" borderId="0"/>
    <xf numFmtId="199" fontId="1" fillId="0" borderId="0"/>
    <xf numFmtId="0" fontId="48" fillId="0" borderId="0"/>
    <xf numFmtId="0" fontId="48" fillId="0" borderId="0"/>
    <xf numFmtId="0" fontId="48" fillId="0" borderId="0"/>
    <xf numFmtId="199" fontId="1" fillId="0" borderId="0"/>
    <xf numFmtId="199" fontId="1" fillId="0" borderId="0"/>
    <xf numFmtId="199" fontId="1" fillId="0" borderId="0"/>
    <xf numFmtId="199" fontId="1" fillId="0" borderId="0"/>
    <xf numFmtId="199" fontId="1" fillId="0" borderId="0"/>
    <xf numFmtId="0" fontId="1" fillId="0" borderId="0"/>
    <xf numFmtId="0" fontId="1" fillId="0" borderId="0"/>
    <xf numFmtId="0" fontId="48" fillId="0" borderId="0"/>
    <xf numFmtId="0" fontId="1" fillId="0" borderId="0"/>
    <xf numFmtId="199" fontId="1" fillId="0" borderId="0"/>
    <xf numFmtId="0" fontId="1" fillId="0" borderId="0"/>
    <xf numFmtId="199" fontId="49" fillId="0" borderId="0"/>
    <xf numFmtId="0" fontId="81" fillId="0" borderId="0"/>
    <xf numFmtId="0" fontId="81" fillId="0" borderId="0"/>
    <xf numFmtId="199" fontId="1" fillId="0" borderId="0"/>
    <xf numFmtId="199" fontId="1" fillId="0" borderId="0"/>
    <xf numFmtId="0" fontId="104" fillId="0" borderId="0"/>
    <xf numFmtId="207" fontId="1" fillId="0" borderId="0"/>
    <xf numFmtId="0" fontId="1" fillId="0" borderId="0"/>
    <xf numFmtId="207" fontId="1" fillId="0" borderId="0"/>
    <xf numFmtId="199" fontId="1" fillId="0" borderId="0"/>
    <xf numFmtId="207" fontId="1" fillId="0" borderId="0"/>
    <xf numFmtId="207" fontId="1" fillId="0" borderId="0"/>
    <xf numFmtId="0" fontId="104" fillId="0" borderId="0"/>
    <xf numFmtId="199" fontId="49" fillId="0" borderId="0"/>
    <xf numFmtId="0" fontId="104" fillId="0" borderId="0"/>
    <xf numFmtId="199" fontId="49" fillId="0" borderId="0"/>
    <xf numFmtId="199" fontId="49" fillId="0" borderId="0"/>
    <xf numFmtId="199" fontId="1" fillId="0" borderId="0"/>
    <xf numFmtId="0" fontId="104" fillId="0" borderId="0"/>
    <xf numFmtId="0" fontId="106" fillId="0" borderId="0"/>
    <xf numFmtId="0" fontId="106" fillId="0" borderId="0"/>
    <xf numFmtId="199" fontId="1" fillId="0" borderId="0"/>
    <xf numFmtId="0" fontId="104" fillId="0" borderId="0"/>
    <xf numFmtId="0" fontId="48" fillId="0" borderId="0"/>
    <xf numFmtId="0" fontId="104" fillId="0" borderId="0"/>
    <xf numFmtId="199" fontId="1"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199" fontId="1" fillId="0" borderId="0"/>
    <xf numFmtId="0" fontId="48" fillId="0" borderId="0"/>
    <xf numFmtId="0" fontId="48" fillId="0" borderId="0"/>
    <xf numFmtId="199" fontId="1" fillId="0" borderId="0"/>
    <xf numFmtId="0" fontId="104" fillId="0" borderId="0"/>
    <xf numFmtId="0" fontId="46" fillId="0" borderId="0"/>
    <xf numFmtId="0" fontId="48" fillId="0" borderId="0"/>
    <xf numFmtId="0" fontId="48" fillId="0" borderId="0"/>
    <xf numFmtId="199" fontId="1" fillId="0" borderId="0"/>
    <xf numFmtId="0" fontId="48" fillId="0" borderId="0"/>
    <xf numFmtId="0" fontId="1" fillId="0" borderId="0"/>
    <xf numFmtId="0" fontId="1" fillId="0" borderId="0"/>
    <xf numFmtId="199" fontId="1" fillId="0" borderId="0"/>
    <xf numFmtId="0" fontId="46" fillId="0" borderId="0"/>
    <xf numFmtId="0" fontId="48" fillId="0" borderId="0"/>
    <xf numFmtId="0" fontId="48" fillId="0" borderId="0"/>
    <xf numFmtId="0" fontId="1" fillId="0" borderId="0"/>
    <xf numFmtId="0" fontId="48" fillId="0" borderId="0"/>
    <xf numFmtId="0" fontId="1" fillId="0" borderId="0"/>
    <xf numFmtId="0" fontId="1" fillId="0" borderId="0"/>
    <xf numFmtId="0" fontId="46" fillId="0" borderId="0"/>
    <xf numFmtId="0" fontId="48" fillId="0" borderId="0"/>
    <xf numFmtId="0" fontId="48" fillId="0" borderId="0"/>
    <xf numFmtId="199" fontId="105" fillId="0" borderId="0"/>
    <xf numFmtId="0" fontId="48" fillId="0" borderId="0"/>
    <xf numFmtId="0" fontId="1" fillId="0" borderId="0"/>
    <xf numFmtId="0" fontId="1" fillId="0" borderId="0"/>
    <xf numFmtId="199" fontId="105" fillId="0" borderId="0"/>
    <xf numFmtId="0" fontId="46" fillId="0" borderId="0"/>
    <xf numFmtId="207" fontId="1" fillId="0" borderId="0"/>
    <xf numFmtId="207" fontId="1" fillId="0" borderId="0"/>
    <xf numFmtId="0" fontId="105" fillId="0" borderId="0"/>
    <xf numFmtId="0" fontId="48" fillId="0" borderId="0"/>
    <xf numFmtId="0" fontId="48" fillId="0" borderId="0"/>
    <xf numFmtId="0" fontId="48" fillId="0" borderId="0"/>
    <xf numFmtId="0" fontId="46" fillId="0" borderId="0"/>
    <xf numFmtId="0" fontId="105" fillId="0" borderId="0"/>
    <xf numFmtId="0" fontId="48" fillId="0" borderId="0"/>
    <xf numFmtId="0" fontId="46" fillId="0" borderId="0"/>
    <xf numFmtId="0" fontId="48" fillId="0" borderId="0"/>
    <xf numFmtId="0" fontId="48" fillId="0" borderId="0"/>
    <xf numFmtId="0" fontId="47" fillId="0" borderId="0"/>
    <xf numFmtId="0" fontId="48" fillId="0" borderId="0"/>
    <xf numFmtId="0" fontId="46" fillId="0" borderId="0"/>
    <xf numFmtId="0" fontId="48" fillId="0" borderId="0"/>
    <xf numFmtId="0" fontId="48" fillId="0" borderId="0"/>
    <xf numFmtId="0" fontId="47" fillId="0" borderId="0"/>
    <xf numFmtId="0" fontId="48" fillId="0" borderId="0"/>
    <xf numFmtId="0" fontId="46" fillId="0" borderId="0"/>
    <xf numFmtId="0" fontId="48" fillId="0" borderId="0"/>
    <xf numFmtId="0" fontId="48" fillId="0" borderId="0"/>
    <xf numFmtId="0" fontId="47" fillId="0" borderId="0"/>
    <xf numFmtId="0" fontId="48" fillId="0" borderId="0"/>
    <xf numFmtId="0" fontId="46" fillId="0" borderId="0"/>
    <xf numFmtId="0" fontId="48" fillId="0" borderId="0"/>
    <xf numFmtId="0" fontId="48" fillId="0" borderId="0"/>
    <xf numFmtId="0" fontId="47" fillId="0" borderId="0"/>
    <xf numFmtId="0" fontId="48" fillId="0" borderId="0"/>
    <xf numFmtId="0" fontId="46" fillId="0" borderId="0"/>
    <xf numFmtId="0" fontId="48" fillId="0" borderId="0"/>
    <xf numFmtId="0" fontId="48" fillId="0" borderId="0"/>
    <xf numFmtId="0" fontId="47" fillId="0" borderId="0"/>
    <xf numFmtId="0" fontId="48" fillId="0" borderId="0"/>
    <xf numFmtId="0" fontId="46" fillId="0" borderId="0"/>
    <xf numFmtId="0" fontId="48" fillId="0" borderId="0"/>
    <xf numFmtId="0" fontId="46" fillId="0" borderId="0"/>
    <xf numFmtId="0" fontId="47"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199" fontId="105" fillId="0" borderId="0"/>
    <xf numFmtId="0" fontId="48" fillId="0" borderId="0"/>
    <xf numFmtId="0" fontId="48" fillId="0" borderId="0"/>
    <xf numFmtId="199" fontId="105"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1" fillId="0" borderId="0"/>
    <xf numFmtId="0" fontId="48" fillId="0" borderId="0"/>
    <xf numFmtId="199" fontId="105" fillId="0" borderId="0"/>
    <xf numFmtId="0" fontId="48" fillId="0" borderId="0"/>
    <xf numFmtId="0" fontId="48" fillId="0" borderId="0"/>
    <xf numFmtId="199" fontId="105"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1" fillId="0" borderId="0"/>
    <xf numFmtId="0" fontId="48" fillId="0" borderId="0"/>
    <xf numFmtId="199" fontId="105" fillId="0" borderId="0"/>
    <xf numFmtId="0" fontId="48" fillId="0" borderId="0"/>
    <xf numFmtId="0" fontId="48" fillId="0" borderId="0"/>
    <xf numFmtId="199" fontId="105"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1" fillId="0" borderId="0"/>
    <xf numFmtId="0" fontId="48" fillId="0" borderId="0"/>
    <xf numFmtId="199" fontId="1" fillId="0" borderId="0"/>
    <xf numFmtId="0" fontId="48" fillId="0" borderId="0"/>
    <xf numFmtId="0" fontId="48" fillId="0" borderId="0"/>
    <xf numFmtId="199" fontId="1" fillId="0" borderId="0"/>
    <xf numFmtId="0" fontId="48" fillId="0" borderId="0"/>
    <xf numFmtId="0" fontId="48" fillId="0" borderId="0"/>
    <xf numFmtId="199" fontId="1" fillId="0" borderId="0"/>
    <xf numFmtId="0" fontId="1" fillId="0" borderId="0"/>
    <xf numFmtId="0" fontId="1" fillId="0" borderId="0"/>
    <xf numFmtId="0" fontId="1" fillId="0" borderId="0"/>
    <xf numFmtId="0" fontId="46" fillId="0" borderId="0"/>
    <xf numFmtId="0" fontId="48" fillId="0" borderId="0"/>
    <xf numFmtId="0" fontId="46" fillId="0" borderId="0"/>
    <xf numFmtId="0" fontId="47" fillId="0" borderId="0"/>
    <xf numFmtId="0" fontId="48" fillId="0" borderId="0"/>
    <xf numFmtId="0" fontId="46" fillId="0" borderId="0"/>
    <xf numFmtId="0" fontId="48" fillId="0" borderId="0"/>
    <xf numFmtId="0" fontId="46" fillId="0" borderId="0"/>
    <xf numFmtId="0" fontId="47" fillId="0" borderId="0"/>
    <xf numFmtId="0" fontId="48" fillId="0" borderId="0"/>
    <xf numFmtId="0" fontId="46" fillId="0" borderId="0"/>
    <xf numFmtId="0" fontId="48" fillId="0" borderId="0"/>
    <xf numFmtId="0" fontId="48" fillId="0" borderId="0"/>
    <xf numFmtId="0" fontId="1" fillId="0" borderId="0"/>
    <xf numFmtId="0" fontId="46" fillId="0" borderId="0"/>
    <xf numFmtId="0" fontId="1" fillId="0" borderId="0"/>
    <xf numFmtId="0" fontId="48" fillId="0" borderId="0"/>
    <xf numFmtId="0" fontId="46" fillId="0" borderId="0"/>
    <xf numFmtId="0" fontId="48" fillId="0" borderId="0"/>
    <xf numFmtId="0" fontId="48" fillId="0" borderId="0"/>
    <xf numFmtId="0" fontId="1" fillId="0" borderId="0"/>
    <xf numFmtId="0" fontId="46" fillId="0" borderId="0"/>
    <xf numFmtId="0" fontId="1" fillId="0" borderId="0"/>
    <xf numFmtId="0" fontId="48" fillId="0" borderId="0"/>
    <xf numFmtId="0" fontId="46" fillId="0" borderId="0"/>
    <xf numFmtId="0" fontId="48" fillId="0" borderId="0"/>
    <xf numFmtId="0" fontId="48" fillId="0" borderId="0"/>
    <xf numFmtId="0" fontId="1" fillId="0" borderId="0"/>
    <xf numFmtId="0" fontId="46" fillId="0" borderId="0"/>
    <xf numFmtId="0" fontId="1" fillId="0" borderId="0"/>
    <xf numFmtId="0" fontId="48" fillId="0" borderId="0"/>
    <xf numFmtId="0" fontId="46" fillId="0" borderId="0"/>
    <xf numFmtId="0" fontId="48" fillId="0" borderId="0"/>
    <xf numFmtId="0" fontId="48" fillId="0" borderId="0"/>
    <xf numFmtId="0" fontId="1" fillId="0" borderId="0"/>
    <xf numFmtId="0" fontId="46" fillId="0" borderId="0"/>
    <xf numFmtId="0" fontId="1" fillId="0" borderId="0"/>
    <xf numFmtId="0" fontId="48" fillId="0" borderId="0"/>
    <xf numFmtId="0" fontId="46" fillId="0" borderId="0"/>
    <xf numFmtId="0" fontId="48" fillId="0" borderId="0"/>
    <xf numFmtId="0" fontId="48" fillId="0" borderId="0"/>
    <xf numFmtId="0" fontId="1" fillId="0" borderId="0"/>
    <xf numFmtId="0" fontId="46" fillId="0" borderId="0"/>
    <xf numFmtId="0" fontId="1" fillId="0" borderId="0"/>
    <xf numFmtId="0" fontId="48" fillId="0" borderId="0"/>
    <xf numFmtId="0" fontId="46" fillId="0" borderId="0"/>
    <xf numFmtId="0" fontId="48" fillId="0" borderId="0"/>
    <xf numFmtId="0" fontId="48" fillId="0" borderId="0"/>
    <xf numFmtId="0" fontId="1" fillId="0" borderId="0"/>
    <xf numFmtId="0" fontId="46" fillId="0" borderId="0"/>
    <xf numFmtId="0" fontId="1" fillId="0" borderId="0"/>
    <xf numFmtId="0" fontId="48" fillId="0" borderId="0"/>
    <xf numFmtId="0" fontId="46" fillId="0" borderId="0"/>
    <xf numFmtId="0" fontId="1" fillId="0" borderId="0"/>
    <xf numFmtId="0" fontId="46" fillId="0" borderId="0"/>
    <xf numFmtId="0" fontId="46" fillId="0" borderId="0"/>
    <xf numFmtId="0" fontId="1" fillId="0" borderId="0"/>
    <xf numFmtId="0" fontId="46"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1" fillId="0" borderId="0"/>
    <xf numFmtId="0" fontId="48" fillId="0" borderId="0"/>
    <xf numFmtId="199" fontId="105"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1" fillId="0" borderId="0"/>
    <xf numFmtId="0" fontId="48" fillId="0" borderId="0"/>
    <xf numFmtId="199" fontId="1" fillId="0" borderId="0"/>
    <xf numFmtId="0" fontId="48" fillId="0" borderId="0"/>
    <xf numFmtId="0" fontId="48" fillId="0" borderId="0"/>
    <xf numFmtId="199" fontId="1" fillId="0" borderId="0"/>
    <xf numFmtId="0" fontId="48" fillId="0" borderId="0"/>
    <xf numFmtId="0" fontId="48" fillId="0" borderId="0"/>
    <xf numFmtId="0" fontId="48" fillId="0" borderId="0"/>
    <xf numFmtId="199" fontId="1" fillId="0" borderId="0"/>
    <xf numFmtId="0" fontId="48" fillId="0" borderId="0"/>
    <xf numFmtId="0" fontId="48" fillId="0" borderId="0"/>
    <xf numFmtId="0" fontId="1" fillId="0" borderId="0"/>
    <xf numFmtId="199" fontId="105" fillId="0" borderId="0"/>
    <xf numFmtId="0" fontId="48" fillId="0" borderId="0"/>
    <xf numFmtId="0" fontId="46" fillId="0" borderId="0"/>
    <xf numFmtId="0" fontId="104" fillId="0" borderId="0"/>
    <xf numFmtId="0" fontId="104" fillId="0" borderId="0"/>
    <xf numFmtId="0" fontId="105" fillId="0" borderId="0"/>
    <xf numFmtId="0" fontId="46" fillId="0" borderId="0"/>
    <xf numFmtId="0" fontId="105" fillId="0" borderId="0"/>
    <xf numFmtId="0" fontId="46" fillId="0" borderId="0"/>
    <xf numFmtId="0" fontId="104" fillId="0" borderId="0"/>
    <xf numFmtId="0" fontId="46" fillId="0" borderId="0"/>
    <xf numFmtId="0" fontId="1"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104" fillId="0" borderId="0"/>
    <xf numFmtId="0" fontId="48" fillId="0" borderId="0"/>
    <xf numFmtId="199" fontId="49" fillId="0" borderId="0"/>
    <xf numFmtId="0" fontId="48" fillId="0" borderId="0"/>
    <xf numFmtId="0" fontId="48" fillId="0" borderId="0"/>
    <xf numFmtId="199" fontId="49" fillId="0" borderId="0"/>
    <xf numFmtId="0" fontId="48" fillId="0" borderId="0"/>
    <xf numFmtId="0" fontId="48" fillId="0" borderId="0"/>
    <xf numFmtId="199" fontId="49" fillId="0" borderId="0"/>
    <xf numFmtId="0" fontId="48" fillId="0" borderId="0"/>
    <xf numFmtId="0" fontId="48" fillId="0" borderId="0"/>
    <xf numFmtId="199" fontId="49" fillId="0" borderId="0"/>
    <xf numFmtId="0" fontId="48" fillId="0" borderId="0"/>
    <xf numFmtId="0" fontId="48" fillId="0" borderId="0"/>
    <xf numFmtId="199" fontId="49" fillId="0" borderId="0"/>
    <xf numFmtId="0" fontId="48" fillId="0" borderId="0"/>
    <xf numFmtId="0" fontId="48" fillId="0" borderId="0"/>
    <xf numFmtId="199" fontId="49" fillId="0" borderId="0"/>
    <xf numFmtId="0" fontId="48" fillId="0" borderId="0"/>
    <xf numFmtId="0" fontId="48" fillId="0" borderId="0"/>
    <xf numFmtId="199" fontId="49"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1" fillId="0" borderId="0"/>
    <xf numFmtId="0" fontId="48" fillId="0" borderId="0"/>
    <xf numFmtId="199" fontId="105"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199" fontId="1" fillId="0" borderId="0"/>
    <xf numFmtId="0" fontId="48" fillId="0" borderId="0"/>
    <xf numFmtId="0" fontId="48" fillId="0" borderId="0"/>
    <xf numFmtId="199" fontId="1" fillId="0" borderId="0"/>
    <xf numFmtId="0" fontId="48" fillId="0" borderId="0"/>
    <xf numFmtId="0" fontId="48" fillId="0" borderId="0"/>
    <xf numFmtId="199" fontId="1" fillId="0" borderId="0"/>
    <xf numFmtId="0" fontId="1" fillId="0" borderId="0"/>
    <xf numFmtId="199" fontId="105"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0" fontId="1" fillId="0" borderId="0"/>
    <xf numFmtId="0" fontId="48" fillId="0" borderId="0"/>
    <xf numFmtId="0" fontId="48" fillId="0" borderId="0"/>
    <xf numFmtId="199"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7"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1"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0" fontId="1" fillId="0" borderId="0"/>
    <xf numFmtId="0" fontId="48" fillId="0" borderId="0"/>
    <xf numFmtId="0" fontId="48" fillId="0" borderId="0"/>
    <xf numFmtId="199" fontId="105" fillId="0" borderId="0"/>
    <xf numFmtId="0" fontId="1" fillId="0" borderId="0"/>
    <xf numFmtId="0" fontId="48" fillId="0" borderId="0"/>
    <xf numFmtId="0" fontId="48"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0" fontId="48" fillId="0" borderId="0"/>
    <xf numFmtId="0" fontId="48" fillId="0" borderId="0"/>
    <xf numFmtId="0" fontId="48" fillId="0" borderId="0"/>
    <xf numFmtId="0" fontId="1" fillId="0" borderId="0"/>
    <xf numFmtId="0" fontId="48" fillId="0" borderId="0"/>
    <xf numFmtId="0" fontId="48" fillId="0" borderId="0"/>
    <xf numFmtId="0" fontId="48" fillId="0" borderId="0"/>
    <xf numFmtId="199" fontId="105" fillId="0" borderId="0"/>
    <xf numFmtId="0" fontId="48" fillId="0" borderId="0"/>
    <xf numFmtId="0" fontId="48" fillId="0" borderId="0"/>
    <xf numFmtId="199" fontId="105" fillId="0" borderId="0"/>
    <xf numFmtId="0" fontId="48" fillId="0" borderId="0"/>
    <xf numFmtId="0" fontId="47"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0" borderId="0"/>
    <xf numFmtId="0" fontId="48" fillId="0" borderId="0"/>
    <xf numFmtId="0" fontId="48" fillId="0" borderId="0"/>
    <xf numFmtId="0" fontId="48" fillId="0" borderId="0"/>
    <xf numFmtId="0" fontId="48" fillId="0" borderId="0"/>
    <xf numFmtId="0" fontId="48" fillId="0" borderId="0"/>
    <xf numFmtId="0" fontId="48" fillId="0" borderId="0"/>
    <xf numFmtId="0" fontId="1" fillId="0" borderId="0"/>
    <xf numFmtId="0" fontId="48" fillId="0" borderId="0"/>
    <xf numFmtId="0" fontId="48" fillId="0" borderId="0"/>
    <xf numFmtId="0" fontId="48" fillId="0" borderId="0"/>
    <xf numFmtId="199" fontId="105" fillId="0" borderId="0"/>
    <xf numFmtId="0" fontId="48" fillId="0" borderId="0"/>
    <xf numFmtId="0" fontId="48" fillId="0" borderId="0"/>
    <xf numFmtId="199" fontId="10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0" fontId="104"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0" fontId="1" fillId="41" borderId="33" applyNumberFormat="0" applyFont="0" applyAlignment="0" applyProtection="0"/>
    <xf numFmtId="0" fontId="1" fillId="41" borderId="33" applyNumberFormat="0" applyFont="0" applyAlignment="0" applyProtection="0"/>
    <xf numFmtId="0" fontId="104" fillId="41" borderId="33" applyNumberFormat="0" applyFont="0" applyAlignment="0" applyProtection="0"/>
    <xf numFmtId="0" fontId="1" fillId="41" borderId="33" applyNumberFormat="0" applyFont="0" applyAlignment="0" applyProtection="0"/>
    <xf numFmtId="0"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0" fontId="104" fillId="41" borderId="33" applyNumberFormat="0" applyFont="0" applyAlignment="0" applyProtection="0"/>
    <xf numFmtId="0" fontId="104" fillId="41" borderId="33" applyNumberFormat="0" applyFont="0" applyAlignment="0" applyProtection="0"/>
    <xf numFmtId="0" fontId="104" fillId="41" borderId="33" applyNumberFormat="0" applyFont="0" applyAlignment="0" applyProtection="0"/>
    <xf numFmtId="0" fontId="104"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0" fontId="1" fillId="41" borderId="33" applyNumberFormat="0" applyFont="0" applyAlignment="0" applyProtection="0"/>
    <xf numFmtId="0"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 fillId="41" borderId="33" applyNumberFormat="0" applyFon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0"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0" fontId="107" fillId="36" borderId="34" applyNumberFormat="0" applyAlignment="0" applyProtection="0"/>
    <xf numFmtId="0" fontId="107" fillId="36" borderId="34" applyNumberFormat="0" applyAlignment="0" applyProtection="0"/>
    <xf numFmtId="207" fontId="108" fillId="36" borderId="34" applyNumberFormat="0" applyAlignment="0" applyProtection="0"/>
    <xf numFmtId="207" fontId="108" fillId="36" borderId="34" applyNumberFormat="0" applyAlignment="0" applyProtection="0"/>
    <xf numFmtId="207" fontId="108"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0" fontId="107" fillId="36" borderId="34" applyNumberFormat="0" applyAlignment="0" applyProtection="0"/>
    <xf numFmtId="0"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199" fontId="107" fillId="36" borderId="34" applyNumberFormat="0" applyAlignment="0" applyProtection="0"/>
    <xf numFmtId="0" fontId="97" fillId="0" borderId="35" applyNumberFormat="0" applyAlignment="0" applyProtection="0"/>
    <xf numFmtId="0" fontId="104" fillId="42" borderId="0" applyNumberFormat="0" applyFont="0" applyBorder="0" applyAlignment="0" applyProtection="0"/>
    <xf numFmtId="0" fontId="81" fillId="43" borderId="13" applyNumberFormat="0" applyFont="0" applyBorder="0" applyAlignment="0" applyProtection="0">
      <alignment horizontal="center"/>
    </xf>
    <xf numFmtId="0" fontId="81" fillId="43" borderId="13" applyNumberFormat="0" applyFont="0" applyBorder="0" applyAlignment="0" applyProtection="0">
      <alignment horizontal="center"/>
    </xf>
    <xf numFmtId="0" fontId="81" fillId="44" borderId="13" applyNumberFormat="0" applyFont="0" applyBorder="0" applyAlignment="0" applyProtection="0">
      <alignment horizontal="center"/>
    </xf>
    <xf numFmtId="0" fontId="81" fillId="44" borderId="13" applyNumberFormat="0" applyFont="0" applyBorder="0" applyAlignment="0" applyProtection="0">
      <alignment horizontal="center"/>
    </xf>
    <xf numFmtId="0" fontId="104" fillId="0" borderId="36" applyNumberFormat="0" applyAlignment="0" applyProtection="0"/>
    <xf numFmtId="0" fontId="104" fillId="0" borderId="37" applyNumberFormat="0" applyAlignment="0" applyProtection="0"/>
    <xf numFmtId="0" fontId="97" fillId="0" borderId="38" applyNumberFormat="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1"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1" fillId="0" borderId="0" applyFont="0" applyFill="0" applyBorder="0" applyAlignment="0" applyProtection="0"/>
    <xf numFmtId="9" fontId="7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98" fillId="0" borderId="39" applyNumberFormat="0" applyBorder="0"/>
    <xf numFmtId="3" fontId="109" fillId="0" borderId="0" applyNumberFormat="0" applyFill="0" applyBorder="0" applyAlignment="0" applyProtection="0"/>
    <xf numFmtId="1" fontId="1" fillId="0" borderId="13" applyNumberFormat="0" applyFill="0" applyAlignment="0" applyProtection="0">
      <alignment horizontal="center" vertical="center"/>
    </xf>
    <xf numFmtId="217" fontId="110" fillId="0" borderId="0" applyNumberFormat="0" applyFill="0" applyBorder="0" applyAlignment="0" applyProtection="0">
      <alignment horizontal="left"/>
    </xf>
    <xf numFmtId="218" fontId="1" fillId="0" borderId="0">
      <alignment horizontal="center"/>
    </xf>
    <xf numFmtId="0" fontId="111" fillId="0" borderId="10">
      <alignment horizontal="center"/>
    </xf>
    <xf numFmtId="43" fontId="1" fillId="0" borderId="0" applyFont="0" applyFill="0" applyBorder="0" applyAlignment="0" applyProtection="0"/>
    <xf numFmtId="43" fontId="1" fillId="0" borderId="0" applyFont="0" applyFill="0" applyBorder="0" applyAlignment="0" applyProtection="0"/>
    <xf numFmtId="0" fontId="111" fillId="0" borderId="0">
      <alignment horizontal="center" vertical="center"/>
    </xf>
    <xf numFmtId="0" fontId="112" fillId="45" borderId="0" applyNumberFormat="0" applyFill="0">
      <alignment horizontal="left" vertical="center"/>
    </xf>
    <xf numFmtId="40" fontId="113" fillId="0" borderId="0" applyBorder="0">
      <alignment horizontal="right"/>
    </xf>
    <xf numFmtId="219" fontId="114" fillId="0" borderId="40">
      <alignment horizontal="center"/>
    </xf>
    <xf numFmtId="41" fontId="1" fillId="0" borderId="0" applyFont="0" applyFill="0" applyBorder="0" applyAlignment="0" applyProtection="0"/>
    <xf numFmtId="41" fontId="1" fillId="0" borderId="0" applyFont="0" applyFill="0" applyBorder="0" applyAlignment="0" applyProtection="0"/>
    <xf numFmtId="0" fontId="1" fillId="0" borderId="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0"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207" fontId="116" fillId="0" borderId="0" applyNumberFormat="0" applyFill="0" applyBorder="0" applyAlignment="0" applyProtection="0"/>
    <xf numFmtId="207" fontId="116" fillId="0" borderId="0" applyNumberFormat="0" applyFill="0" applyBorder="0" applyAlignment="0" applyProtection="0"/>
    <xf numFmtId="207" fontId="116"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5" fillId="0" borderId="0" applyNumberFormat="0" applyFill="0" applyBorder="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0"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207" fontId="118" fillId="0" borderId="41" applyNumberFormat="0" applyFill="0" applyAlignment="0" applyProtection="0"/>
    <xf numFmtId="207" fontId="118" fillId="0" borderId="41" applyNumberFormat="0" applyFill="0" applyAlignment="0" applyProtection="0"/>
    <xf numFmtId="207" fontId="118"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7" fillId="0" borderId="41" applyNumberFormat="0" applyFill="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0"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207" fontId="120" fillId="0" borderId="0" applyNumberFormat="0" applyFill="0" applyBorder="0" applyAlignment="0" applyProtection="0"/>
    <xf numFmtId="207" fontId="120" fillId="0" borderId="0" applyNumberFormat="0" applyFill="0" applyBorder="0" applyAlignment="0" applyProtection="0"/>
    <xf numFmtId="207" fontId="120"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199" fontId="119" fillId="0" borderId="0" applyNumberFormat="0" applyFill="0" applyBorder="0" applyAlignment="0" applyProtection="0"/>
    <xf numFmtId="41" fontId="15" fillId="0" borderId="0" applyFont="0" applyFill="0" applyBorder="0" applyAlignment="0" applyProtection="0"/>
    <xf numFmtId="43" fontId="15" fillId="0" borderId="0" applyFont="0" applyFill="0" applyBorder="0" applyAlignment="0" applyProtection="0"/>
    <xf numFmtId="42" fontId="15" fillId="0" borderId="0" applyFont="0" applyFill="0" applyBorder="0" applyAlignment="0" applyProtection="0"/>
    <xf numFmtId="44" fontId="15" fillId="0" borderId="0" applyFont="0" applyFill="0" applyBorder="0" applyAlignment="0" applyProtection="0"/>
    <xf numFmtId="199" fontId="121" fillId="0" borderId="0"/>
    <xf numFmtId="9" fontId="1" fillId="0" borderId="0" applyFont="0" applyFill="0" applyBorder="0" applyAlignment="0" applyProtection="0"/>
    <xf numFmtId="199" fontId="122" fillId="0" borderId="0" applyProtection="0">
      <alignment vertical="top"/>
    </xf>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58"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8" fillId="35" borderId="0" applyNumberFormat="0" applyBorder="0" applyAlignment="0" applyProtection="0">
      <alignment vertical="center"/>
    </xf>
    <xf numFmtId="0" fontId="123" fillId="0" borderId="0" applyNumberFormat="0" applyFill="0" applyBorder="0" applyAlignment="0" applyProtection="0">
      <alignment vertical="center"/>
    </xf>
    <xf numFmtId="0" fontId="124" fillId="36" borderId="27" applyNumberFormat="0" applyAlignment="0" applyProtection="0">
      <alignment vertical="center"/>
    </xf>
    <xf numFmtId="0" fontId="125" fillId="19" borderId="0" applyNumberFormat="0" applyBorder="0" applyAlignment="0" applyProtection="0">
      <alignment vertical="center"/>
    </xf>
    <xf numFmtId="0" fontId="1" fillId="41" borderId="33" applyNumberFormat="0" applyFont="0" applyAlignment="0" applyProtection="0">
      <alignment vertical="center"/>
    </xf>
    <xf numFmtId="0" fontId="1" fillId="41" borderId="33" applyNumberFormat="0" applyFont="0" applyAlignment="0" applyProtection="0">
      <alignment vertical="center"/>
    </xf>
    <xf numFmtId="0" fontId="1" fillId="41" borderId="33" applyNumberFormat="0" applyFont="0" applyAlignment="0" applyProtection="0">
      <alignment vertical="center"/>
    </xf>
    <xf numFmtId="0" fontId="1" fillId="41" borderId="33" applyNumberFormat="0" applyFont="0" applyAlignment="0" applyProtection="0">
      <alignment vertical="center"/>
    </xf>
    <xf numFmtId="0" fontId="126" fillId="40" borderId="0" applyNumberFormat="0" applyBorder="0" applyAlignment="0" applyProtection="0">
      <alignment vertical="center"/>
    </xf>
    <xf numFmtId="0" fontId="127" fillId="0" borderId="0" applyNumberFormat="0" applyFill="0" applyBorder="0" applyAlignment="0" applyProtection="0">
      <alignment vertical="center"/>
    </xf>
    <xf numFmtId="0" fontId="128" fillId="37" borderId="28" applyNumberFormat="0" applyAlignment="0" applyProtection="0">
      <alignment vertical="center"/>
    </xf>
    <xf numFmtId="0" fontId="129" fillId="0" borderId="32" applyNumberFormat="0" applyFill="0" applyAlignment="0" applyProtection="0">
      <alignment vertical="center"/>
    </xf>
    <xf numFmtId="0" fontId="130" fillId="0" borderId="41" applyNumberFormat="0" applyFill="0" applyAlignment="0" applyProtection="0">
      <alignment vertical="center"/>
    </xf>
    <xf numFmtId="0" fontId="131" fillId="23" borderId="27" applyNumberFormat="0" applyAlignment="0" applyProtection="0">
      <alignment vertical="center"/>
    </xf>
    <xf numFmtId="0" fontId="132" fillId="0" borderId="0" applyNumberFormat="0" applyFill="0" applyBorder="0" applyAlignment="0" applyProtection="0">
      <alignment vertical="center"/>
    </xf>
    <xf numFmtId="0" fontId="133" fillId="0" borderId="29" applyNumberFormat="0" applyFill="0" applyAlignment="0" applyProtection="0">
      <alignment vertical="center"/>
    </xf>
    <xf numFmtId="0" fontId="134" fillId="0" borderId="30" applyNumberFormat="0" applyFill="0" applyAlignment="0" applyProtection="0">
      <alignment vertical="center"/>
    </xf>
    <xf numFmtId="0" fontId="135" fillId="0" borderId="31" applyNumberFormat="0" applyFill="0" applyAlignment="0" applyProtection="0">
      <alignment vertical="center"/>
    </xf>
    <xf numFmtId="0" fontId="135" fillId="0" borderId="0" applyNumberFormat="0" applyFill="0" applyBorder="0" applyAlignment="0" applyProtection="0">
      <alignment vertical="center"/>
    </xf>
    <xf numFmtId="0" fontId="136" fillId="20" borderId="0" applyNumberFormat="0" applyBorder="0" applyAlignment="0" applyProtection="0">
      <alignment vertical="center"/>
    </xf>
    <xf numFmtId="0" fontId="137" fillId="36" borderId="34" applyNumberFormat="0" applyAlignment="0" applyProtection="0">
      <alignment vertical="center"/>
    </xf>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48" fillId="0" borderId="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0" fontId="48" fillId="0" borderId="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7" fillId="0" borderId="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0" fontId="47" fillId="0" borderId="0"/>
    <xf numFmtId="0" fontId="47" fillId="0" borderId="0"/>
    <xf numFmtId="0" fontId="47" fillId="0" borderId="0"/>
    <xf numFmtId="0" fontId="4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47" fillId="0" borderId="0"/>
    <xf numFmtId="0" fontId="48" fillId="0" borderId="0"/>
    <xf numFmtId="0" fontId="48" fillId="0" borderId="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156" fillId="0" borderId="0"/>
    <xf numFmtId="0" fontId="156" fillId="0" borderId="0"/>
    <xf numFmtId="43" fontId="46" fillId="0" borderId="0" applyFont="0" applyFill="0" applyBorder="0" applyAlignment="0" applyProtection="0"/>
    <xf numFmtId="0" fontId="179"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4" fontId="4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cellStyleXfs>
  <cellXfs count="1241">
    <xf numFmtId="0" fontId="0" fillId="0" borderId="0" xfId="0"/>
    <xf numFmtId="0" fontId="2" fillId="0" borderId="0" xfId="1" applyFont="1" applyFill="1" applyAlignment="1">
      <alignment vertical="center"/>
    </xf>
    <xf numFmtId="0" fontId="3" fillId="0" borderId="0" xfId="1" applyFont="1" applyFill="1" applyAlignment="1">
      <alignment vertical="center"/>
    </xf>
    <xf numFmtId="0" fontId="4" fillId="0" borderId="0" xfId="1" applyFont="1" applyFill="1" applyAlignment="1">
      <alignment vertical="center"/>
    </xf>
    <xf numFmtId="0" fontId="5" fillId="0" borderId="0" xfId="1" applyFont="1" applyFill="1" applyAlignment="1">
      <alignment horizontal="center" vertical="center"/>
    </xf>
    <xf numFmtId="0" fontId="4" fillId="0" borderId="0" xfId="1" applyFont="1" applyFill="1" applyAlignment="1">
      <alignment horizontal="left" vertical="center"/>
    </xf>
    <xf numFmtId="0" fontId="7" fillId="2" borderId="0" xfId="1" applyFont="1" applyFill="1" applyBorder="1" applyAlignment="1">
      <alignment horizontal="center" vertical="center"/>
    </xf>
    <xf numFmtId="0" fontId="2" fillId="3" borderId="0" xfId="1" applyFont="1" applyFill="1" applyBorder="1" applyAlignment="1">
      <alignment vertical="center"/>
    </xf>
    <xf numFmtId="0" fontId="2" fillId="2" borderId="0" xfId="1" applyFont="1" applyFill="1" applyBorder="1" applyAlignment="1">
      <alignment vertical="center"/>
    </xf>
    <xf numFmtId="0" fontId="8" fillId="4" borderId="1" xfId="1" applyFont="1" applyFill="1" applyBorder="1" applyAlignment="1">
      <alignment vertical="center"/>
    </xf>
    <xf numFmtId="0" fontId="9" fillId="4" borderId="2" xfId="1" applyFont="1" applyFill="1" applyBorder="1" applyAlignment="1">
      <alignment vertical="center"/>
    </xf>
    <xf numFmtId="0" fontId="5" fillId="4" borderId="2" xfId="1" applyFont="1" applyFill="1" applyBorder="1" applyAlignment="1">
      <alignment vertical="center"/>
    </xf>
    <xf numFmtId="0" fontId="9" fillId="4" borderId="2" xfId="1" applyFont="1" applyFill="1" applyBorder="1" applyAlignment="1">
      <alignment horizontal="left" vertical="center"/>
    </xf>
    <xf numFmtId="0" fontId="2" fillId="0" borderId="0" xfId="1" applyFont="1" applyFill="1" applyBorder="1" applyAlignment="1">
      <alignment vertical="center"/>
    </xf>
    <xf numFmtId="0" fontId="2" fillId="0" borderId="0" xfId="1" applyFont="1" applyFill="1" applyBorder="1" applyAlignment="1">
      <alignment horizontal="center" vertical="center"/>
    </xf>
    <xf numFmtId="0" fontId="3" fillId="0" borderId="0" xfId="1" applyFont="1" applyFill="1" applyBorder="1" applyAlignment="1">
      <alignment horizontal="center" vertical="center"/>
    </xf>
    <xf numFmtId="0" fontId="5" fillId="0" borderId="0" xfId="1" applyFont="1" applyFill="1" applyBorder="1" applyAlignment="1">
      <alignment horizontal="center" vertical="center"/>
    </xf>
    <xf numFmtId="0" fontId="2" fillId="0" borderId="0" xfId="1" applyFont="1" applyFill="1" applyBorder="1" applyAlignment="1">
      <alignment horizontal="left" vertical="center"/>
    </xf>
    <xf numFmtId="0" fontId="3" fillId="4" borderId="4" xfId="1" applyFont="1" applyFill="1" applyBorder="1" applyAlignment="1">
      <alignment horizontal="center" vertical="center"/>
    </xf>
    <xf numFmtId="0" fontId="10" fillId="4" borderId="5" xfId="1" applyFont="1" applyFill="1" applyBorder="1" applyAlignment="1">
      <alignment horizontal="center" vertical="center"/>
    </xf>
    <xf numFmtId="0" fontId="2" fillId="4" borderId="5" xfId="1" applyFont="1" applyFill="1" applyBorder="1" applyAlignment="1">
      <alignment horizontal="center" vertical="center"/>
    </xf>
    <xf numFmtId="0" fontId="5" fillId="4" borderId="5" xfId="1" applyFont="1" applyFill="1" applyBorder="1" applyAlignment="1">
      <alignment horizontal="center" vertical="center"/>
    </xf>
    <xf numFmtId="0" fontId="2" fillId="4" borderId="6" xfId="1" applyFont="1" applyFill="1" applyBorder="1" applyAlignment="1">
      <alignment horizontal="left" vertical="center"/>
    </xf>
    <xf numFmtId="0" fontId="7" fillId="4" borderId="5" xfId="1" applyFont="1" applyFill="1" applyBorder="1" applyAlignment="1">
      <alignment horizontal="center" vertical="center"/>
    </xf>
    <xf numFmtId="0" fontId="7" fillId="4" borderId="6" xfId="1" applyFont="1" applyFill="1" applyBorder="1" applyAlignment="1">
      <alignment horizontal="center" vertical="center"/>
    </xf>
    <xf numFmtId="0" fontId="11" fillId="0" borderId="7" xfId="1" applyFont="1" applyFill="1" applyBorder="1" applyAlignment="1">
      <alignment horizontal="center" vertical="center" wrapText="1"/>
    </xf>
    <xf numFmtId="2" fontId="12" fillId="5" borderId="8" xfId="1" applyNumberFormat="1" applyFont="1" applyFill="1" applyBorder="1" applyAlignment="1">
      <alignment horizontal="center" vertical="center" wrapText="1"/>
    </xf>
    <xf numFmtId="2" fontId="2" fillId="0" borderId="9" xfId="1" applyNumberFormat="1" applyFont="1" applyFill="1" applyBorder="1" applyAlignment="1">
      <alignment horizontal="center" vertical="center" wrapText="1"/>
    </xf>
    <xf numFmtId="2" fontId="12" fillId="6" borderId="8" xfId="1" applyNumberFormat="1" applyFont="1" applyFill="1" applyBorder="1" applyAlignment="1">
      <alignment horizontal="center" vertical="center" wrapText="1"/>
    </xf>
    <xf numFmtId="2" fontId="13" fillId="0" borderId="10" xfId="1" applyNumberFormat="1" applyFont="1" applyFill="1" applyBorder="1" applyAlignment="1">
      <alignment horizontal="center" vertical="center" wrapText="1"/>
    </xf>
    <xf numFmtId="2" fontId="14" fillId="0" borderId="10" xfId="1" applyNumberFormat="1" applyFont="1" applyFill="1" applyBorder="1" applyAlignment="1">
      <alignment horizontal="center" vertical="center" wrapText="1"/>
    </xf>
    <xf numFmtId="0" fontId="11" fillId="0" borderId="11" xfId="1" applyFont="1" applyFill="1" applyBorder="1" applyAlignment="1">
      <alignment horizontal="center" vertical="center" wrapText="1"/>
    </xf>
    <xf numFmtId="0" fontId="5" fillId="0" borderId="10" xfId="1" applyFont="1" applyFill="1" applyBorder="1" applyAlignment="1">
      <alignment horizontal="center" vertical="center"/>
    </xf>
    <xf numFmtId="0" fontId="11" fillId="0" borderId="12" xfId="1" quotePrefix="1" applyFont="1" applyFill="1" applyBorder="1" applyAlignment="1">
      <alignment horizontal="center" vertical="center" wrapText="1"/>
    </xf>
    <xf numFmtId="2" fontId="16" fillId="4" borderId="13" xfId="2" applyNumberFormat="1" applyFont="1" applyFill="1" applyBorder="1" applyAlignment="1">
      <alignment horizontal="center" vertical="center"/>
    </xf>
    <xf numFmtId="0" fontId="18" fillId="0" borderId="10" xfId="1" applyFont="1" applyFill="1" applyBorder="1" applyAlignment="1">
      <alignment horizontal="center" vertical="center" wrapText="1"/>
    </xf>
    <xf numFmtId="195" fontId="5" fillId="0" borderId="10" xfId="1" applyNumberFormat="1" applyFont="1" applyFill="1" applyBorder="1" applyAlignment="1">
      <alignment horizontal="center" vertical="center"/>
    </xf>
    <xf numFmtId="0" fontId="18" fillId="0" borderId="0" xfId="1" applyFont="1" applyFill="1" applyBorder="1" applyAlignment="1">
      <alignment horizontal="center" vertical="center" wrapText="1"/>
    </xf>
    <xf numFmtId="0" fontId="19" fillId="0" borderId="10" xfId="1" applyFont="1" applyFill="1" applyBorder="1" applyAlignment="1">
      <alignment horizontal="center" vertical="center" wrapText="1"/>
    </xf>
    <xf numFmtId="0" fontId="19" fillId="0" borderId="15" xfId="1" applyFont="1" applyFill="1" applyBorder="1" applyAlignment="1">
      <alignment horizontal="center" vertical="center" wrapText="1"/>
    </xf>
    <xf numFmtId="0" fontId="19" fillId="7" borderId="10" xfId="1" applyFont="1" applyFill="1" applyBorder="1" applyAlignment="1">
      <alignment horizontal="center" vertical="center" wrapText="1"/>
    </xf>
    <xf numFmtId="43" fontId="21" fillId="9" borderId="17" xfId="3" applyFont="1" applyFill="1" applyBorder="1" applyAlignment="1">
      <alignment horizontal="center" vertical="center"/>
    </xf>
    <xf numFmtId="2" fontId="22" fillId="9" borderId="0" xfId="0" applyNumberFormat="1" applyFont="1" applyFill="1" applyAlignment="1">
      <alignment horizontal="center" vertical="center"/>
    </xf>
    <xf numFmtId="2" fontId="5" fillId="9" borderId="17" xfId="3" applyNumberFormat="1" applyFont="1" applyFill="1" applyBorder="1" applyAlignment="1">
      <alignment horizontal="center" vertical="center"/>
    </xf>
    <xf numFmtId="2" fontId="20" fillId="9" borderId="10" xfId="3" applyNumberFormat="1" applyFont="1" applyFill="1" applyBorder="1" applyAlignment="1">
      <alignment horizontal="center" vertical="center"/>
    </xf>
    <xf numFmtId="0" fontId="24" fillId="3" borderId="0" xfId="1" applyFont="1" applyFill="1" applyBorder="1" applyAlignment="1">
      <alignment vertical="center"/>
    </xf>
    <xf numFmtId="0" fontId="24" fillId="0" borderId="0" xfId="1" applyFont="1" applyFill="1" applyBorder="1" applyAlignment="1">
      <alignment vertical="center"/>
    </xf>
    <xf numFmtId="192" fontId="11" fillId="0" borderId="7" xfId="1" applyNumberFormat="1" applyFont="1" applyFill="1" applyBorder="1" applyAlignment="1">
      <alignment horizontal="center" vertical="center"/>
    </xf>
    <xf numFmtId="195" fontId="5" fillId="11" borderId="10" xfId="1" applyNumberFormat="1" applyFont="1" applyFill="1" applyBorder="1" applyAlignment="1">
      <alignment horizontal="center" vertical="center"/>
    </xf>
    <xf numFmtId="2" fontId="25" fillId="11" borderId="8" xfId="1" applyNumberFormat="1" applyFont="1" applyFill="1" applyBorder="1" applyAlignment="1">
      <alignment horizontal="center" vertical="center"/>
    </xf>
    <xf numFmtId="196" fontId="26" fillId="11" borderId="10" xfId="1" applyNumberFormat="1" applyFont="1" applyFill="1" applyBorder="1" applyAlignment="1">
      <alignment horizontal="center" vertical="center"/>
    </xf>
    <xf numFmtId="196" fontId="13" fillId="11" borderId="8" xfId="1" quotePrefix="1" applyNumberFormat="1" applyFont="1" applyFill="1" applyBorder="1" applyAlignment="1">
      <alignment horizontal="center" vertical="center"/>
    </xf>
    <xf numFmtId="196" fontId="26" fillId="11" borderId="8" xfId="1" quotePrefix="1" applyNumberFormat="1" applyFont="1" applyFill="1" applyBorder="1" applyAlignment="1">
      <alignment horizontal="center" vertical="center"/>
    </xf>
    <xf numFmtId="195" fontId="13" fillId="11" borderId="10" xfId="1" applyNumberFormat="1" applyFont="1" applyFill="1" applyBorder="1" applyAlignment="1">
      <alignment horizontal="center" vertical="center"/>
    </xf>
    <xf numFmtId="196" fontId="26" fillId="7" borderId="8" xfId="1" applyNumberFormat="1" applyFont="1" applyFill="1" applyBorder="1" applyAlignment="1">
      <alignment horizontal="center" vertical="center"/>
    </xf>
    <xf numFmtId="195" fontId="6" fillId="11" borderId="8" xfId="1" applyNumberFormat="1" applyFont="1" applyFill="1" applyBorder="1" applyAlignment="1">
      <alignment horizontal="center" vertical="center"/>
    </xf>
    <xf numFmtId="196" fontId="26" fillId="11" borderId="8" xfId="1" applyNumberFormat="1" applyFont="1" applyFill="1" applyBorder="1" applyAlignment="1">
      <alignment horizontal="center" vertical="center"/>
    </xf>
    <xf numFmtId="196" fontId="13" fillId="11" borderId="8" xfId="1" applyNumberFormat="1" applyFont="1" applyFill="1" applyBorder="1" applyAlignment="1">
      <alignment horizontal="center" vertical="center"/>
    </xf>
    <xf numFmtId="43" fontId="28" fillId="0" borderId="18" xfId="1" applyNumberFormat="1" applyFont="1" applyFill="1" applyBorder="1" applyAlignment="1">
      <alignment horizontal="center" vertical="center"/>
    </xf>
    <xf numFmtId="195" fontId="29" fillId="0" borderId="18" xfId="1" applyNumberFormat="1" applyFont="1" applyFill="1" applyBorder="1" applyAlignment="1">
      <alignment horizontal="center" vertical="center"/>
    </xf>
    <xf numFmtId="2" fontId="30" fillId="0" borderId="18" xfId="1" applyNumberFormat="1" applyFont="1" applyFill="1" applyBorder="1" applyAlignment="1">
      <alignment horizontal="left" vertical="center"/>
    </xf>
    <xf numFmtId="0" fontId="28" fillId="3" borderId="0" xfId="1" applyFont="1" applyFill="1" applyBorder="1" applyAlignment="1">
      <alignment vertical="center"/>
    </xf>
    <xf numFmtId="0" fontId="28" fillId="2" borderId="0" xfId="1" applyFont="1" applyFill="1" applyBorder="1" applyAlignment="1">
      <alignment vertical="center"/>
    </xf>
    <xf numFmtId="2" fontId="33" fillId="0" borderId="13" xfId="1" applyNumberFormat="1" applyFont="1" applyFill="1" applyBorder="1" applyAlignment="1">
      <alignment horizontal="center" vertical="center"/>
    </xf>
    <xf numFmtId="43" fontId="3" fillId="4" borderId="5" xfId="1" applyNumberFormat="1" applyFont="1" applyFill="1" applyBorder="1" applyAlignment="1">
      <alignment horizontal="left" vertical="center"/>
    </xf>
    <xf numFmtId="43" fontId="2" fillId="4" borderId="5" xfId="1" applyNumberFormat="1" applyFont="1" applyFill="1" applyBorder="1" applyAlignment="1">
      <alignment horizontal="right" vertical="center"/>
    </xf>
    <xf numFmtId="195" fontId="32" fillId="4" borderId="5" xfId="1" applyNumberFormat="1" applyFont="1" applyFill="1" applyBorder="1" applyAlignment="1">
      <alignment horizontal="center" vertical="center"/>
    </xf>
    <xf numFmtId="2" fontId="31" fillId="4" borderId="6" xfId="1" applyNumberFormat="1" applyFont="1" applyFill="1" applyBorder="1" applyAlignment="1">
      <alignment horizontal="left" vertical="center"/>
    </xf>
    <xf numFmtId="2" fontId="16" fillId="0" borderId="12" xfId="1" applyNumberFormat="1" applyFont="1" applyFill="1" applyBorder="1" applyAlignment="1">
      <alignment horizontal="center" vertical="center" wrapText="1"/>
    </xf>
    <xf numFmtId="2" fontId="5" fillId="0" borderId="12" xfId="1" applyNumberFormat="1" applyFont="1" applyFill="1" applyBorder="1" applyAlignment="1">
      <alignment horizontal="center" vertical="center" wrapText="1"/>
    </xf>
    <xf numFmtId="194" fontId="17" fillId="0" borderId="8" xfId="3" applyNumberFormat="1" applyFont="1" applyFill="1" applyBorder="1" applyAlignment="1">
      <alignment horizontal="right" vertical="center"/>
    </xf>
    <xf numFmtId="2" fontId="17" fillId="0" borderId="14" xfId="3" applyNumberFormat="1" applyFont="1" applyFill="1" applyBorder="1" applyAlignment="1">
      <alignment horizontal="right" vertical="center"/>
    </xf>
    <xf numFmtId="195" fontId="5" fillId="0" borderId="0" xfId="1" applyNumberFormat="1" applyFont="1" applyFill="1" applyBorder="1" applyAlignment="1">
      <alignment horizontal="center" vertical="center"/>
    </xf>
    <xf numFmtId="43" fontId="34" fillId="0" borderId="0" xfId="3" applyFont="1" applyFill="1" applyBorder="1" applyAlignment="1">
      <alignment horizontal="left" vertical="center"/>
    </xf>
    <xf numFmtId="197" fontId="18" fillId="0" borderId="10" xfId="1" applyNumberFormat="1" applyFont="1" applyFill="1" applyBorder="1" applyAlignment="1">
      <alignment horizontal="center" vertical="center" wrapText="1"/>
    </xf>
    <xf numFmtId="43" fontId="21" fillId="9" borderId="17" xfId="3" applyFont="1" applyFill="1" applyBorder="1" applyAlignment="1">
      <alignment horizontal="left" vertical="center"/>
    </xf>
    <xf numFmtId="2" fontId="20" fillId="9" borderId="0" xfId="0" applyNumberFormat="1" applyFont="1" applyFill="1" applyAlignment="1">
      <alignment horizontal="center" vertical="center"/>
    </xf>
    <xf numFmtId="0" fontId="24" fillId="12" borderId="0" xfId="1" applyFont="1" applyFill="1" applyBorder="1" applyAlignment="1">
      <alignment vertical="center"/>
    </xf>
    <xf numFmtId="195" fontId="3" fillId="11" borderId="8" xfId="1" applyNumberFormat="1" applyFont="1" applyFill="1" applyBorder="1" applyAlignment="1">
      <alignment horizontal="center" vertical="center"/>
    </xf>
    <xf numFmtId="195" fontId="13" fillId="11" borderId="8" xfId="1" applyNumberFormat="1" applyFont="1" applyFill="1" applyBorder="1" applyAlignment="1">
      <alignment horizontal="center" vertical="center"/>
    </xf>
    <xf numFmtId="2" fontId="25" fillId="11" borderId="8" xfId="1" applyNumberFormat="1" applyFont="1" applyFill="1" applyBorder="1" applyAlignment="1">
      <alignment horizontal="right" vertical="center"/>
    </xf>
    <xf numFmtId="195" fontId="5" fillId="11" borderId="13" xfId="1" applyNumberFormat="1" applyFont="1" applyFill="1" applyBorder="1" applyAlignment="1">
      <alignment horizontal="center" vertical="center"/>
    </xf>
    <xf numFmtId="195" fontId="6" fillId="11" borderId="13" xfId="1" applyNumberFormat="1" applyFont="1" applyFill="1" applyBorder="1" applyAlignment="1">
      <alignment horizontal="center" vertical="center"/>
    </xf>
    <xf numFmtId="2" fontId="25" fillId="11" borderId="13" xfId="1" applyNumberFormat="1" applyFont="1" applyFill="1" applyBorder="1" applyAlignment="1">
      <alignment horizontal="right" vertical="center"/>
    </xf>
    <xf numFmtId="2" fontId="25" fillId="11" borderId="13" xfId="1" applyNumberFormat="1" applyFont="1" applyFill="1" applyBorder="1" applyAlignment="1">
      <alignment horizontal="center" vertical="center"/>
    </xf>
    <xf numFmtId="196" fontId="26" fillId="11" borderId="13" xfId="1" quotePrefix="1" applyNumberFormat="1" applyFont="1" applyFill="1" applyBorder="1" applyAlignment="1">
      <alignment horizontal="center" vertical="center"/>
    </xf>
    <xf numFmtId="196" fontId="13" fillId="11" borderId="13" xfId="1" quotePrefix="1" applyNumberFormat="1" applyFont="1" applyFill="1" applyBorder="1" applyAlignment="1">
      <alignment horizontal="center" vertical="center"/>
    </xf>
    <xf numFmtId="43" fontId="28" fillId="0" borderId="18" xfId="1" applyNumberFormat="1" applyFont="1" applyFill="1" applyBorder="1" applyAlignment="1">
      <alignment horizontal="right" vertical="center"/>
    </xf>
    <xf numFmtId="43" fontId="3" fillId="4" borderId="5" xfId="1" applyNumberFormat="1" applyFont="1" applyFill="1" applyBorder="1" applyAlignment="1">
      <alignment horizontal="center" vertical="center"/>
    </xf>
    <xf numFmtId="192" fontId="11" fillId="0" borderId="21" xfId="1" applyNumberFormat="1" applyFont="1" applyFill="1" applyBorder="1" applyAlignment="1">
      <alignment horizontal="center" vertical="center"/>
    </xf>
    <xf numFmtId="2" fontId="16" fillId="4" borderId="22" xfId="1" applyNumberFormat="1" applyFont="1" applyFill="1" applyBorder="1" applyAlignment="1">
      <alignment horizontal="center" vertical="center"/>
    </xf>
    <xf numFmtId="43" fontId="17" fillId="9" borderId="17" xfId="3" applyFont="1" applyFill="1" applyBorder="1" applyAlignment="1">
      <alignment horizontal="left" vertical="center"/>
    </xf>
    <xf numFmtId="196" fontId="36" fillId="11" borderId="8" xfId="1" quotePrefix="1" applyNumberFormat="1" applyFont="1" applyFill="1" applyBorder="1" applyAlignment="1">
      <alignment horizontal="center" vertical="center"/>
    </xf>
    <xf numFmtId="196" fontId="36" fillId="0" borderId="8" xfId="1" quotePrefix="1" applyNumberFormat="1" applyFont="1" applyFill="1" applyBorder="1" applyAlignment="1">
      <alignment horizontal="center" vertical="center"/>
    </xf>
    <xf numFmtId="196" fontId="36" fillId="0" borderId="14" xfId="1" quotePrefix="1" applyNumberFormat="1" applyFont="1" applyFill="1" applyBorder="1" applyAlignment="1">
      <alignment horizontal="center" vertical="center"/>
    </xf>
    <xf numFmtId="2" fontId="33" fillId="0" borderId="10" xfId="1" applyNumberFormat="1" applyFont="1" applyFill="1" applyBorder="1" applyAlignment="1">
      <alignment horizontal="center" vertical="center"/>
    </xf>
    <xf numFmtId="2" fontId="16" fillId="4" borderId="17" xfId="2" applyNumberFormat="1" applyFont="1" applyFill="1" applyBorder="1" applyAlignment="1">
      <alignment horizontal="center" vertical="center"/>
    </xf>
    <xf numFmtId="2" fontId="16" fillId="4" borderId="17" xfId="2" applyNumberFormat="1" applyFont="1" applyFill="1" applyBorder="1" applyAlignment="1">
      <alignment vertical="center"/>
    </xf>
    <xf numFmtId="194" fontId="17" fillId="0" borderId="0" xfId="3" applyNumberFormat="1" applyFont="1" applyFill="1" applyBorder="1" applyAlignment="1">
      <alignment horizontal="right" vertical="center"/>
    </xf>
    <xf numFmtId="2" fontId="17" fillId="0" borderId="0" xfId="3" applyNumberFormat="1" applyFont="1" applyFill="1" applyBorder="1" applyAlignment="1">
      <alignment horizontal="right" vertical="center"/>
    </xf>
    <xf numFmtId="0" fontId="34" fillId="0" borderId="0" xfId="1" applyFont="1" applyFill="1" applyBorder="1" applyAlignment="1">
      <alignment horizontal="left" vertical="center" wrapText="1"/>
    </xf>
    <xf numFmtId="196" fontId="37" fillId="0" borderId="14" xfId="1" quotePrefix="1" applyNumberFormat="1" applyFont="1" applyFill="1" applyBorder="1" applyAlignment="1">
      <alignment horizontal="center" vertical="center"/>
    </xf>
    <xf numFmtId="43" fontId="28" fillId="0" borderId="0" xfId="1" applyNumberFormat="1" applyFont="1" applyFill="1" applyBorder="1" applyAlignment="1">
      <alignment horizontal="right" vertical="center"/>
    </xf>
    <xf numFmtId="195" fontId="29" fillId="0" borderId="0" xfId="1" applyNumberFormat="1" applyFont="1" applyFill="1" applyBorder="1" applyAlignment="1">
      <alignment horizontal="center" vertical="center"/>
    </xf>
    <xf numFmtId="2" fontId="38" fillId="0" borderId="0" xfId="1" applyNumberFormat="1" applyFont="1" applyFill="1" applyBorder="1" applyAlignment="1">
      <alignment horizontal="center" vertical="center"/>
    </xf>
    <xf numFmtId="0" fontId="3" fillId="0" borderId="17" xfId="1" applyFont="1" applyFill="1" applyBorder="1" applyAlignment="1">
      <alignment horizontal="center" vertical="center"/>
    </xf>
    <xf numFmtId="2" fontId="3" fillId="0" borderId="17" xfId="1" applyNumberFormat="1" applyFont="1" applyFill="1" applyBorder="1" applyAlignment="1">
      <alignment vertical="center"/>
    </xf>
    <xf numFmtId="196" fontId="11" fillId="0" borderId="0" xfId="1" applyNumberFormat="1" applyFont="1" applyFill="1" applyBorder="1" applyAlignment="1">
      <alignment horizontal="left" vertical="center"/>
    </xf>
    <xf numFmtId="195" fontId="29" fillId="0" borderId="23" xfId="1" applyNumberFormat="1" applyFont="1" applyFill="1" applyBorder="1" applyAlignment="1">
      <alignment horizontal="center" vertical="center"/>
    </xf>
    <xf numFmtId="195" fontId="6" fillId="0" borderId="8" xfId="1" applyNumberFormat="1" applyFont="1" applyFill="1" applyBorder="1" applyAlignment="1">
      <alignment horizontal="center" vertical="center"/>
    </xf>
    <xf numFmtId="2" fontId="16" fillId="4" borderId="0" xfId="1" applyNumberFormat="1" applyFont="1" applyFill="1" applyBorder="1" applyAlignment="1">
      <alignment horizontal="center" vertical="center"/>
    </xf>
    <xf numFmtId="195" fontId="6" fillId="11" borderId="10" xfId="1" applyNumberFormat="1" applyFont="1" applyFill="1" applyBorder="1" applyAlignment="1">
      <alignment horizontal="center" vertical="center"/>
    </xf>
    <xf numFmtId="43" fontId="3" fillId="4" borderId="4" xfId="1" applyNumberFormat="1" applyFont="1" applyFill="1" applyBorder="1" applyAlignment="1">
      <alignment horizontal="center" vertical="center"/>
    </xf>
    <xf numFmtId="43" fontId="2" fillId="4" borderId="4" xfId="1" applyNumberFormat="1" applyFont="1" applyFill="1" applyBorder="1" applyAlignment="1">
      <alignment horizontal="right" vertical="center"/>
    </xf>
    <xf numFmtId="195" fontId="32" fillId="4" borderId="4" xfId="1" applyNumberFormat="1" applyFont="1" applyFill="1" applyBorder="1" applyAlignment="1">
      <alignment horizontal="center" vertical="center"/>
    </xf>
    <xf numFmtId="0" fontId="2" fillId="4" borderId="4" xfId="1" applyFont="1" applyFill="1" applyBorder="1" applyAlignment="1">
      <alignment horizontal="center" vertical="center"/>
    </xf>
    <xf numFmtId="2" fontId="2" fillId="0" borderId="24" xfId="1" applyNumberFormat="1" applyFont="1" applyFill="1" applyBorder="1" applyAlignment="1">
      <alignment horizontal="center" vertical="center" wrapText="1"/>
    </xf>
    <xf numFmtId="192" fontId="11" fillId="0" borderId="11" xfId="1" applyNumberFormat="1" applyFont="1" applyFill="1" applyBorder="1" applyAlignment="1">
      <alignment horizontal="center" vertical="center"/>
    </xf>
    <xf numFmtId="2" fontId="16" fillId="0" borderId="0" xfId="1" applyNumberFormat="1" applyFont="1" applyFill="1" applyBorder="1" applyAlignment="1">
      <alignment horizontal="center" vertical="center"/>
    </xf>
    <xf numFmtId="194" fontId="17" fillId="0" borderId="12" xfId="3" applyNumberFormat="1" applyFont="1" applyFill="1" applyBorder="1" applyAlignment="1">
      <alignment horizontal="right" vertical="center"/>
    </xf>
    <xf numFmtId="2" fontId="17" fillId="0" borderId="12" xfId="3" applyNumberFormat="1" applyFont="1" applyFill="1" applyBorder="1" applyAlignment="1">
      <alignment horizontal="right" vertical="center"/>
    </xf>
    <xf numFmtId="0" fontId="18" fillId="0" borderId="12" xfId="1" applyFont="1" applyFill="1" applyBorder="1" applyAlignment="1">
      <alignment horizontal="center" vertical="center" wrapText="1"/>
    </xf>
    <xf numFmtId="43" fontId="34" fillId="0" borderId="15" xfId="3" applyFont="1" applyFill="1" applyBorder="1" applyAlignment="1">
      <alignment horizontal="left" vertical="center"/>
    </xf>
    <xf numFmtId="195" fontId="40" fillId="11" borderId="8" xfId="1" applyNumberFormat="1" applyFont="1" applyFill="1" applyBorder="1" applyAlignment="1">
      <alignment horizontal="center" vertical="center"/>
    </xf>
    <xf numFmtId="195" fontId="13" fillId="0" borderId="8" xfId="1" quotePrefix="1" applyNumberFormat="1" applyFont="1" applyFill="1" applyBorder="1" applyAlignment="1">
      <alignment vertical="center" wrapText="1"/>
    </xf>
    <xf numFmtId="195" fontId="2" fillId="0" borderId="0" xfId="1" applyNumberFormat="1" applyFont="1" applyFill="1" applyAlignment="1">
      <alignment vertical="center"/>
    </xf>
    <xf numFmtId="0" fontId="7" fillId="0" borderId="0" xfId="1" applyFont="1" applyFill="1" applyAlignment="1">
      <alignment horizontal="center" vertical="center"/>
    </xf>
    <xf numFmtId="0" fontId="2" fillId="0" borderId="10" xfId="1" applyFont="1" applyFill="1" applyBorder="1" applyAlignment="1">
      <alignment horizontal="center" vertical="center" wrapText="1"/>
    </xf>
    <xf numFmtId="0" fontId="2" fillId="13" borderId="10" xfId="1" applyFont="1" applyFill="1" applyBorder="1" applyAlignment="1">
      <alignment horizontal="left" vertical="center" wrapText="1"/>
    </xf>
    <xf numFmtId="0" fontId="3" fillId="0" borderId="10" xfId="1" applyFont="1" applyFill="1" applyBorder="1" applyAlignment="1">
      <alignment horizontal="center" vertical="center"/>
    </xf>
    <xf numFmtId="0" fontId="2" fillId="0" borderId="10" xfId="1" applyFont="1" applyFill="1" applyBorder="1" applyAlignment="1">
      <alignment horizontal="center" vertical="center"/>
    </xf>
    <xf numFmtId="195" fontId="41" fillId="13" borderId="10" xfId="1" applyNumberFormat="1" applyFont="1" applyFill="1" applyBorder="1" applyAlignment="1">
      <alignment horizontal="left" vertical="center"/>
    </xf>
    <xf numFmtId="195" fontId="42" fillId="0" borderId="10" xfId="1" applyNumberFormat="1" applyFont="1" applyFill="1" applyBorder="1" applyAlignment="1">
      <alignment horizontal="center" vertical="center"/>
    </xf>
    <xf numFmtId="0" fontId="2" fillId="0" borderId="9" xfId="1" applyFont="1" applyFill="1" applyBorder="1" applyAlignment="1">
      <alignment horizontal="center" vertical="center"/>
    </xf>
    <xf numFmtId="2" fontId="5" fillId="0" borderId="10" xfId="1" applyNumberFormat="1" applyFont="1" applyFill="1" applyBorder="1" applyAlignment="1">
      <alignment horizontal="center" vertical="center"/>
    </xf>
    <xf numFmtId="2" fontId="2" fillId="0" borderId="0" xfId="1" applyNumberFormat="1" applyFont="1" applyFill="1" applyAlignment="1">
      <alignment vertical="center"/>
    </xf>
    <xf numFmtId="2" fontId="2" fillId="0" borderId="0" xfId="1" applyNumberFormat="1" applyFont="1" applyFill="1" applyAlignment="1">
      <alignment horizontal="left" vertical="center"/>
    </xf>
    <xf numFmtId="2" fontId="7" fillId="0" borderId="0" xfId="1" applyNumberFormat="1" applyFont="1" applyFill="1" applyAlignment="1">
      <alignment horizontal="center" vertical="center"/>
    </xf>
    <xf numFmtId="0" fontId="23" fillId="14" borderId="15" xfId="1" applyFont="1" applyFill="1" applyBorder="1" applyAlignment="1">
      <alignment vertical="center" wrapText="1"/>
    </xf>
    <xf numFmtId="0" fontId="2" fillId="0" borderId="9" xfId="1" applyFont="1" applyFill="1" applyBorder="1" applyAlignment="1">
      <alignment horizontal="center" vertical="center" wrapText="1"/>
    </xf>
    <xf numFmtId="0" fontId="23" fillId="15" borderId="10" xfId="1" applyFont="1" applyFill="1" applyBorder="1" applyAlignment="1">
      <alignment horizontal="center" vertical="center" wrapText="1"/>
    </xf>
    <xf numFmtId="0" fontId="23" fillId="13" borderId="10" xfId="1" applyFont="1" applyFill="1" applyBorder="1" applyAlignment="1">
      <alignment horizontal="left" vertical="center" wrapText="1"/>
    </xf>
    <xf numFmtId="0" fontId="2" fillId="0" borderId="25" xfId="1" applyFont="1" applyFill="1" applyBorder="1" applyAlignment="1">
      <alignment horizontal="left" vertical="center" wrapText="1"/>
    </xf>
    <xf numFmtId="196" fontId="5" fillId="0" borderId="10" xfId="1" applyNumberFormat="1" applyFont="1" applyFill="1" applyBorder="1" applyAlignment="1">
      <alignment horizontal="center" vertical="center"/>
    </xf>
    <xf numFmtId="196" fontId="37" fillId="13" borderId="10" xfId="1" applyNumberFormat="1" applyFont="1" applyFill="1" applyBorder="1" applyAlignment="1">
      <alignment horizontal="left" vertical="center"/>
    </xf>
    <xf numFmtId="0" fontId="23" fillId="14" borderId="14" xfId="1" applyFont="1" applyFill="1" applyBorder="1" applyAlignment="1">
      <alignment vertical="center" wrapText="1"/>
    </xf>
    <xf numFmtId="0" fontId="3" fillId="0" borderId="10" xfId="1" applyFont="1" applyFill="1" applyBorder="1" applyAlignment="1">
      <alignment vertical="center"/>
    </xf>
    <xf numFmtId="0" fontId="2" fillId="0" borderId="10" xfId="1" applyFont="1" applyFill="1" applyBorder="1" applyAlignment="1">
      <alignment vertical="center"/>
    </xf>
    <xf numFmtId="0" fontId="43" fillId="15" borderId="10" xfId="1" applyFont="1" applyFill="1" applyBorder="1" applyAlignment="1">
      <alignment horizontal="center" vertical="center" wrapText="1"/>
    </xf>
    <xf numFmtId="9" fontId="3" fillId="0" borderId="10" xfId="1" applyNumberFormat="1" applyFont="1" applyFill="1" applyBorder="1" applyAlignment="1">
      <alignment horizontal="center" vertical="center"/>
    </xf>
    <xf numFmtId="9" fontId="2" fillId="0" borderId="10" xfId="1" applyNumberFormat="1" applyFont="1" applyFill="1" applyBorder="1" applyAlignment="1">
      <alignment horizontal="center" vertical="center"/>
    </xf>
    <xf numFmtId="195" fontId="41" fillId="0" borderId="10" xfId="1" applyNumberFormat="1" applyFont="1" applyFill="1" applyBorder="1" applyAlignment="1">
      <alignment horizontal="right"/>
    </xf>
    <xf numFmtId="0" fontId="2" fillId="3" borderId="0" xfId="1" applyFont="1" applyFill="1" applyAlignment="1">
      <alignment vertical="center"/>
    </xf>
    <xf numFmtId="0" fontId="44" fillId="3" borderId="0" xfId="0" applyFont="1" applyFill="1" applyAlignment="1">
      <alignment vertical="center"/>
    </xf>
    <xf numFmtId="196" fontId="37" fillId="0" borderId="14" xfId="1" applyNumberFormat="1" applyFont="1" applyFill="1" applyBorder="1" applyAlignment="1">
      <alignment horizontal="center" vertical="center"/>
    </xf>
    <xf numFmtId="43" fontId="28" fillId="0" borderId="4" xfId="1" applyNumberFormat="1" applyFont="1" applyFill="1" applyBorder="1" applyAlignment="1">
      <alignment horizontal="right" vertical="center"/>
    </xf>
    <xf numFmtId="43" fontId="28" fillId="0" borderId="4" xfId="1" applyNumberFormat="1" applyFont="1" applyFill="1" applyBorder="1" applyAlignment="1">
      <alignment horizontal="center" vertical="center"/>
    </xf>
    <xf numFmtId="195" fontId="29" fillId="0" borderId="4" xfId="1" applyNumberFormat="1" applyFont="1" applyFill="1" applyBorder="1" applyAlignment="1">
      <alignment horizontal="center" vertical="center"/>
    </xf>
    <xf numFmtId="2" fontId="30" fillId="0" borderId="4" xfId="1" applyNumberFormat="1" applyFont="1" applyFill="1" applyBorder="1" applyAlignment="1">
      <alignment horizontal="left" vertical="center"/>
    </xf>
    <xf numFmtId="2" fontId="30" fillId="0" borderId="12" xfId="1" applyNumberFormat="1" applyFont="1" applyFill="1" applyBorder="1" applyAlignment="1">
      <alignment horizontal="center" vertical="center"/>
    </xf>
    <xf numFmtId="43" fontId="3" fillId="16" borderId="0" xfId="1" applyNumberFormat="1" applyFont="1" applyFill="1" applyBorder="1" applyAlignment="1">
      <alignment horizontal="center" vertical="center"/>
    </xf>
    <xf numFmtId="43" fontId="2" fillId="16" borderId="0" xfId="1" applyNumberFormat="1" applyFont="1" applyFill="1" applyBorder="1" applyAlignment="1">
      <alignment horizontal="right" vertical="center"/>
    </xf>
    <xf numFmtId="2" fontId="31" fillId="16" borderId="0" xfId="1" applyNumberFormat="1" applyFont="1" applyFill="1" applyBorder="1" applyAlignment="1">
      <alignment horizontal="center" vertical="center"/>
    </xf>
    <xf numFmtId="195" fontId="32" fillId="16" borderId="0" xfId="1" applyNumberFormat="1" applyFont="1" applyFill="1" applyBorder="1" applyAlignment="1">
      <alignment horizontal="center" vertical="center"/>
    </xf>
    <xf numFmtId="195" fontId="29" fillId="16" borderId="18" xfId="1" applyNumberFormat="1" applyFont="1" applyFill="1" applyBorder="1" applyAlignment="1">
      <alignment horizontal="center" vertical="center"/>
    </xf>
    <xf numFmtId="43" fontId="3" fillId="16" borderId="10" xfId="1" applyNumberFormat="1" applyFont="1" applyFill="1" applyBorder="1" applyAlignment="1">
      <alignment horizontal="center" vertical="center"/>
    </xf>
    <xf numFmtId="43" fontId="2" fillId="16" borderId="10" xfId="1" applyNumberFormat="1" applyFont="1" applyFill="1" applyBorder="1" applyAlignment="1">
      <alignment horizontal="right" vertical="center"/>
    </xf>
    <xf numFmtId="2" fontId="31" fillId="16" borderId="10" xfId="1" applyNumberFormat="1" applyFont="1" applyFill="1" applyBorder="1" applyAlignment="1">
      <alignment horizontal="center" vertical="center"/>
    </xf>
    <xf numFmtId="195" fontId="32" fillId="16" borderId="10" xfId="1" applyNumberFormat="1" applyFont="1" applyFill="1" applyBorder="1" applyAlignment="1">
      <alignment horizontal="center" vertical="center"/>
    </xf>
    <xf numFmtId="0" fontId="2" fillId="3" borderId="0" xfId="1" applyFont="1" applyFill="1" applyBorder="1" applyAlignment="1">
      <alignment horizontal="center" vertical="center"/>
    </xf>
    <xf numFmtId="198" fontId="2" fillId="3" borderId="10" xfId="1" applyNumberFormat="1" applyFont="1" applyFill="1" applyBorder="1" applyAlignment="1">
      <alignment horizontal="center" vertical="center"/>
    </xf>
    <xf numFmtId="196" fontId="45" fillId="0" borderId="8" xfId="1" applyNumberFormat="1" applyFont="1" applyFill="1" applyBorder="1" applyAlignment="1">
      <alignment horizontal="center" vertical="center"/>
    </xf>
    <xf numFmtId="0" fontId="2" fillId="8" borderId="10" xfId="1" applyFont="1" applyFill="1" applyBorder="1" applyAlignment="1">
      <alignment horizontal="center" vertical="center" wrapText="1"/>
    </xf>
    <xf numFmtId="2" fontId="2" fillId="8" borderId="10" xfId="1" applyNumberFormat="1" applyFont="1" applyFill="1" applyBorder="1" applyAlignment="1">
      <alignment horizontal="center" vertical="center"/>
    </xf>
    <xf numFmtId="0" fontId="9" fillId="4" borderId="3" xfId="1" applyFont="1" applyFill="1" applyBorder="1" applyAlignment="1">
      <alignment horizontal="left" vertical="center"/>
    </xf>
    <xf numFmtId="196" fontId="26" fillId="0" borderId="10" xfId="1" quotePrefix="1" applyNumberFormat="1" applyFont="1" applyFill="1" applyBorder="1" applyAlignment="1">
      <alignment horizontal="center" vertical="center"/>
    </xf>
    <xf numFmtId="196" fontId="37" fillId="0" borderId="10" xfId="1" quotePrefix="1" applyNumberFormat="1" applyFont="1" applyFill="1" applyBorder="1" applyAlignment="1">
      <alignment horizontal="center" vertical="center"/>
    </xf>
    <xf numFmtId="195" fontId="7" fillId="4" borderId="5" xfId="1" applyNumberFormat="1" applyFont="1" applyFill="1" applyBorder="1" applyAlignment="1">
      <alignment horizontal="center" vertical="center"/>
    </xf>
    <xf numFmtId="195" fontId="138" fillId="0" borderId="4" xfId="1" applyNumberFormat="1" applyFont="1" applyFill="1" applyBorder="1" applyAlignment="1">
      <alignment horizontal="center" vertical="center"/>
    </xf>
    <xf numFmtId="195" fontId="2" fillId="3" borderId="0" xfId="1" applyNumberFormat="1" applyFont="1" applyFill="1" applyBorder="1" applyAlignment="1">
      <alignment vertical="center"/>
    </xf>
    <xf numFmtId="196" fontId="27" fillId="0" borderId="10" xfId="1" quotePrefix="1" applyNumberFormat="1" applyFont="1" applyFill="1" applyBorder="1" applyAlignment="1">
      <alignment horizontal="left" vertical="center" wrapText="1"/>
    </xf>
    <xf numFmtId="196" fontId="26" fillId="0" borderId="8" xfId="1" quotePrefix="1" applyNumberFormat="1" applyFont="1" applyFill="1" applyBorder="1" applyAlignment="1">
      <alignment horizontal="center" vertical="center"/>
    </xf>
    <xf numFmtId="196" fontId="37" fillId="0" borderId="8" xfId="1" quotePrefix="1" applyNumberFormat="1" applyFont="1" applyFill="1" applyBorder="1" applyAlignment="1">
      <alignment horizontal="center" vertical="center"/>
    </xf>
    <xf numFmtId="196" fontId="26" fillId="0" borderId="10" xfId="1" applyNumberFormat="1" applyFont="1" applyFill="1" applyBorder="1" applyAlignment="1">
      <alignment horizontal="center" vertical="center"/>
    </xf>
    <xf numFmtId="196" fontId="37" fillId="0" borderId="10" xfId="1" applyNumberFormat="1" applyFont="1" applyFill="1" applyBorder="1" applyAlignment="1">
      <alignment horizontal="center" vertical="center"/>
    </xf>
    <xf numFmtId="195" fontId="13" fillId="0" borderId="8" xfId="1" quotePrefix="1" applyNumberFormat="1" applyFont="1" applyFill="1" applyBorder="1" applyAlignment="1">
      <alignment horizontal="left" vertical="top" wrapText="1"/>
    </xf>
    <xf numFmtId="196" fontId="27" fillId="0" borderId="10" xfId="1" quotePrefix="1" applyNumberFormat="1" applyFont="1" applyFill="1" applyBorder="1" applyAlignment="1">
      <alignment horizontal="left" vertical="top" wrapText="1"/>
    </xf>
    <xf numFmtId="191" fontId="13" fillId="0" borderId="10" xfId="1" applyNumberFormat="1" applyFont="1" applyFill="1" applyBorder="1" applyAlignment="1">
      <alignment horizontal="center" vertical="center" wrapText="1"/>
    </xf>
    <xf numFmtId="191" fontId="14" fillId="0" borderId="10" xfId="1" applyNumberFormat="1" applyFont="1" applyFill="1" applyBorder="1" applyAlignment="1">
      <alignment horizontal="center" vertical="center" wrapText="1"/>
    </xf>
    <xf numFmtId="196" fontId="26" fillId="0" borderId="8" xfId="1" applyNumberFormat="1" applyFont="1" applyFill="1" applyBorder="1" applyAlignment="1">
      <alignment horizontal="center" vertical="center"/>
    </xf>
    <xf numFmtId="196" fontId="26" fillId="7" borderId="8" xfId="1" applyNumberFormat="1" applyFont="1" applyFill="1" applyBorder="1" applyAlignment="1">
      <alignment horizontal="center" vertical="center"/>
    </xf>
    <xf numFmtId="196" fontId="37" fillId="0" borderId="8" xfId="1" applyNumberFormat="1" applyFont="1" applyFill="1" applyBorder="1" applyAlignment="1">
      <alignment horizontal="center" vertical="center"/>
    </xf>
    <xf numFmtId="196" fontId="26" fillId="0" borderId="8" xfId="1" quotePrefix="1" applyNumberFormat="1" applyFont="1" applyFill="1" applyBorder="1" applyAlignment="1">
      <alignment horizontal="left" vertical="center" wrapText="1"/>
    </xf>
    <xf numFmtId="195" fontId="29" fillId="8" borderId="18" xfId="1" applyNumberFormat="1" applyFont="1" applyFill="1" applyBorder="1" applyAlignment="1">
      <alignment horizontal="center" vertical="center"/>
    </xf>
    <xf numFmtId="0" fontId="2" fillId="0" borderId="0" xfId="1" applyFont="1" applyFill="1" applyAlignment="1">
      <alignment horizontal="center" vertical="center"/>
    </xf>
    <xf numFmtId="0" fontId="8" fillId="4" borderId="1" xfId="1" applyFont="1" applyFill="1" applyBorder="1" applyAlignment="1">
      <alignment horizontal="center" vertical="center"/>
    </xf>
    <xf numFmtId="192" fontId="9" fillId="4" borderId="20" xfId="1" applyNumberFormat="1" applyFont="1" applyFill="1" applyBorder="1" applyAlignment="1">
      <alignment horizontal="center" vertical="center"/>
    </xf>
    <xf numFmtId="192" fontId="14" fillId="0" borderId="0" xfId="1" applyNumberFormat="1" applyFont="1" applyFill="1" applyBorder="1" applyAlignment="1">
      <alignment horizontal="center" vertical="center"/>
    </xf>
    <xf numFmtId="192" fontId="9" fillId="4" borderId="3" xfId="1" applyNumberFormat="1" applyFont="1" applyFill="1" applyBorder="1" applyAlignment="1">
      <alignment horizontal="center" vertical="center"/>
    </xf>
    <xf numFmtId="0" fontId="2" fillId="2" borderId="0" xfId="1" applyFont="1" applyFill="1" applyBorder="1" applyAlignment="1">
      <alignment horizontal="center" vertical="center"/>
    </xf>
    <xf numFmtId="0" fontId="23" fillId="14" borderId="15" xfId="1" applyFont="1" applyFill="1" applyBorder="1" applyAlignment="1">
      <alignment horizontal="center" vertical="center" wrapText="1"/>
    </xf>
    <xf numFmtId="0" fontId="23" fillId="14" borderId="14" xfId="1" applyFont="1" applyFill="1" applyBorder="1" applyAlignment="1">
      <alignment horizontal="center" vertical="center" wrapText="1"/>
    </xf>
    <xf numFmtId="0" fontId="4" fillId="0" borderId="0" xfId="1" applyFont="1" applyFill="1" applyAlignment="1">
      <alignment horizontal="center" vertical="center"/>
    </xf>
    <xf numFmtId="0" fontId="11" fillId="3" borderId="12" xfId="1" applyFont="1" applyFill="1" applyBorder="1" applyAlignment="1">
      <alignment horizontal="center" vertical="center" wrapText="1"/>
    </xf>
    <xf numFmtId="0" fontId="9" fillId="4" borderId="20" xfId="1" applyFont="1" applyFill="1" applyBorder="1" applyAlignment="1">
      <alignment horizontal="center" vertical="center"/>
    </xf>
    <xf numFmtId="0" fontId="3" fillId="4" borderId="5" xfId="1" applyFont="1" applyFill="1" applyBorder="1" applyAlignment="1">
      <alignment horizontal="center" vertical="center"/>
    </xf>
    <xf numFmtId="43" fontId="21" fillId="9" borderId="24" xfId="3" applyFont="1" applyFill="1" applyBorder="1" applyAlignment="1">
      <alignment horizontal="center" vertical="center"/>
    </xf>
    <xf numFmtId="2" fontId="5" fillId="9" borderId="24" xfId="3" applyNumberFormat="1" applyFont="1" applyFill="1" applyBorder="1" applyAlignment="1">
      <alignment horizontal="center" vertical="center"/>
    </xf>
    <xf numFmtId="2" fontId="20" fillId="9" borderId="12" xfId="3" applyNumberFormat="1" applyFont="1" applyFill="1" applyBorder="1" applyAlignment="1">
      <alignment horizontal="center" vertical="center"/>
    </xf>
    <xf numFmtId="192" fontId="11" fillId="0" borderId="43" xfId="1" applyNumberFormat="1" applyFont="1" applyFill="1" applyBorder="1" applyAlignment="1">
      <alignment horizontal="center" vertical="center"/>
    </xf>
    <xf numFmtId="2" fontId="16" fillId="4" borderId="10" xfId="2" applyNumberFormat="1" applyFont="1" applyFill="1" applyBorder="1" applyAlignment="1">
      <alignment horizontal="center" vertical="center"/>
    </xf>
    <xf numFmtId="194" fontId="17" fillId="0" borderId="10" xfId="3" applyNumberFormat="1" applyFont="1" applyFill="1" applyBorder="1" applyAlignment="1">
      <alignment horizontal="center" vertical="center"/>
    </xf>
    <xf numFmtId="2" fontId="17" fillId="8" borderId="15" xfId="3" applyNumberFormat="1" applyFont="1" applyFill="1" applyBorder="1" applyAlignment="1">
      <alignment horizontal="center" vertical="center"/>
    </xf>
    <xf numFmtId="0" fontId="18" fillId="0" borderId="17" xfId="1" applyFont="1" applyFill="1" applyBorder="1" applyAlignment="1">
      <alignment horizontal="center" vertical="center" wrapText="1"/>
    </xf>
    <xf numFmtId="0" fontId="18" fillId="0" borderId="17" xfId="1" applyFont="1" applyFill="1" applyBorder="1" applyAlignment="1">
      <alignment horizontal="left" vertical="center" wrapText="1"/>
    </xf>
    <xf numFmtId="195" fontId="13" fillId="0" borderId="17" xfId="1" applyNumberFormat="1" applyFont="1" applyFill="1" applyBorder="1" applyAlignment="1">
      <alignment horizontal="left" vertical="center"/>
    </xf>
    <xf numFmtId="0" fontId="23" fillId="10" borderId="15" xfId="1" applyFont="1" applyFill="1" applyBorder="1" applyAlignment="1">
      <alignment horizontal="left" vertical="center"/>
    </xf>
    <xf numFmtId="0" fontId="23" fillId="10" borderId="9" xfId="1" applyFont="1" applyFill="1" applyBorder="1" applyAlignment="1">
      <alignment horizontal="left" vertical="center"/>
    </xf>
    <xf numFmtId="0" fontId="23" fillId="9" borderId="15" xfId="1" applyFont="1" applyFill="1" applyBorder="1" applyAlignment="1">
      <alignment horizontal="left" vertical="center"/>
    </xf>
    <xf numFmtId="0" fontId="23" fillId="9" borderId="9" xfId="1" applyFont="1" applyFill="1" applyBorder="1" applyAlignment="1">
      <alignment horizontal="left" vertical="center"/>
    </xf>
    <xf numFmtId="2" fontId="39" fillId="9" borderId="15" xfId="0" applyNumberFormat="1" applyFont="1" applyFill="1" applyBorder="1" applyAlignment="1">
      <alignment horizontal="left" vertical="center"/>
    </xf>
    <xf numFmtId="2" fontId="39" fillId="9" borderId="9" xfId="0" applyNumberFormat="1" applyFont="1" applyFill="1" applyBorder="1" applyAlignment="1">
      <alignment horizontal="left" vertical="center"/>
    </xf>
    <xf numFmtId="2" fontId="20" fillId="9" borderId="10" xfId="0" applyNumberFormat="1" applyFont="1" applyFill="1" applyBorder="1" applyAlignment="1">
      <alignment horizontal="center" vertical="center"/>
    </xf>
    <xf numFmtId="2" fontId="22" fillId="9" borderId="10" xfId="0" applyNumberFormat="1" applyFont="1" applyFill="1" applyBorder="1" applyAlignment="1">
      <alignment horizontal="center" vertical="center"/>
    </xf>
    <xf numFmtId="195" fontId="13" fillId="0" borderId="10" xfId="1" quotePrefix="1" applyNumberFormat="1" applyFont="1" applyFill="1" applyBorder="1" applyAlignment="1">
      <alignment horizontal="left" vertical="top" wrapText="1"/>
    </xf>
    <xf numFmtId="196" fontId="27" fillId="0" borderId="8" xfId="1" quotePrefix="1" applyNumberFormat="1" applyFont="1" applyFill="1" applyBorder="1" applyAlignment="1">
      <alignment horizontal="left" vertical="center" wrapText="1"/>
    </xf>
    <xf numFmtId="2" fontId="13" fillId="0" borderId="10" xfId="1" applyNumberFormat="1" applyFont="1" applyFill="1" applyBorder="1" applyAlignment="1">
      <alignment horizontal="left" vertical="center" wrapText="1"/>
    </xf>
    <xf numFmtId="192" fontId="11" fillId="16" borderId="45" xfId="1" applyNumberFormat="1" applyFont="1" applyFill="1" applyBorder="1" applyAlignment="1">
      <alignment horizontal="center" vertical="center"/>
    </xf>
    <xf numFmtId="195" fontId="2" fillId="3" borderId="0" xfId="1" applyNumberFormat="1" applyFont="1" applyFill="1" applyBorder="1" applyAlignment="1">
      <alignment horizontal="center" vertical="center"/>
    </xf>
    <xf numFmtId="195" fontId="29" fillId="16" borderId="46" xfId="1" applyNumberFormat="1" applyFont="1" applyFill="1" applyBorder="1" applyAlignment="1">
      <alignment horizontal="center" vertical="center"/>
    </xf>
    <xf numFmtId="195" fontId="2" fillId="0" borderId="0" xfId="1" applyNumberFormat="1" applyFont="1" applyFill="1" applyBorder="1" applyAlignment="1">
      <alignment horizontal="center" vertical="center"/>
    </xf>
    <xf numFmtId="0" fontId="11" fillId="3" borderId="7" xfId="1" applyFont="1" applyFill="1" applyBorder="1" applyAlignment="1">
      <alignment horizontal="center" vertical="center" wrapText="1"/>
    </xf>
    <xf numFmtId="0" fontId="11" fillId="3" borderId="11" xfId="1" applyFont="1" applyFill="1" applyBorder="1" applyAlignment="1">
      <alignment horizontal="center" vertical="center" wrapText="1"/>
    </xf>
    <xf numFmtId="2" fontId="20" fillId="9" borderId="47" xfId="3" applyNumberFormat="1" applyFont="1" applyFill="1" applyBorder="1" applyAlignment="1">
      <alignment horizontal="center" vertical="center"/>
    </xf>
    <xf numFmtId="195" fontId="29" fillId="0" borderId="46" xfId="1" applyNumberFormat="1" applyFont="1" applyFill="1" applyBorder="1" applyAlignment="1">
      <alignment horizontal="center" vertical="center"/>
    </xf>
    <xf numFmtId="2" fontId="20" fillId="9" borderId="15" xfId="3" applyNumberFormat="1" applyFont="1" applyFill="1" applyBorder="1" applyAlignment="1">
      <alignment horizontal="center" vertical="center"/>
    </xf>
    <xf numFmtId="195" fontId="29" fillId="0" borderId="48" xfId="1" applyNumberFormat="1" applyFont="1" applyFill="1" applyBorder="1" applyAlignment="1">
      <alignment horizontal="center" vertical="center"/>
    </xf>
    <xf numFmtId="198" fontId="2" fillId="3" borderId="9" xfId="1" applyNumberFormat="1" applyFont="1" applyFill="1" applyBorder="1" applyAlignment="1">
      <alignment horizontal="center" vertical="center"/>
    </xf>
    <xf numFmtId="0" fontId="7" fillId="4" borderId="51" xfId="1" applyFont="1" applyFill="1" applyBorder="1" applyAlignment="1">
      <alignment horizontal="center" vertical="center"/>
    </xf>
    <xf numFmtId="0" fontId="19" fillId="7" borderId="52" xfId="1" applyFont="1" applyFill="1" applyBorder="1" applyAlignment="1">
      <alignment horizontal="center" vertical="center" wrapText="1"/>
    </xf>
    <xf numFmtId="2" fontId="20" fillId="9" borderId="52" xfId="3" applyNumberFormat="1" applyFont="1" applyFill="1" applyBorder="1" applyAlignment="1">
      <alignment horizontal="center" vertical="center"/>
    </xf>
    <xf numFmtId="196" fontId="26" fillId="7" borderId="53" xfId="1" applyNumberFormat="1" applyFont="1" applyFill="1" applyBorder="1" applyAlignment="1">
      <alignment horizontal="center" vertical="center"/>
    </xf>
    <xf numFmtId="195" fontId="29" fillId="8" borderId="45" xfId="1" applyNumberFormat="1" applyFont="1" applyFill="1" applyBorder="1" applyAlignment="1">
      <alignment horizontal="center" vertical="center"/>
    </xf>
    <xf numFmtId="195" fontId="29" fillId="16" borderId="45" xfId="1" applyNumberFormat="1" applyFont="1" applyFill="1" applyBorder="1" applyAlignment="1">
      <alignment horizontal="center" vertical="center"/>
    </xf>
    <xf numFmtId="43" fontId="28" fillId="0" borderId="54" xfId="1" applyNumberFormat="1" applyFont="1" applyFill="1" applyBorder="1" applyAlignment="1">
      <alignment horizontal="center" vertical="center"/>
    </xf>
    <xf numFmtId="192" fontId="14" fillId="0" borderId="45" xfId="1" applyNumberFormat="1" applyFont="1" applyFill="1" applyBorder="1" applyAlignment="1">
      <alignment horizontal="center" vertical="center"/>
    </xf>
    <xf numFmtId="196" fontId="26" fillId="46" borderId="8" xfId="1" applyNumberFormat="1" applyFont="1" applyFill="1" applyBorder="1" applyAlignment="1">
      <alignment horizontal="center" vertical="center"/>
    </xf>
    <xf numFmtId="196" fontId="26" fillId="46" borderId="14" xfId="1" applyNumberFormat="1" applyFont="1" applyFill="1" applyBorder="1" applyAlignment="1">
      <alignment horizontal="center" vertical="center"/>
    </xf>
    <xf numFmtId="0" fontId="19" fillId="46" borderId="10" xfId="1" applyFont="1" applyFill="1" applyBorder="1" applyAlignment="1">
      <alignment horizontal="center" vertical="center" wrapText="1"/>
    </xf>
    <xf numFmtId="0" fontId="19" fillId="46" borderId="15" xfId="1" applyFont="1" applyFill="1" applyBorder="1" applyAlignment="1">
      <alignment horizontal="center" vertical="center" wrapText="1"/>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0" xfId="1" applyFont="1" applyFill="1" applyAlignment="1">
      <alignment horizontal="center" vertical="center"/>
    </xf>
    <xf numFmtId="2" fontId="13" fillId="0" borderId="10" xfId="1" applyNumberFormat="1" applyFont="1" applyFill="1" applyBorder="1" applyAlignment="1">
      <alignment horizontal="left" vertical="top" wrapText="1"/>
    </xf>
    <xf numFmtId="196" fontId="27" fillId="0" borderId="8" xfId="1" quotePrefix="1" applyNumberFormat="1" applyFont="1" applyFill="1" applyBorder="1" applyAlignment="1">
      <alignment horizontal="left" vertical="top" wrapText="1"/>
    </xf>
    <xf numFmtId="195" fontId="13" fillId="0" borderId="8" xfId="1" quotePrefix="1" applyNumberFormat="1" applyFont="1" applyFill="1" applyBorder="1" applyAlignment="1">
      <alignment vertical="top" wrapText="1"/>
    </xf>
    <xf numFmtId="196" fontId="26" fillId="0" borderId="8" xfId="1" quotePrefix="1" applyNumberFormat="1" applyFont="1" applyFill="1" applyBorder="1" applyAlignment="1">
      <alignment horizontal="left" vertical="top" wrapText="1"/>
    </xf>
    <xf numFmtId="198" fontId="2" fillId="3" borderId="0" xfId="1" applyNumberFormat="1" applyFont="1" applyFill="1" applyBorder="1" applyAlignment="1">
      <alignment horizontal="center" vertical="center"/>
    </xf>
    <xf numFmtId="195" fontId="5" fillId="46" borderId="10" xfId="1" applyNumberFormat="1" applyFont="1" applyFill="1" applyBorder="1" applyAlignment="1">
      <alignment horizontal="center" vertical="center"/>
    </xf>
    <xf numFmtId="2" fontId="5" fillId="46" borderId="10" xfId="1" applyNumberFormat="1" applyFont="1" applyFill="1" applyBorder="1" applyAlignment="1">
      <alignment horizontal="center" vertical="center"/>
    </xf>
    <xf numFmtId="196" fontId="5" fillId="46" borderId="10" xfId="1" applyNumberFormat="1" applyFont="1" applyFill="1" applyBorder="1" applyAlignment="1">
      <alignment horizontal="center"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0" xfId="1" applyFont="1" applyFill="1" applyBorder="1" applyAlignment="1">
      <alignment horizontal="center"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0" fontId="2" fillId="3" borderId="55" xfId="1" applyFont="1" applyFill="1" applyBorder="1" applyAlignment="1">
      <alignment vertical="center"/>
    </xf>
    <xf numFmtId="0" fontId="24" fillId="3" borderId="55" xfId="1" applyFont="1" applyFill="1" applyBorder="1" applyAlignment="1">
      <alignment vertical="center"/>
    </xf>
    <xf numFmtId="0" fontId="28" fillId="3" borderId="55" xfId="1" applyFont="1" applyFill="1" applyBorder="1" applyAlignment="1">
      <alignment vertical="center"/>
    </xf>
    <xf numFmtId="0" fontId="28" fillId="3" borderId="11" xfId="1" applyFont="1" applyFill="1" applyBorder="1" applyAlignment="1">
      <alignment vertical="center"/>
    </xf>
    <xf numFmtId="0" fontId="140" fillId="3" borderId="43" xfId="1" applyFont="1" applyFill="1" applyBorder="1" applyAlignment="1">
      <alignment horizontal="center" vertical="center"/>
    </xf>
    <xf numFmtId="0" fontId="140" fillId="3" borderId="55" xfId="1" applyFont="1" applyFill="1" applyBorder="1" applyAlignment="1">
      <alignment horizontal="center" vertical="center"/>
    </xf>
    <xf numFmtId="198" fontId="140" fillId="3" borderId="55" xfId="1" applyNumberFormat="1" applyFont="1" applyFill="1" applyBorder="1" applyAlignment="1">
      <alignment horizontal="center" vertical="center"/>
    </xf>
    <xf numFmtId="195" fontId="140" fillId="0" borderId="43" xfId="1" applyNumberFormat="1" applyFont="1" applyFill="1" applyBorder="1" applyAlignment="1">
      <alignment horizontal="center" vertical="center"/>
    </xf>
    <xf numFmtId="195" fontId="140" fillId="3" borderId="43" xfId="1" applyNumberFormat="1" applyFont="1" applyFill="1" applyBorder="1" applyAlignment="1">
      <alignment horizontal="center" vertical="center"/>
    </xf>
    <xf numFmtId="0" fontId="3" fillId="3" borderId="0" xfId="1" applyFont="1" applyFill="1" applyAlignment="1">
      <alignment vertical="center"/>
    </xf>
    <xf numFmtId="0" fontId="4" fillId="3" borderId="0" xfId="1" applyFont="1" applyFill="1" applyAlignment="1">
      <alignment vertical="center"/>
    </xf>
    <xf numFmtId="0" fontId="5" fillId="3" borderId="0" xfId="1" applyFont="1" applyFill="1" applyAlignment="1">
      <alignment horizontal="center" vertical="center"/>
    </xf>
    <xf numFmtId="0" fontId="7" fillId="3" borderId="0" xfId="1" applyFont="1" applyFill="1" applyBorder="1" applyAlignment="1">
      <alignment horizontal="center" vertical="center"/>
    </xf>
    <xf numFmtId="0" fontId="4" fillId="3" borderId="0" xfId="1" applyFont="1" applyFill="1" applyAlignment="1">
      <alignment horizontal="left" vertical="center"/>
    </xf>
    <xf numFmtId="0" fontId="3" fillId="3" borderId="10" xfId="1" applyFont="1" applyFill="1" applyBorder="1" applyAlignment="1">
      <alignment vertical="center"/>
    </xf>
    <xf numFmtId="0" fontId="2" fillId="3" borderId="10" xfId="1" applyFont="1" applyFill="1" applyBorder="1" applyAlignment="1">
      <alignment vertical="center"/>
    </xf>
    <xf numFmtId="0" fontId="23" fillId="3" borderId="10" xfId="1" applyFont="1" applyFill="1" applyBorder="1" applyAlignment="1">
      <alignment horizontal="center" vertical="center" wrapText="1"/>
    </xf>
    <xf numFmtId="0" fontId="5" fillId="3" borderId="10" xfId="1" applyFont="1" applyFill="1" applyBorder="1" applyAlignment="1">
      <alignment horizontal="center" vertical="center"/>
    </xf>
    <xf numFmtId="0" fontId="23" fillId="3" borderId="10" xfId="1" applyFont="1" applyFill="1" applyBorder="1" applyAlignment="1">
      <alignment horizontal="left" vertical="center" wrapText="1"/>
    </xf>
    <xf numFmtId="0" fontId="43" fillId="3" borderId="10" xfId="1" applyFont="1" applyFill="1" applyBorder="1" applyAlignment="1">
      <alignment horizontal="center" vertical="center" wrapText="1"/>
    </xf>
    <xf numFmtId="9" fontId="3" fillId="3" borderId="10" xfId="1" applyNumberFormat="1" applyFont="1" applyFill="1" applyBorder="1" applyAlignment="1">
      <alignment horizontal="center" vertical="center"/>
    </xf>
    <xf numFmtId="9" fontId="2" fillId="3" borderId="10" xfId="1" applyNumberFormat="1" applyFont="1" applyFill="1" applyBorder="1" applyAlignment="1">
      <alignment horizontal="center" vertical="center"/>
    </xf>
    <xf numFmtId="195" fontId="41" fillId="3" borderId="10" xfId="1" applyNumberFormat="1" applyFont="1" applyFill="1" applyBorder="1" applyAlignment="1">
      <alignment horizontal="right"/>
    </xf>
    <xf numFmtId="195" fontId="5" fillId="3" borderId="10" xfId="1" applyNumberFormat="1" applyFont="1" applyFill="1" applyBorder="1" applyAlignment="1">
      <alignment horizontal="center" vertical="center"/>
    </xf>
    <xf numFmtId="195" fontId="42" fillId="3" borderId="10" xfId="1" applyNumberFormat="1" applyFont="1" applyFill="1" applyBorder="1" applyAlignment="1">
      <alignment horizontal="center" vertical="center"/>
    </xf>
    <xf numFmtId="195" fontId="41" fillId="3" borderId="10" xfId="1" applyNumberFormat="1" applyFont="1" applyFill="1" applyBorder="1" applyAlignment="1">
      <alignment horizontal="left" vertical="center"/>
    </xf>
    <xf numFmtId="0" fontId="3" fillId="3" borderId="10" xfId="1" applyFont="1" applyFill="1" applyBorder="1" applyAlignment="1">
      <alignment horizontal="center" vertical="center"/>
    </xf>
    <xf numFmtId="0" fontId="2" fillId="3" borderId="10" xfId="1" applyFont="1" applyFill="1" applyBorder="1" applyAlignment="1">
      <alignment horizontal="center" vertical="center"/>
    </xf>
    <xf numFmtId="0" fontId="4" fillId="3" borderId="0" xfId="1" applyFont="1" applyFill="1" applyAlignment="1">
      <alignment horizontal="center" vertical="center"/>
    </xf>
    <xf numFmtId="196" fontId="26" fillId="11" borderId="10" xfId="1" quotePrefix="1" applyNumberFormat="1" applyFont="1" applyFill="1" applyBorder="1" applyAlignment="1">
      <alignment horizontal="center" vertical="center"/>
    </xf>
    <xf numFmtId="196" fontId="26" fillId="0" borderId="14" xfId="1" applyNumberFormat="1" applyFont="1" applyFill="1" applyBorder="1" applyAlignment="1">
      <alignment horizontal="center" vertical="center"/>
    </xf>
    <xf numFmtId="196" fontId="26" fillId="0" borderId="15" xfId="1" applyNumberFormat="1" applyFont="1" applyFill="1" applyBorder="1" applyAlignment="1">
      <alignment horizontal="center" vertical="center"/>
    </xf>
    <xf numFmtId="196" fontId="26" fillId="0" borderId="14" xfId="1" quotePrefix="1" applyNumberFormat="1" applyFont="1" applyFill="1" applyBorder="1" applyAlignment="1">
      <alignment horizontal="center" vertical="center"/>
    </xf>
    <xf numFmtId="196" fontId="26" fillId="0" borderId="15" xfId="1" quotePrefix="1" applyNumberFormat="1" applyFont="1" applyFill="1" applyBorder="1" applyAlignment="1">
      <alignment horizontal="center" vertical="center"/>
    </xf>
    <xf numFmtId="195" fontId="7" fillId="4" borderId="6" xfId="1" applyNumberFormat="1" applyFont="1" applyFill="1" applyBorder="1" applyAlignment="1">
      <alignment horizontal="center" vertical="center"/>
    </xf>
    <xf numFmtId="0" fontId="7" fillId="4" borderId="58" xfId="1" applyFont="1" applyFill="1" applyBorder="1" applyAlignment="1">
      <alignment horizontal="center" vertical="center"/>
    </xf>
    <xf numFmtId="0" fontId="7" fillId="4" borderId="59" xfId="1" applyFont="1" applyFill="1" applyBorder="1" applyAlignment="1">
      <alignment horizontal="center" vertical="center"/>
    </xf>
    <xf numFmtId="0" fontId="19" fillId="46" borderId="43" xfId="1" applyFont="1" applyFill="1" applyBorder="1" applyAlignment="1">
      <alignment horizontal="center" vertical="center" wrapText="1"/>
    </xf>
    <xf numFmtId="0" fontId="19" fillId="46" borderId="60" xfId="1" applyFont="1" applyFill="1" applyBorder="1" applyAlignment="1">
      <alignment horizontal="center" vertical="center" wrapText="1"/>
    </xf>
    <xf numFmtId="2" fontId="20" fillId="9" borderId="11" xfId="3" applyNumberFormat="1" applyFont="1" applyFill="1" applyBorder="1" applyAlignment="1">
      <alignment horizontal="center" vertical="center"/>
    </xf>
    <xf numFmtId="2" fontId="20" fillId="9" borderId="57" xfId="3" applyNumberFormat="1" applyFont="1" applyFill="1" applyBorder="1" applyAlignment="1">
      <alignment horizontal="center" vertical="center"/>
    </xf>
    <xf numFmtId="196" fontId="26" fillId="46" borderId="7" xfId="1" applyNumberFormat="1" applyFont="1" applyFill="1" applyBorder="1" applyAlignment="1">
      <alignment horizontal="center" vertical="center"/>
    </xf>
    <xf numFmtId="196" fontId="26" fillId="46" borderId="56" xfId="1" applyNumberFormat="1" applyFont="1" applyFill="1" applyBorder="1" applyAlignment="1">
      <alignment horizontal="center" vertical="center"/>
    </xf>
    <xf numFmtId="195" fontId="29" fillId="0" borderId="61" xfId="1" applyNumberFormat="1" applyFont="1" applyFill="1" applyBorder="1" applyAlignment="1">
      <alignment horizontal="center" vertical="center"/>
    </xf>
    <xf numFmtId="195" fontId="29" fillId="0" borderId="62" xfId="1" applyNumberFormat="1" applyFont="1" applyFill="1" applyBorder="1" applyAlignment="1">
      <alignment horizontal="center" vertical="center"/>
    </xf>
    <xf numFmtId="195" fontId="29" fillId="16" borderId="61" xfId="1" applyNumberFormat="1" applyFont="1" applyFill="1" applyBorder="1" applyAlignment="1">
      <alignment horizontal="center" vertical="center"/>
    </xf>
    <xf numFmtId="195" fontId="29" fillId="16" borderId="62" xfId="1" applyNumberFormat="1" applyFont="1" applyFill="1" applyBorder="1" applyAlignment="1">
      <alignment horizontal="center" vertical="center"/>
    </xf>
    <xf numFmtId="0" fontId="7" fillId="4" borderId="20" xfId="1" applyFont="1" applyFill="1" applyBorder="1" applyAlignment="1">
      <alignment horizontal="center" vertical="center"/>
    </xf>
    <xf numFmtId="2" fontId="20" fillId="9" borderId="43" xfId="3" applyNumberFormat="1" applyFont="1" applyFill="1" applyBorder="1" applyAlignment="1">
      <alignment horizontal="center" vertical="center"/>
    </xf>
    <xf numFmtId="2" fontId="20" fillId="9" borderId="60" xfId="3" applyNumberFormat="1" applyFont="1" applyFill="1" applyBorder="1" applyAlignment="1">
      <alignment horizontal="center" vertical="center"/>
    </xf>
    <xf numFmtId="195" fontId="29" fillId="0" borderId="3" xfId="1" applyNumberFormat="1" applyFont="1" applyFill="1" applyBorder="1" applyAlignment="1">
      <alignment horizontal="center" vertical="center"/>
    </xf>
    <xf numFmtId="195" fontId="29" fillId="0" borderId="63" xfId="1" applyNumberFormat="1" applyFont="1" applyFill="1" applyBorder="1" applyAlignment="1">
      <alignment horizontal="center" vertical="center"/>
    </xf>
    <xf numFmtId="195" fontId="5" fillId="46" borderId="43" xfId="1" applyNumberFormat="1" applyFont="1" applyFill="1" applyBorder="1" applyAlignment="1">
      <alignment horizontal="center" vertical="center"/>
    </xf>
    <xf numFmtId="2" fontId="5" fillId="46" borderId="43" xfId="1" applyNumberFormat="1" applyFont="1" applyFill="1" applyBorder="1" applyAlignment="1">
      <alignment horizontal="center" vertical="center"/>
    </xf>
    <xf numFmtId="196" fontId="5" fillId="46" borderId="43" xfId="1" applyNumberFormat="1" applyFont="1" applyFill="1" applyBorder="1" applyAlignment="1">
      <alignment horizontal="center" vertical="center"/>
    </xf>
    <xf numFmtId="195" fontId="5" fillId="0" borderId="60" xfId="1" applyNumberFormat="1" applyFont="1" applyFill="1" applyBorder="1" applyAlignment="1">
      <alignment horizontal="center" vertical="center"/>
    </xf>
    <xf numFmtId="2" fontId="5" fillId="0" borderId="60" xfId="1" applyNumberFormat="1" applyFont="1" applyFill="1" applyBorder="1" applyAlignment="1">
      <alignment horizontal="center" vertical="center"/>
    </xf>
    <xf numFmtId="0" fontId="2" fillId="3" borderId="64" xfId="1" applyFont="1" applyFill="1" applyBorder="1" applyAlignment="1">
      <alignment horizontal="center" vertical="center"/>
    </xf>
    <xf numFmtId="0" fontId="3" fillId="0" borderId="39" xfId="1" applyFont="1" applyFill="1" applyBorder="1" applyAlignment="1">
      <alignment vertical="center"/>
    </xf>
    <xf numFmtId="0" fontId="2" fillId="0" borderId="39" xfId="1" applyFont="1" applyFill="1" applyBorder="1" applyAlignment="1">
      <alignment vertical="center"/>
    </xf>
    <xf numFmtId="0" fontId="2" fillId="0" borderId="5" xfId="1" applyFont="1" applyFill="1" applyBorder="1" applyAlignment="1">
      <alignment horizontal="center" vertical="center" wrapText="1"/>
    </xf>
    <xf numFmtId="2" fontId="12" fillId="6" borderId="4" xfId="1" applyNumberFormat="1" applyFont="1" applyFill="1" applyBorder="1" applyAlignment="1">
      <alignment horizontal="center" vertical="center" wrapText="1"/>
    </xf>
    <xf numFmtId="0" fontId="23" fillId="15" borderId="5" xfId="1" applyFont="1" applyFill="1" applyBorder="1" applyAlignment="1">
      <alignment horizontal="center" vertical="center" wrapText="1"/>
    </xf>
    <xf numFmtId="0" fontId="23" fillId="13" borderId="5" xfId="1" applyFont="1" applyFill="1" applyBorder="1" applyAlignment="1">
      <alignment horizontal="left" vertical="center" wrapText="1"/>
    </xf>
    <xf numFmtId="0" fontId="23" fillId="15" borderId="59" xfId="1" applyFont="1" applyFill="1" applyBorder="1" applyAlignment="1">
      <alignment horizontal="center" vertical="center" wrapText="1"/>
    </xf>
    <xf numFmtId="0" fontId="23" fillId="15" borderId="20" xfId="1" applyFont="1" applyFill="1" applyBorder="1" applyAlignment="1">
      <alignment horizontal="center" vertical="center" wrapText="1"/>
    </xf>
    <xf numFmtId="0" fontId="3" fillId="0" borderId="43" xfId="1" applyFont="1" applyFill="1" applyBorder="1" applyAlignment="1">
      <alignment horizontal="center" vertical="center"/>
    </xf>
    <xf numFmtId="2" fontId="2" fillId="8" borderId="60" xfId="1" applyNumberFormat="1" applyFont="1" applyFill="1" applyBorder="1" applyAlignment="1">
      <alignment horizontal="center" vertical="center"/>
    </xf>
    <xf numFmtId="0" fontId="3" fillId="0" borderId="65" xfId="1" applyFont="1" applyFill="1" applyBorder="1" applyAlignment="1">
      <alignment horizontal="center" vertical="center"/>
    </xf>
    <xf numFmtId="0" fontId="3" fillId="0" borderId="66" xfId="1" applyFont="1" applyFill="1" applyBorder="1" applyAlignment="1">
      <alignment horizontal="center" vertical="center"/>
    </xf>
    <xf numFmtId="0" fontId="2" fillId="0" borderId="66" xfId="1" applyFont="1" applyFill="1" applyBorder="1" applyAlignment="1">
      <alignment horizontal="center" vertical="center"/>
    </xf>
    <xf numFmtId="195" fontId="5" fillId="0" borderId="66" xfId="1" applyNumberFormat="1" applyFont="1" applyFill="1" applyBorder="1" applyAlignment="1">
      <alignment horizontal="center" vertical="center"/>
    </xf>
    <xf numFmtId="195" fontId="5" fillId="0" borderId="67" xfId="1" applyNumberFormat="1" applyFont="1" applyFill="1" applyBorder="1" applyAlignment="1">
      <alignment horizontal="center" vertical="center"/>
    </xf>
    <xf numFmtId="195" fontId="5" fillId="46" borderId="65" xfId="1" applyNumberFormat="1" applyFont="1" applyFill="1" applyBorder="1" applyAlignment="1">
      <alignment horizontal="center" vertical="center"/>
    </xf>
    <xf numFmtId="195" fontId="5" fillId="46" borderId="66" xfId="1" applyNumberFormat="1" applyFont="1" applyFill="1" applyBorder="1" applyAlignment="1">
      <alignment horizontal="center" vertical="center"/>
    </xf>
    <xf numFmtId="2" fontId="2" fillId="8" borderId="67" xfId="1" applyNumberFormat="1" applyFont="1" applyFill="1" applyBorder="1" applyAlignment="1">
      <alignment horizontal="center" vertical="center"/>
    </xf>
    <xf numFmtId="0" fontId="23" fillId="14" borderId="6" xfId="1" applyFont="1" applyFill="1" applyBorder="1" applyAlignment="1">
      <alignment vertical="center" wrapText="1"/>
    </xf>
    <xf numFmtId="0" fontId="2" fillId="0" borderId="68" xfId="1" applyFont="1" applyFill="1" applyBorder="1" applyAlignment="1">
      <alignment horizontal="center" vertical="center" wrapText="1"/>
    </xf>
    <xf numFmtId="0" fontId="23" fillId="14" borderId="16" xfId="1" applyFont="1" applyFill="1" applyBorder="1" applyAlignment="1">
      <alignment horizontal="center" vertical="center" wrapText="1"/>
    </xf>
    <xf numFmtId="0" fontId="23" fillId="14" borderId="69" xfId="1" applyFont="1" applyFill="1" applyBorder="1" applyAlignment="1">
      <alignment horizontal="center" vertical="center" wrapText="1"/>
    </xf>
    <xf numFmtId="0" fontId="23" fillId="14" borderId="70" xfId="1" applyFont="1" applyFill="1" applyBorder="1" applyAlignment="1">
      <alignment vertical="center" wrapText="1"/>
    </xf>
    <xf numFmtId="0" fontId="2" fillId="0" borderId="71" xfId="1" applyFont="1" applyFill="1" applyBorder="1" applyAlignment="1">
      <alignment horizontal="left" vertical="center" wrapText="1"/>
    </xf>
    <xf numFmtId="196" fontId="5" fillId="0" borderId="66" xfId="1" applyNumberFormat="1" applyFont="1" applyFill="1" applyBorder="1" applyAlignment="1">
      <alignment horizontal="center" vertical="center"/>
    </xf>
    <xf numFmtId="196" fontId="37" fillId="13" borderId="66" xfId="1" applyNumberFormat="1" applyFont="1" applyFill="1" applyBorder="1" applyAlignment="1">
      <alignment horizontal="left" vertical="center"/>
    </xf>
    <xf numFmtId="196" fontId="5" fillId="46" borderId="65" xfId="1" applyNumberFormat="1" applyFont="1" applyFill="1" applyBorder="1" applyAlignment="1">
      <alignment horizontal="center" vertical="center"/>
    </xf>
    <xf numFmtId="196" fontId="5" fillId="46" borderId="66" xfId="1" applyNumberFormat="1" applyFont="1" applyFill="1" applyBorder="1" applyAlignment="1">
      <alignment horizontal="center" vertical="center"/>
    </xf>
    <xf numFmtId="196" fontId="5" fillId="0" borderId="60" xfId="1" applyNumberFormat="1" applyFont="1" applyFill="1" applyBorder="1" applyAlignment="1">
      <alignment horizontal="center" vertical="center"/>
    </xf>
    <xf numFmtId="196" fontId="5" fillId="0" borderId="67" xfId="1" applyNumberFormat="1" applyFont="1" applyFill="1" applyBorder="1" applyAlignment="1">
      <alignment horizontal="center"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196" fontId="5" fillId="46" borderId="15" xfId="1" applyNumberFormat="1" applyFont="1" applyFill="1" applyBorder="1" applyAlignment="1">
      <alignment horizontal="center" vertical="center"/>
    </xf>
    <xf numFmtId="2" fontId="2" fillId="8" borderId="52" xfId="1" applyNumberFormat="1" applyFont="1" applyFill="1" applyBorder="1" applyAlignment="1">
      <alignment horizontal="center" vertical="center"/>
    </xf>
    <xf numFmtId="0" fontId="18" fillId="0" borderId="15" xfId="1" applyFont="1" applyFill="1" applyBorder="1" applyAlignment="1">
      <alignment horizontal="left" vertical="center" wrapText="1"/>
    </xf>
    <xf numFmtId="196" fontId="37" fillId="0" borderId="10" xfId="1" applyNumberFormat="1" applyFont="1" applyFill="1" applyBorder="1" applyAlignment="1">
      <alignment horizontal="left" vertical="center"/>
    </xf>
    <xf numFmtId="196" fontId="37" fillId="0" borderId="66" xfId="1" applyNumberFormat="1" applyFont="1" applyFill="1" applyBorder="1" applyAlignment="1">
      <alignment horizontal="left" vertical="center"/>
    </xf>
    <xf numFmtId="0" fontId="3" fillId="0" borderId="11" xfId="1" applyFont="1" applyFill="1" applyBorder="1" applyAlignment="1">
      <alignment horizontal="center" vertical="center"/>
    </xf>
    <xf numFmtId="0" fontId="2" fillId="3" borderId="1" xfId="1" applyFont="1" applyFill="1" applyBorder="1" applyAlignment="1">
      <alignment horizontal="center" vertical="center"/>
    </xf>
    <xf numFmtId="196" fontId="5" fillId="46" borderId="9" xfId="1" applyNumberFormat="1" applyFont="1" applyFill="1" applyBorder="1" applyAlignment="1">
      <alignment horizontal="center"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2" fontId="30" fillId="0" borderId="18" xfId="1" applyNumberFormat="1" applyFont="1" applyFill="1" applyBorder="1" applyAlignment="1">
      <alignment horizontal="left" vertical="top"/>
    </xf>
    <xf numFmtId="195" fontId="29" fillId="16" borderId="18" xfId="1" applyNumberFormat="1" applyFont="1" applyFill="1" applyBorder="1" applyAlignment="1">
      <alignment horizontal="center" vertical="top"/>
    </xf>
    <xf numFmtId="2" fontId="31" fillId="4" borderId="6" xfId="1" applyNumberFormat="1" applyFont="1" applyFill="1" applyBorder="1" applyAlignment="1">
      <alignment horizontal="left" vertical="top"/>
    </xf>
    <xf numFmtId="43" fontId="34" fillId="0" borderId="0" xfId="3" applyFont="1" applyFill="1" applyBorder="1" applyAlignment="1">
      <alignment horizontal="left" vertical="top"/>
    </xf>
    <xf numFmtId="0" fontId="23" fillId="10" borderId="15" xfId="1" applyFont="1" applyFill="1" applyBorder="1" applyAlignment="1">
      <alignment horizontal="left" vertical="top"/>
    </xf>
    <xf numFmtId="0" fontId="23" fillId="10" borderId="9" xfId="1" applyFont="1" applyFill="1" applyBorder="1" applyAlignment="1">
      <alignment horizontal="left" vertical="top"/>
    </xf>
    <xf numFmtId="195" fontId="29" fillId="0" borderId="18" xfId="1" applyNumberFormat="1" applyFont="1" applyFill="1" applyBorder="1" applyAlignment="1">
      <alignment horizontal="center" vertical="top"/>
    </xf>
    <xf numFmtId="0" fontId="23" fillId="9" borderId="15" xfId="1" applyFont="1" applyFill="1" applyBorder="1" applyAlignment="1">
      <alignment horizontal="left" vertical="top"/>
    </xf>
    <xf numFmtId="0" fontId="23" fillId="9" borderId="9" xfId="1" applyFont="1" applyFill="1" applyBorder="1" applyAlignment="1">
      <alignment horizontal="left" vertical="top"/>
    </xf>
    <xf numFmtId="0" fontId="34" fillId="0" borderId="0" xfId="1" applyFont="1" applyFill="1" applyBorder="1" applyAlignment="1">
      <alignment horizontal="left" vertical="top" wrapText="1"/>
    </xf>
    <xf numFmtId="2" fontId="30" fillId="0" borderId="4" xfId="1" applyNumberFormat="1" applyFont="1" applyFill="1" applyBorder="1" applyAlignment="1">
      <alignment horizontal="left" vertical="top"/>
    </xf>
    <xf numFmtId="2" fontId="30" fillId="0" borderId="12" xfId="1" applyNumberFormat="1" applyFont="1" applyFill="1" applyBorder="1" applyAlignment="1">
      <alignment horizontal="center" vertical="top"/>
    </xf>
    <xf numFmtId="196" fontId="11" fillId="0" borderId="0" xfId="1" applyNumberFormat="1" applyFont="1" applyFill="1" applyBorder="1" applyAlignment="1">
      <alignment horizontal="left" vertical="top"/>
    </xf>
    <xf numFmtId="2" fontId="39" fillId="9" borderId="15" xfId="0" applyNumberFormat="1" applyFont="1" applyFill="1" applyBorder="1" applyAlignment="1">
      <alignment horizontal="left" vertical="top"/>
    </xf>
    <xf numFmtId="2" fontId="39" fillId="9" borderId="9" xfId="0" applyNumberFormat="1" applyFont="1" applyFill="1" applyBorder="1" applyAlignment="1">
      <alignment horizontal="left" vertical="top"/>
    </xf>
    <xf numFmtId="43" fontId="34" fillId="0" borderId="15" xfId="3" applyFont="1" applyFill="1" applyBorder="1" applyAlignment="1">
      <alignment horizontal="left" vertical="top"/>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196" fontId="26" fillId="47" borderId="8" xfId="1" applyNumberFormat="1" applyFont="1" applyFill="1" applyBorder="1" applyAlignment="1">
      <alignment horizontal="center" vertical="center"/>
    </xf>
    <xf numFmtId="196" fontId="26" fillId="47" borderId="10" xfId="1" applyNumberFormat="1" applyFont="1" applyFill="1" applyBorder="1" applyAlignment="1">
      <alignment horizontal="center" vertical="center"/>
    </xf>
    <xf numFmtId="196" fontId="26" fillId="47" borderId="8" xfId="1" quotePrefix="1" applyNumberFormat="1" applyFont="1" applyFill="1" applyBorder="1" applyAlignment="1">
      <alignment horizontal="center" vertical="center"/>
    </xf>
    <xf numFmtId="196" fontId="26" fillId="47" borderId="10" xfId="1" quotePrefix="1" applyNumberFormat="1" applyFont="1" applyFill="1" applyBorder="1" applyAlignment="1">
      <alignment horizontal="center"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0" fontId="26" fillId="0" borderId="15" xfId="1" applyFont="1" applyFill="1" applyBorder="1" applyAlignment="1">
      <alignment horizontal="center" vertical="center" wrapText="1"/>
    </xf>
    <xf numFmtId="2" fontId="26" fillId="0" borderId="15" xfId="1" applyNumberFormat="1" applyFont="1" applyFill="1" applyBorder="1" applyAlignment="1">
      <alignment horizontal="center" vertical="center" wrapText="1"/>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2" fontId="2" fillId="3" borderId="0" xfId="1" applyNumberFormat="1" applyFont="1" applyFill="1" applyAlignment="1">
      <alignment vertical="center"/>
    </xf>
    <xf numFmtId="2" fontId="7" fillId="3" borderId="0" xfId="1" applyNumberFormat="1" applyFont="1" applyFill="1" applyAlignment="1">
      <alignment horizontal="center" vertical="center"/>
    </xf>
    <xf numFmtId="2" fontId="2" fillId="3" borderId="0" xfId="1" applyNumberFormat="1" applyFont="1" applyFill="1" applyAlignment="1">
      <alignment horizontal="left" vertical="center"/>
    </xf>
    <xf numFmtId="0" fontId="7" fillId="3" borderId="0" xfId="1" applyFont="1" applyFill="1" applyAlignment="1">
      <alignment horizontal="center" vertical="center"/>
    </xf>
    <xf numFmtId="195" fontId="2" fillId="3" borderId="0" xfId="1" applyNumberFormat="1" applyFont="1" applyFill="1" applyAlignment="1">
      <alignment vertical="center"/>
    </xf>
    <xf numFmtId="195" fontId="2" fillId="4" borderId="5" xfId="1" applyNumberFormat="1" applyFont="1" applyFill="1" applyBorder="1" applyAlignment="1">
      <alignment horizontal="center" vertical="center"/>
    </xf>
    <xf numFmtId="2" fontId="141" fillId="4" borderId="6" xfId="1" applyNumberFormat="1" applyFont="1" applyFill="1" applyBorder="1" applyAlignment="1">
      <alignment horizontal="left" vertical="top"/>
    </xf>
    <xf numFmtId="195" fontId="2" fillId="4" borderId="6" xfId="1" applyNumberFormat="1" applyFont="1" applyFill="1" applyBorder="1" applyAlignment="1">
      <alignment horizontal="center"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195" fontId="29" fillId="47" borderId="18" xfId="1" applyNumberFormat="1" applyFont="1" applyFill="1" applyBorder="1" applyAlignment="1">
      <alignment horizontal="center" vertical="center"/>
    </xf>
    <xf numFmtId="195" fontId="29" fillId="47" borderId="4" xfId="1" applyNumberFormat="1" applyFont="1" applyFill="1" applyBorder="1" applyAlignment="1">
      <alignment horizontal="center" vertical="center"/>
    </xf>
    <xf numFmtId="192" fontId="11" fillId="0" borderId="64" xfId="1" applyNumberFormat="1" applyFont="1" applyFill="1" applyBorder="1" applyAlignment="1">
      <alignment horizontal="center" vertical="center"/>
    </xf>
    <xf numFmtId="195" fontId="29" fillId="0" borderId="49" xfId="1" applyNumberFormat="1" applyFont="1" applyFill="1" applyBorder="1" applyAlignment="1">
      <alignment horizontal="center" vertical="center"/>
    </xf>
    <xf numFmtId="0" fontId="3" fillId="0" borderId="11" xfId="1" applyFont="1" applyFill="1" applyBorder="1" applyAlignment="1">
      <alignment horizontal="left" vertical="center"/>
    </xf>
    <xf numFmtId="0" fontId="3" fillId="0" borderId="43" xfId="1" applyFont="1" applyFill="1" applyBorder="1" applyAlignment="1">
      <alignment horizontal="left" vertical="center"/>
    </xf>
    <xf numFmtId="0" fontId="3" fillId="0" borderId="65" xfId="1" applyFont="1" applyFill="1" applyBorder="1" applyAlignment="1">
      <alignment horizontal="left"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2" fontId="140" fillId="3" borderId="43" xfId="1" applyNumberFormat="1" applyFont="1" applyFill="1" applyBorder="1" applyAlignment="1">
      <alignment horizontal="center" vertical="center"/>
    </xf>
    <xf numFmtId="0" fontId="11" fillId="0" borderId="8"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55" xfId="1" applyFont="1" applyFill="1" applyBorder="1" applyAlignment="1">
      <alignment horizontal="center" vertical="center"/>
    </xf>
    <xf numFmtId="0" fontId="144" fillId="0" borderId="0" xfId="0" applyFont="1" applyFill="1" applyBorder="1" applyAlignment="1">
      <alignment horizontal="left"/>
    </xf>
    <xf numFmtId="198" fontId="145" fillId="0" borderId="0" xfId="6156" applyNumberFormat="1" applyFont="1" applyFill="1" applyBorder="1" applyAlignment="1">
      <alignment horizontal="center" vertical="center"/>
    </xf>
    <xf numFmtId="2" fontId="145" fillId="0" borderId="0" xfId="6156" applyNumberFormat="1" applyFont="1" applyFill="1" applyBorder="1" applyAlignment="1">
      <alignment horizontal="center" vertical="center"/>
    </xf>
    <xf numFmtId="9" fontId="145" fillId="0" borderId="0" xfId="6156" applyFont="1" applyFill="1" applyBorder="1" applyAlignment="1">
      <alignment horizontal="center" vertical="center"/>
    </xf>
    <xf numFmtId="0" fontId="146" fillId="0" borderId="0" xfId="0" applyFont="1" applyFill="1" applyBorder="1"/>
    <xf numFmtId="191" fontId="148" fillId="50" borderId="61" xfId="0" applyNumberFormat="1" applyFont="1" applyFill="1" applyBorder="1" applyAlignment="1">
      <alignment horizontal="center" vertical="center"/>
    </xf>
    <xf numFmtId="191" fontId="148" fillId="50" borderId="18" xfId="0" applyNumberFormat="1" applyFont="1" applyFill="1" applyBorder="1" applyAlignment="1">
      <alignment horizontal="center" vertical="center"/>
    </xf>
    <xf numFmtId="191" fontId="148" fillId="50" borderId="46" xfId="0" applyNumberFormat="1" applyFont="1" applyFill="1" applyBorder="1" applyAlignment="1">
      <alignment horizontal="center" vertical="center"/>
    </xf>
    <xf numFmtId="191" fontId="148" fillId="50" borderId="62" xfId="0" applyNumberFormat="1" applyFont="1" applyFill="1" applyBorder="1" applyAlignment="1">
      <alignment horizontal="center" vertical="center"/>
    </xf>
    <xf numFmtId="0" fontId="148" fillId="50" borderId="61" xfId="0" applyFont="1" applyFill="1" applyBorder="1" applyAlignment="1">
      <alignment horizontal="center" vertical="center"/>
    </xf>
    <xf numFmtId="0" fontId="148" fillId="50" borderId="18" xfId="0" applyFont="1" applyFill="1" applyBorder="1" applyAlignment="1">
      <alignment horizontal="center" vertical="center"/>
    </xf>
    <xf numFmtId="0" fontId="148" fillId="50" borderId="62" xfId="0" applyFont="1" applyFill="1" applyBorder="1" applyAlignment="1">
      <alignment horizontal="center" vertical="center"/>
    </xf>
    <xf numFmtId="191" fontId="148" fillId="51" borderId="61" xfId="0" applyNumberFormat="1" applyFont="1" applyFill="1" applyBorder="1" applyAlignment="1">
      <alignment horizontal="center" vertical="center"/>
    </xf>
    <xf numFmtId="191" fontId="148" fillId="51" borderId="18" xfId="0" applyNumberFormat="1" applyFont="1" applyFill="1" applyBorder="1" applyAlignment="1">
      <alignment horizontal="center" vertical="center"/>
    </xf>
    <xf numFmtId="0" fontId="150" fillId="51" borderId="61" xfId="0" applyFont="1" applyFill="1" applyBorder="1" applyAlignment="1">
      <alignment horizontal="center" vertical="center"/>
    </xf>
    <xf numFmtId="0" fontId="150" fillId="51" borderId="18" xfId="0" applyFont="1" applyFill="1" applyBorder="1" applyAlignment="1">
      <alignment horizontal="center" vertical="center"/>
    </xf>
    <xf numFmtId="198" fontId="148" fillId="50" borderId="11" xfId="0" applyNumberFormat="1" applyFont="1" applyFill="1" applyBorder="1" applyAlignment="1">
      <alignment horizontal="center" vertical="center"/>
    </xf>
    <xf numFmtId="198" fontId="148" fillId="50" borderId="12" xfId="0" applyNumberFormat="1" applyFont="1" applyFill="1" applyBorder="1" applyAlignment="1">
      <alignment horizontal="center" vertical="center"/>
    </xf>
    <xf numFmtId="198" fontId="148" fillId="50" borderId="47" xfId="0" applyNumberFormat="1" applyFont="1" applyFill="1" applyBorder="1" applyAlignment="1">
      <alignment horizontal="center" vertical="center"/>
    </xf>
    <xf numFmtId="198" fontId="148" fillId="50" borderId="57" xfId="0" applyNumberFormat="1" applyFont="1" applyFill="1" applyBorder="1" applyAlignment="1">
      <alignment horizontal="center" vertical="center"/>
    </xf>
    <xf numFmtId="198" fontId="148" fillId="51" borderId="20" xfId="0" applyNumberFormat="1" applyFont="1" applyFill="1" applyBorder="1" applyAlignment="1">
      <alignment horizontal="center"/>
    </xf>
    <xf numFmtId="198" fontId="148" fillId="51" borderId="5" xfId="0" applyNumberFormat="1" applyFont="1" applyFill="1" applyBorder="1" applyAlignment="1">
      <alignment horizontal="center"/>
    </xf>
    <xf numFmtId="198" fontId="146" fillId="51" borderId="20" xfId="0" applyNumberFormat="1" applyFont="1" applyFill="1" applyBorder="1" applyAlignment="1">
      <alignment horizontal="center"/>
    </xf>
    <xf numFmtId="198" fontId="146" fillId="51" borderId="5" xfId="0" applyNumberFormat="1" applyFont="1" applyFill="1" applyBorder="1" applyAlignment="1">
      <alignment horizontal="center"/>
    </xf>
    <xf numFmtId="198" fontId="148" fillId="0" borderId="43" xfId="0" applyNumberFormat="1" applyFont="1" applyFill="1" applyBorder="1" applyAlignment="1">
      <alignment horizontal="center" vertical="center"/>
    </xf>
    <xf numFmtId="198" fontId="148" fillId="0" borderId="10" xfId="0" applyNumberFormat="1" applyFont="1" applyFill="1" applyBorder="1" applyAlignment="1">
      <alignment horizontal="center" vertical="center"/>
    </xf>
    <xf numFmtId="198" fontId="148" fillId="0" borderId="15" xfId="0" applyNumberFormat="1" applyFont="1" applyFill="1" applyBorder="1" applyAlignment="1">
      <alignment horizontal="center" vertical="center"/>
    </xf>
    <xf numFmtId="198" fontId="148" fillId="0" borderId="60" xfId="0" applyNumberFormat="1" applyFont="1" applyFill="1" applyBorder="1" applyAlignment="1">
      <alignment horizontal="center" vertical="center"/>
    </xf>
    <xf numFmtId="198" fontId="148" fillId="0" borderId="43" xfId="0" applyNumberFormat="1" applyFont="1" applyFill="1" applyBorder="1" applyAlignment="1">
      <alignment horizontal="center"/>
    </xf>
    <xf numFmtId="198" fontId="148" fillId="0" borderId="10" xfId="0" applyNumberFormat="1" applyFont="1" applyFill="1" applyBorder="1" applyAlignment="1">
      <alignment horizontal="center"/>
    </xf>
    <xf numFmtId="198" fontId="146" fillId="0" borderId="10" xfId="0" applyNumberFormat="1" applyFont="1" applyFill="1" applyBorder="1" applyAlignment="1">
      <alignment horizontal="center"/>
    </xf>
    <xf numFmtId="198" fontId="146" fillId="0" borderId="43" xfId="0" applyNumberFormat="1" applyFont="1" applyFill="1" applyBorder="1" applyAlignment="1">
      <alignment horizontal="center"/>
    </xf>
    <xf numFmtId="198" fontId="148" fillId="50" borderId="43" xfId="0" applyNumberFormat="1" applyFont="1" applyFill="1" applyBorder="1" applyAlignment="1">
      <alignment horizontal="center" vertical="center"/>
    </xf>
    <xf numFmtId="198" fontId="148" fillId="50" borderId="10" xfId="0" applyNumberFormat="1" applyFont="1" applyFill="1" applyBorder="1" applyAlignment="1">
      <alignment horizontal="center" vertical="center"/>
    </xf>
    <xf numFmtId="198" fontId="148" fillId="50" borderId="15" xfId="0" applyNumberFormat="1" applyFont="1" applyFill="1" applyBorder="1" applyAlignment="1">
      <alignment horizontal="center" vertical="center"/>
    </xf>
    <xf numFmtId="0" fontId="148" fillId="0" borderId="0" xfId="0" applyFont="1" applyFill="1" applyBorder="1" applyAlignment="1">
      <alignment horizontal="center" vertical="center"/>
    </xf>
    <xf numFmtId="198" fontId="148" fillId="0" borderId="0" xfId="0" applyNumberFormat="1" applyFont="1" applyFill="1" applyBorder="1" applyAlignment="1">
      <alignment horizontal="center" vertical="center"/>
    </xf>
    <xf numFmtId="198" fontId="145" fillId="0" borderId="0" xfId="0" applyNumberFormat="1" applyFont="1" applyFill="1" applyBorder="1" applyAlignment="1">
      <alignment horizontal="center" vertical="center"/>
    </xf>
    <xf numFmtId="0" fontId="145" fillId="0" borderId="0" xfId="0" applyFont="1" applyFill="1" applyBorder="1" applyAlignment="1">
      <alignment horizontal="center" vertical="center"/>
    </xf>
    <xf numFmtId="0" fontId="148" fillId="0" borderId="0" xfId="0" applyFont="1" applyFill="1" applyBorder="1"/>
    <xf numFmtId="198" fontId="144" fillId="0" borderId="0" xfId="0" applyNumberFormat="1" applyFont="1" applyFill="1" applyBorder="1" applyAlignment="1">
      <alignment horizontal="center" vertical="center"/>
    </xf>
    <xf numFmtId="9" fontId="153" fillId="0" borderId="0" xfId="6156" applyFont="1"/>
    <xf numFmtId="9" fontId="154" fillId="0" borderId="0" xfId="6156" applyFont="1"/>
    <xf numFmtId="220" fontId="155" fillId="0" borderId="0" xfId="6157" applyNumberFormat="1" applyFont="1"/>
    <xf numFmtId="2" fontId="155" fillId="0" borderId="0" xfId="6157" applyNumberFormat="1" applyFont="1"/>
    <xf numFmtId="2" fontId="153" fillId="0" borderId="0" xfId="6157" applyNumberFormat="1" applyFont="1"/>
    <xf numFmtId="220" fontId="153" fillId="0" borderId="0" xfId="6157" applyNumberFormat="1" applyFont="1"/>
    <xf numFmtId="0" fontId="149" fillId="9" borderId="1" xfId="0" applyFont="1" applyFill="1" applyBorder="1" applyAlignment="1">
      <alignment vertical="center"/>
    </xf>
    <xf numFmtId="191" fontId="150" fillId="50" borderId="45" xfId="0" applyNumberFormat="1" applyFont="1" applyFill="1" applyBorder="1" applyAlignment="1">
      <alignment horizontal="center" vertical="center"/>
    </xf>
    <xf numFmtId="191" fontId="150" fillId="50" borderId="62" xfId="0" applyNumberFormat="1" applyFont="1" applyFill="1" applyBorder="1" applyAlignment="1">
      <alignment horizontal="center" vertical="center"/>
    </xf>
    <xf numFmtId="0" fontId="150" fillId="50" borderId="72" xfId="0" applyFont="1" applyFill="1" applyBorder="1" applyAlignment="1">
      <alignment horizontal="center" vertical="center"/>
    </xf>
    <xf numFmtId="191" fontId="148" fillId="52" borderId="61" xfId="0" applyNumberFormat="1" applyFont="1" applyFill="1" applyBorder="1" applyAlignment="1">
      <alignment horizontal="center" vertical="center"/>
    </xf>
    <xf numFmtId="191" fontId="148" fillId="52" borderId="18" xfId="0" applyNumberFormat="1" applyFont="1" applyFill="1" applyBorder="1" applyAlignment="1">
      <alignment horizontal="center" vertical="center"/>
    </xf>
    <xf numFmtId="191" fontId="148" fillId="52" borderId="2" xfId="0" applyNumberFormat="1" applyFont="1" applyFill="1" applyBorder="1" applyAlignment="1">
      <alignment horizontal="center" vertical="center"/>
    </xf>
    <xf numFmtId="0" fontId="150" fillId="52" borderId="45" xfId="0" applyFont="1" applyFill="1" applyBorder="1" applyAlignment="1">
      <alignment horizontal="center" vertical="center"/>
    </xf>
    <xf numFmtId="0" fontId="150" fillId="52" borderId="5" xfId="0" applyFont="1" applyFill="1" applyBorder="1" applyAlignment="1">
      <alignment horizontal="center" vertical="center"/>
    </xf>
    <xf numFmtId="0" fontId="146" fillId="0" borderId="16" xfId="0" applyFont="1" applyFill="1" applyBorder="1" applyAlignment="1">
      <alignment vertical="center"/>
    </xf>
    <xf numFmtId="198" fontId="151" fillId="0" borderId="52" xfId="0" applyNumberFormat="1" applyFont="1" applyFill="1" applyBorder="1" applyAlignment="1">
      <alignment horizontal="center" vertical="center"/>
    </xf>
    <xf numFmtId="198" fontId="151" fillId="0" borderId="60" xfId="0" applyNumberFormat="1" applyFont="1" applyFill="1" applyBorder="1" applyAlignment="1">
      <alignment horizontal="center" vertical="center"/>
    </xf>
    <xf numFmtId="198" fontId="151" fillId="0" borderId="74" xfId="0" applyNumberFormat="1" applyFont="1" applyFill="1" applyBorder="1" applyAlignment="1">
      <alignment horizontal="center" vertical="center"/>
    </xf>
    <xf numFmtId="198" fontId="148" fillId="0" borderId="17" xfId="0" applyNumberFormat="1" applyFont="1" applyFill="1" applyBorder="1" applyAlignment="1">
      <alignment horizontal="center"/>
    </xf>
    <xf numFmtId="0" fontId="146" fillId="51" borderId="21" xfId="0" applyFont="1" applyFill="1" applyBorder="1" applyAlignment="1">
      <alignment vertical="center"/>
    </xf>
    <xf numFmtId="198" fontId="148" fillId="50" borderId="42" xfId="0" applyNumberFormat="1" applyFont="1" applyFill="1" applyBorder="1" applyAlignment="1">
      <alignment horizontal="center" vertical="center"/>
    </xf>
    <xf numFmtId="198" fontId="148" fillId="50" borderId="76" xfId="0" applyNumberFormat="1" applyFont="1" applyFill="1" applyBorder="1" applyAlignment="1">
      <alignment horizontal="center" vertical="center"/>
    </xf>
    <xf numFmtId="198" fontId="151" fillId="50" borderId="77" xfId="0" applyNumberFormat="1" applyFont="1" applyFill="1" applyBorder="1" applyAlignment="1">
      <alignment horizontal="center" vertical="center"/>
    </xf>
    <xf numFmtId="198" fontId="148" fillId="50" borderId="55" xfId="0" applyNumberFormat="1" applyFont="1" applyFill="1" applyBorder="1" applyAlignment="1">
      <alignment horizontal="center" vertical="center"/>
    </xf>
    <xf numFmtId="198" fontId="148" fillId="50" borderId="13" xfId="0" applyNumberFormat="1" applyFont="1" applyFill="1" applyBorder="1" applyAlignment="1">
      <alignment horizontal="center" vertical="center"/>
    </xf>
    <xf numFmtId="198" fontId="151" fillId="50" borderId="76" xfId="0" applyNumberFormat="1" applyFont="1" applyFill="1" applyBorder="1" applyAlignment="1">
      <alignment horizontal="center" vertical="center"/>
    </xf>
    <xf numFmtId="198" fontId="151" fillId="50" borderId="78" xfId="0" applyNumberFormat="1" applyFont="1" applyFill="1" applyBorder="1" applyAlignment="1">
      <alignment horizontal="center" vertical="center"/>
    </xf>
    <xf numFmtId="198" fontId="148" fillId="0" borderId="43" xfId="2742" applyNumberFormat="1" applyFont="1" applyFill="1" applyBorder="1" applyAlignment="1">
      <alignment horizontal="center"/>
    </xf>
    <xf numFmtId="198" fontId="148" fillId="0" borderId="10" xfId="2742" applyNumberFormat="1" applyFont="1" applyFill="1" applyBorder="1" applyAlignment="1">
      <alignment horizontal="center"/>
    </xf>
    <xf numFmtId="198" fontId="148" fillId="0" borderId="17" xfId="2742" applyNumberFormat="1" applyFont="1" applyFill="1" applyBorder="1" applyAlignment="1">
      <alignment horizontal="center"/>
    </xf>
    <xf numFmtId="198" fontId="146" fillId="0" borderId="10" xfId="2742" applyNumberFormat="1" applyFont="1" applyFill="1" applyBorder="1" applyAlignment="1">
      <alignment horizontal="center"/>
    </xf>
    <xf numFmtId="198" fontId="146" fillId="0" borderId="43" xfId="2742" applyNumberFormat="1" applyFont="1" applyFill="1" applyBorder="1" applyAlignment="1">
      <alignment horizontal="center"/>
    </xf>
    <xf numFmtId="198" fontId="146" fillId="0" borderId="60" xfId="2742" applyNumberFormat="1" applyFont="1" applyFill="1" applyBorder="1" applyAlignment="1">
      <alignment horizontal="center"/>
    </xf>
    <xf numFmtId="0" fontId="146" fillId="0" borderId="0" xfId="2742" applyFont="1" applyFill="1"/>
    <xf numFmtId="2" fontId="150" fillId="8" borderId="0" xfId="0" applyNumberFormat="1" applyFont="1" applyFill="1" applyBorder="1" applyAlignment="1" applyProtection="1">
      <alignment horizontal="left" vertical="center"/>
    </xf>
    <xf numFmtId="0" fontId="145" fillId="0" borderId="0" xfId="0" applyFont="1" applyFill="1" applyBorder="1" applyAlignment="1">
      <alignment vertical="center"/>
    </xf>
    <xf numFmtId="0" fontId="151" fillId="0" borderId="0" xfId="0" applyFont="1" applyFill="1" applyBorder="1" applyAlignment="1">
      <alignment vertical="center"/>
    </xf>
    <xf numFmtId="0" fontId="146" fillId="0" borderId="0" xfId="0" applyFont="1" applyFill="1" applyBorder="1" applyAlignment="1">
      <alignment vertical="center"/>
    </xf>
    <xf numFmtId="0" fontId="145" fillId="0" borderId="0" xfId="0" applyFont="1" applyFill="1" applyBorder="1"/>
    <xf numFmtId="198" fontId="145" fillId="0" borderId="0" xfId="0" applyNumberFormat="1" applyFont="1" applyFill="1" applyBorder="1"/>
    <xf numFmtId="0" fontId="151" fillId="0" borderId="0" xfId="0" applyFont="1" applyFill="1" applyBorder="1"/>
    <xf numFmtId="191" fontId="148" fillId="52" borderId="46" xfId="0" applyNumberFormat="1" applyFont="1" applyFill="1" applyBorder="1" applyAlignment="1">
      <alignment horizontal="center" vertical="center"/>
    </xf>
    <xf numFmtId="198" fontId="148" fillId="0" borderId="15" xfId="0" applyNumberFormat="1" applyFont="1" applyFill="1" applyBorder="1" applyAlignment="1">
      <alignment horizontal="center"/>
    </xf>
    <xf numFmtId="198" fontId="148" fillId="0" borderId="15" xfId="2742" applyNumberFormat="1" applyFont="1" applyFill="1" applyBorder="1" applyAlignment="1">
      <alignment horizontal="center"/>
    </xf>
    <xf numFmtId="191" fontId="148" fillId="51" borderId="54" xfId="0" applyNumberFormat="1" applyFont="1" applyFill="1" applyBorder="1" applyAlignment="1">
      <alignment horizontal="center" vertical="center"/>
    </xf>
    <xf numFmtId="198" fontId="148" fillId="51" borderId="68" xfId="0" applyNumberFormat="1" applyFont="1" applyFill="1" applyBorder="1" applyAlignment="1">
      <alignment horizontal="center"/>
    </xf>
    <xf numFmtId="0" fontId="146" fillId="0" borderId="19" xfId="0" applyFont="1" applyFill="1" applyBorder="1"/>
    <xf numFmtId="191" fontId="148" fillId="51" borderId="62" xfId="0" applyNumberFormat="1" applyFont="1" applyFill="1" applyBorder="1" applyAlignment="1">
      <alignment horizontal="center" vertical="center"/>
    </xf>
    <xf numFmtId="0" fontId="149" fillId="0" borderId="0" xfId="0" applyFont="1" applyFill="1" applyBorder="1"/>
    <xf numFmtId="198" fontId="148" fillId="51" borderId="59" xfId="0" applyNumberFormat="1" applyFont="1" applyFill="1" applyBorder="1" applyAlignment="1">
      <alignment horizontal="center"/>
    </xf>
    <xf numFmtId="198" fontId="148" fillId="0" borderId="60" xfId="0" applyNumberFormat="1" applyFont="1" applyFill="1" applyBorder="1" applyAlignment="1">
      <alignment horizontal="center"/>
    </xf>
    <xf numFmtId="0" fontId="149" fillId="0" borderId="0" xfId="0" applyFont="1" applyFill="1" applyBorder="1" applyAlignment="1">
      <alignment vertical="center"/>
    </xf>
    <xf numFmtId="191" fontId="148" fillId="51" borderId="2" xfId="0" applyNumberFormat="1" applyFont="1" applyFill="1" applyBorder="1" applyAlignment="1">
      <alignment horizontal="center" vertical="center"/>
    </xf>
    <xf numFmtId="198" fontId="148" fillId="51" borderId="75" xfId="0" applyNumberFormat="1" applyFont="1" applyFill="1" applyBorder="1" applyAlignment="1">
      <alignment horizontal="center"/>
    </xf>
    <xf numFmtId="191" fontId="148" fillId="52" borderId="62" xfId="0" applyNumberFormat="1" applyFont="1" applyFill="1" applyBorder="1" applyAlignment="1">
      <alignment horizontal="center" vertical="center"/>
    </xf>
    <xf numFmtId="198" fontId="148" fillId="0" borderId="60" xfId="2742" applyNumberFormat="1" applyFont="1" applyFill="1" applyBorder="1" applyAlignment="1">
      <alignment horizontal="center"/>
    </xf>
    <xf numFmtId="191" fontId="158" fillId="9" borderId="18" xfId="0" applyNumberFormat="1" applyFont="1" applyFill="1" applyBorder="1" applyAlignment="1">
      <alignment horizontal="center" vertical="center"/>
    </xf>
    <xf numFmtId="191" fontId="148" fillId="9" borderId="18" xfId="0" applyNumberFormat="1" applyFont="1" applyFill="1" applyBorder="1" applyAlignment="1">
      <alignment horizontal="center" vertical="center"/>
    </xf>
    <xf numFmtId="191" fontId="148" fillId="9" borderId="62" xfId="0" applyNumberFormat="1" applyFont="1" applyFill="1" applyBorder="1" applyAlignment="1">
      <alignment horizontal="center" vertical="center"/>
    </xf>
    <xf numFmtId="0" fontId="150" fillId="51" borderId="46" xfId="0" applyFont="1" applyFill="1" applyBorder="1" applyAlignment="1">
      <alignment horizontal="center" vertical="center"/>
    </xf>
    <xf numFmtId="198" fontId="146" fillId="51" borderId="6" xfId="0" applyNumberFormat="1" applyFont="1" applyFill="1" applyBorder="1" applyAlignment="1">
      <alignment horizontal="center"/>
    </xf>
    <xf numFmtId="198" fontId="146" fillId="0" borderId="15" xfId="0" applyNumberFormat="1" applyFont="1" applyFill="1" applyBorder="1" applyAlignment="1">
      <alignment horizontal="center"/>
    </xf>
    <xf numFmtId="198" fontId="148" fillId="54" borderId="12" xfId="0" applyNumberFormat="1" applyFont="1" applyFill="1" applyBorder="1" applyAlignment="1">
      <alignment horizontal="center"/>
    </xf>
    <xf numFmtId="0" fontId="147" fillId="48" borderId="45" xfId="0" applyFont="1" applyFill="1" applyBorder="1" applyAlignment="1">
      <alignment vertical="center"/>
    </xf>
    <xf numFmtId="49" fontId="146" fillId="51" borderId="51" xfId="0" applyNumberFormat="1" applyFont="1" applyFill="1" applyBorder="1" applyAlignment="1">
      <alignment vertical="center"/>
    </xf>
    <xf numFmtId="49" fontId="146" fillId="51" borderId="79" xfId="0" applyNumberFormat="1" applyFont="1" applyFill="1" applyBorder="1" applyAlignment="1">
      <alignment vertical="center"/>
    </xf>
    <xf numFmtId="0" fontId="150" fillId="52" borderId="6" xfId="0" applyFont="1" applyFill="1" applyBorder="1" applyAlignment="1">
      <alignment horizontal="center" vertical="center"/>
    </xf>
    <xf numFmtId="198" fontId="157" fillId="0" borderId="11" xfId="2742" applyNumberFormat="1" applyFont="1" applyFill="1" applyBorder="1" applyAlignment="1">
      <alignment horizontal="center"/>
    </xf>
    <xf numFmtId="198" fontId="158" fillId="0" borderId="12" xfId="2742" applyNumberFormat="1" applyFont="1" applyFill="1" applyBorder="1" applyAlignment="1">
      <alignment horizontal="center"/>
    </xf>
    <xf numFmtId="198" fontId="148" fillId="0" borderId="12" xfId="2742" applyNumberFormat="1" applyFont="1" applyFill="1" applyBorder="1" applyAlignment="1">
      <alignment horizontal="center"/>
    </xf>
    <xf numFmtId="198" fontId="148" fillId="0" borderId="47" xfId="2742" applyNumberFormat="1" applyFont="1" applyFill="1" applyBorder="1" applyAlignment="1">
      <alignment horizontal="center"/>
    </xf>
    <xf numFmtId="198" fontId="148" fillId="0" borderId="57" xfId="2742" applyNumberFormat="1" applyFont="1" applyFill="1" applyBorder="1" applyAlignment="1">
      <alignment horizontal="center"/>
    </xf>
    <xf numFmtId="198" fontId="146" fillId="0" borderId="80" xfId="2742" applyNumberFormat="1" applyFont="1" applyFill="1" applyBorder="1" applyAlignment="1">
      <alignment horizontal="center"/>
    </xf>
    <xf numFmtId="198" fontId="146" fillId="0" borderId="12" xfId="2742" applyNumberFormat="1" applyFont="1" applyFill="1" applyBorder="1" applyAlignment="1">
      <alignment horizontal="center"/>
    </xf>
    <xf numFmtId="198" fontId="146" fillId="0" borderId="57" xfId="2742" applyNumberFormat="1" applyFont="1" applyFill="1" applyBorder="1" applyAlignment="1">
      <alignment horizontal="center"/>
    </xf>
    <xf numFmtId="198" fontId="158" fillId="0" borderId="23" xfId="0" applyNumberFormat="1" applyFont="1" applyFill="1" applyBorder="1" applyAlignment="1">
      <alignment horizontal="center"/>
    </xf>
    <xf numFmtId="198" fontId="148" fillId="0" borderId="23" xfId="0" applyNumberFormat="1" applyFont="1" applyFill="1" applyBorder="1" applyAlignment="1">
      <alignment horizontal="center"/>
    </xf>
    <xf numFmtId="0" fontId="146" fillId="0" borderId="0" xfId="0" quotePrefix="1" applyFont="1" applyFill="1" applyBorder="1"/>
    <xf numFmtId="0" fontId="0" fillId="0" borderId="0" xfId="0" applyFill="1" applyBorder="1"/>
    <xf numFmtId="198" fontId="148" fillId="50" borderId="60" xfId="0" applyNumberFormat="1" applyFont="1" applyFill="1" applyBorder="1" applyAlignment="1">
      <alignment horizontal="center" vertical="center"/>
    </xf>
    <xf numFmtId="198" fontId="148" fillId="51" borderId="43" xfId="0" applyNumberFormat="1" applyFont="1" applyFill="1" applyBorder="1" applyAlignment="1">
      <alignment horizontal="center"/>
    </xf>
    <xf numFmtId="198" fontId="148" fillId="51" borderId="10" xfId="0" applyNumberFormat="1" applyFont="1" applyFill="1" applyBorder="1" applyAlignment="1">
      <alignment horizontal="center"/>
    </xf>
    <xf numFmtId="198" fontId="148" fillId="51" borderId="9" xfId="0" applyNumberFormat="1" applyFont="1" applyFill="1" applyBorder="1" applyAlignment="1">
      <alignment horizontal="center"/>
    </xf>
    <xf numFmtId="198" fontId="148" fillId="51" borderId="17" xfId="0" applyNumberFormat="1" applyFont="1" applyFill="1" applyBorder="1" applyAlignment="1">
      <alignment horizontal="center"/>
    </xf>
    <xf numFmtId="198" fontId="148" fillId="51" borderId="60" xfId="0" applyNumberFormat="1" applyFont="1" applyFill="1" applyBorder="1" applyAlignment="1">
      <alignment horizontal="center"/>
    </xf>
    <xf numFmtId="198" fontId="146" fillId="51" borderId="43" xfId="0" applyNumberFormat="1" applyFont="1" applyFill="1" applyBorder="1" applyAlignment="1">
      <alignment horizontal="center"/>
    </xf>
    <xf numFmtId="198" fontId="146" fillId="51" borderId="10" xfId="0" applyNumberFormat="1" applyFont="1" applyFill="1" applyBorder="1" applyAlignment="1">
      <alignment horizontal="center"/>
    </xf>
    <xf numFmtId="198" fontId="158" fillId="54" borderId="10" xfId="0" applyNumberFormat="1" applyFont="1" applyFill="1" applyBorder="1" applyAlignment="1">
      <alignment horizontal="center"/>
    </xf>
    <xf numFmtId="198" fontId="148" fillId="54" borderId="10" xfId="0" applyNumberFormat="1" applyFont="1" applyFill="1" applyBorder="1" applyAlignment="1">
      <alignment horizontal="center"/>
    </xf>
    <xf numFmtId="198" fontId="148" fillId="54" borderId="15" xfId="0" applyNumberFormat="1" applyFont="1" applyFill="1" applyBorder="1" applyAlignment="1">
      <alignment horizontal="center"/>
    </xf>
    <xf numFmtId="1" fontId="148" fillId="50" borderId="0" xfId="0" applyNumberFormat="1" applyFont="1" applyFill="1" applyBorder="1" applyAlignment="1">
      <alignment horizontal="center" vertical="center"/>
    </xf>
    <xf numFmtId="1" fontId="152" fillId="50" borderId="0" xfId="0" applyNumberFormat="1" applyFont="1" applyFill="1" applyBorder="1" applyAlignment="1">
      <alignment horizontal="center" vertical="center"/>
    </xf>
    <xf numFmtId="1" fontId="148" fillId="51" borderId="0" xfId="0" applyNumberFormat="1" applyFont="1" applyFill="1" applyBorder="1" applyAlignment="1">
      <alignment horizontal="center"/>
    </xf>
    <xf numFmtId="1" fontId="148" fillId="51" borderId="19" xfId="0" applyNumberFormat="1" applyFont="1" applyFill="1" applyBorder="1" applyAlignment="1">
      <alignment horizontal="center"/>
    </xf>
    <xf numFmtId="1" fontId="146" fillId="51" borderId="0" xfId="0" applyNumberFormat="1" applyFont="1" applyFill="1" applyBorder="1" applyAlignment="1">
      <alignment horizontal="center"/>
    </xf>
    <xf numFmtId="221" fontId="159" fillId="0" borderId="0" xfId="0" applyNumberFormat="1" applyFont="1" applyFill="1" applyBorder="1" applyAlignment="1">
      <alignment horizontal="right" vertical="center" wrapText="1" readingOrder="1"/>
    </xf>
    <xf numFmtId="221" fontId="160" fillId="0" borderId="0" xfId="0" applyNumberFormat="1" applyFont="1" applyFill="1" applyBorder="1" applyAlignment="1">
      <alignment horizontal="right" vertical="center" wrapText="1" readingOrder="1"/>
    </xf>
    <xf numFmtId="198" fontId="151" fillId="54" borderId="10" xfId="0" applyNumberFormat="1" applyFont="1" applyFill="1" applyBorder="1" applyAlignment="1">
      <alignment horizontal="center"/>
    </xf>
    <xf numFmtId="198" fontId="148" fillId="0" borderId="61" xfId="0" applyNumberFormat="1" applyFont="1" applyFill="1" applyBorder="1" applyAlignment="1">
      <alignment horizontal="center"/>
    </xf>
    <xf numFmtId="198" fontId="148" fillId="0" borderId="18" xfId="0" applyNumberFormat="1" applyFont="1" applyFill="1" applyBorder="1" applyAlignment="1">
      <alignment horizontal="center"/>
    </xf>
    <xf numFmtId="198" fontId="148" fillId="54" borderId="11" xfId="0" applyNumberFormat="1" applyFont="1" applyFill="1" applyBorder="1" applyAlignment="1">
      <alignment horizontal="center"/>
    </xf>
    <xf numFmtId="198" fontId="148" fillId="54" borderId="43" xfId="0" applyNumberFormat="1" applyFont="1" applyFill="1" applyBorder="1" applyAlignment="1">
      <alignment horizontal="center"/>
    </xf>
    <xf numFmtId="0" fontId="0" fillId="0" borderId="0" xfId="0" applyAlignment="1">
      <alignment horizontal="center"/>
    </xf>
    <xf numFmtId="191" fontId="148" fillId="9" borderId="61" xfId="0" applyNumberFormat="1" applyFont="1" applyFill="1" applyBorder="1" applyAlignment="1">
      <alignment horizontal="center" vertical="center"/>
    </xf>
    <xf numFmtId="198" fontId="148" fillId="54" borderId="47" xfId="0" applyNumberFormat="1" applyFont="1" applyFill="1" applyBorder="1" applyAlignment="1">
      <alignment horizontal="center"/>
    </xf>
    <xf numFmtId="198" fontId="146" fillId="51" borderId="15" xfId="0" applyNumberFormat="1" applyFont="1" applyFill="1" applyBorder="1" applyAlignment="1">
      <alignment horizontal="center"/>
    </xf>
    <xf numFmtId="198" fontId="158" fillId="54" borderId="8" xfId="0" applyNumberFormat="1" applyFont="1" applyFill="1" applyBorder="1" applyAlignment="1">
      <alignment horizontal="center"/>
    </xf>
    <xf numFmtId="198" fontId="148" fillId="54" borderId="7" xfId="0" applyNumberFormat="1" applyFont="1" applyFill="1" applyBorder="1" applyAlignment="1">
      <alignment horizontal="center"/>
    </xf>
    <xf numFmtId="198" fontId="148" fillId="50" borderId="9" xfId="0" applyNumberFormat="1" applyFont="1" applyFill="1" applyBorder="1" applyAlignment="1">
      <alignment horizontal="center" vertical="center"/>
    </xf>
    <xf numFmtId="198" fontId="148" fillId="50" borderId="80" xfId="0" applyNumberFormat="1" applyFont="1" applyFill="1" applyBorder="1" applyAlignment="1">
      <alignment horizontal="center" vertical="center"/>
    </xf>
    <xf numFmtId="0" fontId="150" fillId="50" borderId="49" xfId="0" applyFont="1" applyFill="1" applyBorder="1" applyAlignment="1">
      <alignment vertical="center"/>
    </xf>
    <xf numFmtId="191" fontId="158" fillId="9" borderId="61" xfId="0" applyNumberFormat="1" applyFont="1" applyFill="1" applyBorder="1" applyAlignment="1">
      <alignment horizontal="center" vertical="center"/>
    </xf>
    <xf numFmtId="191" fontId="158" fillId="9" borderId="46" xfId="0" applyNumberFormat="1" applyFont="1" applyFill="1" applyBorder="1" applyAlignment="1">
      <alignment horizontal="center" vertical="center"/>
    </xf>
    <xf numFmtId="49" fontId="146" fillId="51" borderId="52" xfId="0" applyNumberFormat="1" applyFont="1" applyFill="1" applyBorder="1" applyAlignment="1">
      <alignment vertical="center"/>
    </xf>
    <xf numFmtId="198" fontId="148" fillId="56" borderId="7" xfId="0" applyNumberFormat="1" applyFont="1" applyFill="1" applyBorder="1" applyAlignment="1">
      <alignment horizontal="center"/>
    </xf>
    <xf numFmtId="198" fontId="148" fillId="56" borderId="8" xfId="0" applyNumberFormat="1" applyFont="1" applyFill="1" applyBorder="1" applyAlignment="1">
      <alignment horizontal="center"/>
    </xf>
    <xf numFmtId="198" fontId="148" fillId="56" borderId="14" xfId="0" applyNumberFormat="1" applyFont="1" applyFill="1" applyBorder="1" applyAlignment="1">
      <alignment horizontal="center"/>
    </xf>
    <xf numFmtId="49" fontId="146" fillId="4" borderId="52" xfId="0" applyNumberFormat="1" applyFont="1" applyFill="1" applyBorder="1" applyAlignment="1">
      <alignment vertical="center"/>
    </xf>
    <xf numFmtId="1" fontId="148" fillId="4" borderId="9" xfId="0" applyNumberFormat="1" applyFont="1" applyFill="1" applyBorder="1" applyAlignment="1">
      <alignment horizontal="center" vertical="center"/>
    </xf>
    <xf numFmtId="1" fontId="148" fillId="4" borderId="10" xfId="0" applyNumberFormat="1" applyFont="1" applyFill="1" applyBorder="1" applyAlignment="1">
      <alignment horizontal="center" vertical="center"/>
    </xf>
    <xf numFmtId="1" fontId="152" fillId="4" borderId="15" xfId="0" applyNumberFormat="1" applyFont="1" applyFill="1" applyBorder="1" applyAlignment="1">
      <alignment horizontal="center" vertical="center"/>
    </xf>
    <xf numFmtId="1" fontId="148" fillId="4" borderId="15" xfId="0" applyNumberFormat="1" applyFont="1" applyFill="1" applyBorder="1" applyAlignment="1">
      <alignment horizontal="center" vertical="center"/>
    </xf>
    <xf numFmtId="1" fontId="148" fillId="4" borderId="60" xfId="0" applyNumberFormat="1" applyFont="1" applyFill="1" applyBorder="1" applyAlignment="1">
      <alignment horizontal="center" vertical="center"/>
    </xf>
    <xf numFmtId="1" fontId="148" fillId="4" borderId="43" xfId="0" applyNumberFormat="1" applyFont="1" applyFill="1" applyBorder="1" applyAlignment="1">
      <alignment horizontal="center" vertical="center"/>
    </xf>
    <xf numFmtId="1" fontId="148" fillId="4" borderId="43" xfId="0" applyNumberFormat="1" applyFont="1" applyFill="1" applyBorder="1" applyAlignment="1">
      <alignment horizontal="center"/>
    </xf>
    <xf numFmtId="1" fontId="148" fillId="4" borderId="10" xfId="0" applyNumberFormat="1" applyFont="1" applyFill="1" applyBorder="1" applyAlignment="1">
      <alignment horizontal="center"/>
    </xf>
    <xf numFmtId="1" fontId="148" fillId="4" borderId="9" xfId="0" applyNumberFormat="1" applyFont="1" applyFill="1" applyBorder="1" applyAlignment="1">
      <alignment horizontal="center"/>
    </xf>
    <xf numFmtId="1" fontId="148" fillId="4" borderId="17" xfId="0" applyNumberFormat="1" applyFont="1" applyFill="1" applyBorder="1" applyAlignment="1">
      <alignment horizontal="center"/>
    </xf>
    <xf numFmtId="1" fontId="148" fillId="4" borderId="60" xfId="0" applyNumberFormat="1" applyFont="1" applyFill="1" applyBorder="1" applyAlignment="1">
      <alignment horizontal="center"/>
    </xf>
    <xf numFmtId="1" fontId="146" fillId="4" borderId="43" xfId="0" applyNumberFormat="1" applyFont="1" applyFill="1" applyBorder="1" applyAlignment="1">
      <alignment horizontal="center"/>
    </xf>
    <xf numFmtId="1" fontId="146" fillId="4" borderId="10" xfId="0" applyNumberFormat="1" applyFont="1" applyFill="1" applyBorder="1" applyAlignment="1">
      <alignment horizontal="center"/>
    </xf>
    <xf numFmtId="1" fontId="146" fillId="4" borderId="15" xfId="0" applyNumberFormat="1" applyFont="1" applyFill="1" applyBorder="1" applyAlignment="1">
      <alignment horizontal="center"/>
    </xf>
    <xf numFmtId="1" fontId="148" fillId="4" borderId="20" xfId="0" applyNumberFormat="1" applyFont="1" applyFill="1" applyBorder="1" applyAlignment="1">
      <alignment horizontal="center"/>
    </xf>
    <xf numFmtId="1" fontId="148" fillId="4" borderId="5" xfId="0" applyNumberFormat="1" applyFont="1" applyFill="1" applyBorder="1" applyAlignment="1">
      <alignment horizontal="center"/>
    </xf>
    <xf numFmtId="1" fontId="148" fillId="4" borderId="6" xfId="0" applyNumberFormat="1" applyFont="1" applyFill="1" applyBorder="1" applyAlignment="1">
      <alignment horizontal="center"/>
    </xf>
    <xf numFmtId="198" fontId="148" fillId="4" borderId="43" xfId="0" applyNumberFormat="1" applyFont="1" applyFill="1" applyBorder="1" applyAlignment="1">
      <alignment horizontal="center"/>
    </xf>
    <xf numFmtId="198" fontId="148" fillId="4" borderId="10" xfId="0" applyNumberFormat="1" applyFont="1" applyFill="1" applyBorder="1" applyAlignment="1">
      <alignment horizontal="center"/>
    </xf>
    <xf numFmtId="0" fontId="164" fillId="54" borderId="43" xfId="0" applyFont="1" applyFill="1" applyBorder="1" applyAlignment="1">
      <alignment horizontal="center"/>
    </xf>
    <xf numFmtId="0" fontId="164" fillId="54" borderId="10" xfId="0" applyFont="1" applyFill="1" applyBorder="1" applyAlignment="1">
      <alignment horizontal="center"/>
    </xf>
    <xf numFmtId="1" fontId="164" fillId="54" borderId="15" xfId="0" applyNumberFormat="1" applyFont="1" applyFill="1" applyBorder="1" applyAlignment="1">
      <alignment horizontal="center"/>
    </xf>
    <xf numFmtId="0" fontId="164" fillId="54" borderId="65" xfId="0" applyFont="1" applyFill="1" applyBorder="1" applyAlignment="1">
      <alignment horizontal="center"/>
    </xf>
    <xf numFmtId="0" fontId="164" fillId="54" borderId="66" xfId="0" applyFont="1" applyFill="1" applyBorder="1" applyAlignment="1">
      <alignment horizontal="center"/>
    </xf>
    <xf numFmtId="1" fontId="164" fillId="54" borderId="70" xfId="0" applyNumberFormat="1" applyFont="1" applyFill="1" applyBorder="1" applyAlignment="1">
      <alignment horizontal="center"/>
    </xf>
    <xf numFmtId="49" fontId="146" fillId="4" borderId="45" xfId="0" applyNumberFormat="1" applyFont="1" applyFill="1" applyBorder="1" applyAlignment="1">
      <alignment vertical="center"/>
    </xf>
    <xf numFmtId="0" fontId="164" fillId="57" borderId="1" xfId="0" applyFont="1" applyFill="1" applyBorder="1" applyAlignment="1">
      <alignment horizontal="center"/>
    </xf>
    <xf numFmtId="0" fontId="164" fillId="57" borderId="2" xfId="0" applyFont="1" applyFill="1" applyBorder="1" applyAlignment="1">
      <alignment horizontal="center"/>
    </xf>
    <xf numFmtId="1" fontId="164" fillId="57" borderId="2" xfId="0" applyNumberFormat="1" applyFont="1" applyFill="1" applyBorder="1" applyAlignment="1">
      <alignment horizontal="center"/>
    </xf>
    <xf numFmtId="198" fontId="148" fillId="4" borderId="61" xfId="0" applyNumberFormat="1" applyFont="1" applyFill="1" applyBorder="1" applyAlignment="1">
      <alignment horizontal="center"/>
    </xf>
    <xf numFmtId="198" fontId="146" fillId="4" borderId="18" xfId="0" applyNumberFormat="1" applyFont="1" applyFill="1" applyBorder="1" applyAlignment="1">
      <alignment horizontal="center"/>
    </xf>
    <xf numFmtId="198" fontId="158" fillId="0" borderId="81" xfId="0" applyNumberFormat="1" applyFont="1" applyFill="1" applyBorder="1" applyAlignment="1">
      <alignment horizontal="center"/>
    </xf>
    <xf numFmtId="198" fontId="158" fillId="0" borderId="83" xfId="0" applyNumberFormat="1" applyFont="1" applyFill="1" applyBorder="1" applyAlignment="1">
      <alignment horizontal="center"/>
    </xf>
    <xf numFmtId="198" fontId="148" fillId="0" borderId="82" xfId="0" applyNumberFormat="1" applyFont="1" applyFill="1" applyBorder="1" applyAlignment="1">
      <alignment horizontal="center"/>
    </xf>
    <xf numFmtId="2" fontId="150" fillId="0" borderId="0" xfId="0" applyNumberFormat="1" applyFont="1" applyFill="1" applyBorder="1" applyAlignment="1" applyProtection="1">
      <alignment horizontal="left" vertical="center"/>
    </xf>
    <xf numFmtId="0" fontId="0" fillId="0" borderId="0" xfId="0" applyFill="1"/>
    <xf numFmtId="49" fontId="146" fillId="0" borderId="10" xfId="0" applyNumberFormat="1" applyFont="1" applyFill="1" applyBorder="1" applyAlignment="1">
      <alignment horizontal="right" vertical="center"/>
    </xf>
    <xf numFmtId="49" fontId="145" fillId="0" borderId="10" xfId="0" applyNumberFormat="1" applyFont="1" applyFill="1" applyBorder="1" applyAlignment="1">
      <alignment horizontal="right" vertical="center"/>
    </xf>
    <xf numFmtId="2" fontId="150" fillId="0" borderId="10" xfId="0" applyNumberFormat="1" applyFont="1" applyFill="1" applyBorder="1" applyAlignment="1" applyProtection="1">
      <alignment horizontal="left" vertical="center"/>
    </xf>
    <xf numFmtId="0" fontId="145" fillId="0" borderId="10" xfId="0" applyFont="1" applyFill="1" applyBorder="1" applyAlignment="1">
      <alignment vertical="center"/>
    </xf>
    <xf numFmtId="0" fontId="151" fillId="0" borderId="10" xfId="0" applyFont="1" applyFill="1" applyBorder="1" applyAlignment="1">
      <alignment vertical="center"/>
    </xf>
    <xf numFmtId="0" fontId="146" fillId="0" borderId="10" xfId="0" applyFont="1" applyFill="1" applyBorder="1" applyAlignment="1">
      <alignment vertical="center"/>
    </xf>
    <xf numFmtId="0" fontId="149" fillId="0" borderId="10" xfId="0" applyFont="1" applyFill="1" applyBorder="1" applyAlignment="1">
      <alignment vertical="center"/>
    </xf>
    <xf numFmtId="191" fontId="148" fillId="9" borderId="10" xfId="0" applyNumberFormat="1" applyFont="1" applyFill="1" applyBorder="1" applyAlignment="1">
      <alignment horizontal="center" vertical="center"/>
    </xf>
    <xf numFmtId="0" fontId="146" fillId="13" borderId="10" xfId="0" applyFont="1" applyFill="1" applyBorder="1" applyAlignment="1">
      <alignment vertical="center"/>
    </xf>
    <xf numFmtId="2" fontId="150" fillId="4" borderId="10" xfId="0" applyNumberFormat="1" applyFont="1" applyFill="1" applyBorder="1" applyAlignment="1" applyProtection="1">
      <alignment horizontal="left" vertical="center"/>
    </xf>
    <xf numFmtId="0" fontId="145" fillId="4" borderId="10" xfId="0" applyFont="1" applyFill="1" applyBorder="1" applyAlignment="1">
      <alignment vertical="center"/>
    </xf>
    <xf numFmtId="0" fontId="151" fillId="4" borderId="10" xfId="0" applyFont="1" applyFill="1" applyBorder="1" applyAlignment="1">
      <alignment vertical="center"/>
    </xf>
    <xf numFmtId="0" fontId="146" fillId="4" borderId="10" xfId="0" applyFont="1" applyFill="1" applyBorder="1" applyAlignment="1">
      <alignment vertical="center"/>
    </xf>
    <xf numFmtId="0" fontId="149" fillId="4" borderId="10" xfId="0" applyFont="1" applyFill="1" applyBorder="1" applyAlignment="1">
      <alignment vertical="center"/>
    </xf>
    <xf numFmtId="49" fontId="150" fillId="4" borderId="10" xfId="0" applyNumberFormat="1" applyFont="1" applyFill="1" applyBorder="1" applyAlignment="1">
      <alignment vertical="center"/>
    </xf>
    <xf numFmtId="0" fontId="144" fillId="4" borderId="10" xfId="0" applyFont="1" applyFill="1" applyBorder="1" applyAlignment="1">
      <alignment vertical="center"/>
    </xf>
    <xf numFmtId="0" fontId="150" fillId="4" borderId="10" xfId="0" applyFont="1" applyFill="1" applyBorder="1" applyAlignment="1">
      <alignment vertical="center"/>
    </xf>
    <xf numFmtId="0" fontId="146" fillId="56" borderId="10" xfId="0" applyFont="1" applyFill="1" applyBorder="1" applyAlignment="1">
      <alignment vertical="center"/>
    </xf>
    <xf numFmtId="198" fontId="149" fillId="4" borderId="10" xfId="0" applyNumberFormat="1" applyFont="1" applyFill="1" applyBorder="1" applyAlignment="1">
      <alignment horizontal="center" vertical="center"/>
    </xf>
    <xf numFmtId="0" fontId="144" fillId="0" borderId="10" xfId="0" applyFont="1" applyFill="1" applyBorder="1" applyAlignment="1">
      <alignment vertical="center"/>
    </xf>
    <xf numFmtId="212" fontId="145" fillId="0" borderId="10" xfId="0" applyNumberFormat="1" applyFont="1" applyFill="1" applyBorder="1" applyAlignment="1">
      <alignment horizontal="center" vertical="center"/>
    </xf>
    <xf numFmtId="198" fontId="149" fillId="0" borderId="10" xfId="0" applyNumberFormat="1" applyFont="1" applyFill="1" applyBorder="1" applyAlignment="1">
      <alignment horizontal="center"/>
    </xf>
    <xf numFmtId="198" fontId="162" fillId="0" borderId="15" xfId="0" applyNumberFormat="1" applyFont="1" applyFill="1" applyBorder="1" applyAlignment="1">
      <alignment horizontal="center"/>
    </xf>
    <xf numFmtId="198" fontId="162" fillId="0" borderId="10" xfId="0" applyNumberFormat="1" applyFont="1" applyFill="1" applyBorder="1" applyAlignment="1">
      <alignment horizontal="center"/>
    </xf>
    <xf numFmtId="198" fontId="149" fillId="0" borderId="15" xfId="0" applyNumberFormat="1" applyFont="1" applyFill="1" applyBorder="1" applyAlignment="1">
      <alignment horizontal="center"/>
    </xf>
    <xf numFmtId="198" fontId="158" fillId="4" borderId="10" xfId="0" applyNumberFormat="1" applyFont="1" applyFill="1" applyBorder="1" applyAlignment="1">
      <alignment horizontal="center"/>
    </xf>
    <xf numFmtId="198" fontId="158" fillId="4" borderId="18" xfId="0" applyNumberFormat="1" applyFont="1" applyFill="1" applyBorder="1" applyAlignment="1">
      <alignment horizontal="center"/>
    </xf>
    <xf numFmtId="198" fontId="165" fillId="0" borderId="10" xfId="0" applyNumberFormat="1" applyFont="1" applyFill="1" applyBorder="1" applyAlignment="1">
      <alignment horizontal="center" vertical="center"/>
    </xf>
    <xf numFmtId="198" fontId="150" fillId="0" borderId="10" xfId="0" applyNumberFormat="1" applyFont="1" applyFill="1" applyBorder="1" applyAlignment="1">
      <alignment horizontal="center" vertical="center"/>
    </xf>
    <xf numFmtId="198" fontId="165" fillId="0" borderId="10" xfId="0" applyNumberFormat="1" applyFont="1" applyFill="1" applyBorder="1" applyAlignment="1">
      <alignment horizontal="center"/>
    </xf>
    <xf numFmtId="198" fontId="150" fillId="0" borderId="10" xfId="0" applyNumberFormat="1" applyFont="1" applyFill="1" applyBorder="1" applyAlignment="1">
      <alignment horizontal="center"/>
    </xf>
    <xf numFmtId="0" fontId="146" fillId="0" borderId="0" xfId="2742" applyFont="1" applyFill="1" applyBorder="1"/>
    <xf numFmtId="221" fontId="166" fillId="0" borderId="0" xfId="0" applyNumberFormat="1" applyFont="1" applyFill="1" applyBorder="1" applyAlignment="1">
      <alignment horizontal="right" vertical="center" wrapText="1" readingOrder="1"/>
    </xf>
    <xf numFmtId="198" fontId="162" fillId="0" borderId="10" xfId="0" applyNumberFormat="1" applyFont="1" applyFill="1" applyBorder="1" applyAlignment="1">
      <alignment horizontal="center" vertical="center"/>
    </xf>
    <xf numFmtId="0" fontId="161" fillId="0" borderId="0" xfId="0" applyFont="1" applyFill="1" applyBorder="1"/>
    <xf numFmtId="191" fontId="148" fillId="0" borderId="0" xfId="0" applyNumberFormat="1" applyFont="1" applyFill="1" applyBorder="1" applyAlignment="1">
      <alignment horizontal="center" vertical="center"/>
    </xf>
    <xf numFmtId="198" fontId="149" fillId="8" borderId="10" xfId="0" applyNumberFormat="1" applyFont="1" applyFill="1" applyBorder="1" applyAlignment="1">
      <alignment horizontal="center" vertical="center"/>
    </xf>
    <xf numFmtId="0" fontId="149" fillId="0" borderId="10" xfId="0" applyFont="1" applyFill="1" applyBorder="1" applyAlignment="1">
      <alignment horizontal="center" vertical="center"/>
    </xf>
    <xf numFmtId="198" fontId="149" fillId="0" borderId="10" xfId="0" applyNumberFormat="1" applyFont="1" applyFill="1" applyBorder="1" applyAlignment="1">
      <alignment horizontal="center" vertical="center"/>
    </xf>
    <xf numFmtId="0" fontId="161" fillId="0" borderId="0" xfId="0" applyFont="1" applyFill="1" applyBorder="1" applyAlignment="1">
      <alignment vertical="center"/>
    </xf>
    <xf numFmtId="198" fontId="151" fillId="0" borderId="18" xfId="0" applyNumberFormat="1" applyFont="1" applyFill="1" applyBorder="1" applyAlignment="1">
      <alignment horizontal="center"/>
    </xf>
    <xf numFmtId="198" fontId="151" fillId="54" borderId="13" xfId="0" applyNumberFormat="1" applyFont="1" applyFill="1" applyBorder="1" applyAlignment="1">
      <alignment horizontal="center"/>
    </xf>
    <xf numFmtId="197" fontId="163" fillId="55" borderId="10" xfId="0" applyNumberFormat="1" applyFont="1" applyFill="1" applyBorder="1" applyAlignment="1">
      <alignment horizontal="center"/>
    </xf>
    <xf numFmtId="197" fontId="163" fillId="49" borderId="10" xfId="0" applyNumberFormat="1" applyFont="1" applyFill="1" applyBorder="1" applyAlignment="1">
      <alignment horizontal="center"/>
    </xf>
    <xf numFmtId="191" fontId="148" fillId="58" borderId="61" xfId="0" applyNumberFormat="1" applyFont="1" applyFill="1" applyBorder="1" applyAlignment="1">
      <alignment horizontal="center" vertical="center"/>
    </xf>
    <xf numFmtId="198" fontId="158" fillId="0" borderId="18" xfId="0" applyNumberFormat="1" applyFont="1" applyFill="1" applyBorder="1" applyAlignment="1">
      <alignment horizontal="center"/>
    </xf>
    <xf numFmtId="1" fontId="158" fillId="54" borderId="8" xfId="0" applyNumberFormat="1" applyFont="1" applyFill="1" applyBorder="1" applyAlignment="1">
      <alignment horizontal="center"/>
    </xf>
    <xf numFmtId="1" fontId="158" fillId="54" borderId="66" xfId="0" applyNumberFormat="1" applyFont="1" applyFill="1" applyBorder="1" applyAlignment="1">
      <alignment horizontal="center"/>
    </xf>
    <xf numFmtId="0" fontId="150" fillId="0" borderId="10" xfId="0" applyFont="1" applyFill="1" applyBorder="1" applyAlignment="1">
      <alignment vertical="center"/>
    </xf>
    <xf numFmtId="191" fontId="148" fillId="59" borderId="61" xfId="0" applyNumberFormat="1" applyFont="1" applyFill="1" applyBorder="1" applyAlignment="1">
      <alignment horizontal="center" vertical="center"/>
    </xf>
    <xf numFmtId="198" fontId="149" fillId="8" borderId="12" xfId="0" applyNumberFormat="1" applyFont="1" applyFill="1" applyBorder="1" applyAlignment="1">
      <alignment horizontal="center" vertical="center"/>
    </xf>
    <xf numFmtId="191" fontId="148" fillId="59" borderId="72" xfId="0" applyNumberFormat="1" applyFont="1" applyFill="1" applyBorder="1" applyAlignment="1">
      <alignment horizontal="center" vertical="center"/>
    </xf>
    <xf numFmtId="191" fontId="148" fillId="59" borderId="18" xfId="0" applyNumberFormat="1" applyFont="1" applyFill="1" applyBorder="1" applyAlignment="1">
      <alignment horizontal="center" vertical="center"/>
    </xf>
    <xf numFmtId="198" fontId="158" fillId="54" borderId="80" xfId="0" applyNumberFormat="1" applyFont="1" applyFill="1" applyBorder="1" applyAlignment="1">
      <alignment horizontal="center"/>
    </xf>
    <xf numFmtId="191" fontId="148" fillId="58" borderId="18" xfId="0" applyNumberFormat="1" applyFont="1" applyFill="1" applyBorder="1" applyAlignment="1">
      <alignment horizontal="center" vertical="center"/>
    </xf>
    <xf numFmtId="0" fontId="0" fillId="0" borderId="10" xfId="0" applyBorder="1"/>
    <xf numFmtId="0" fontId="0" fillId="0" borderId="10" xfId="0" applyBorder="1" applyAlignment="1">
      <alignment horizontal="center"/>
    </xf>
    <xf numFmtId="10" fontId="0" fillId="0" borderId="10" xfId="0" applyNumberFormat="1" applyBorder="1"/>
    <xf numFmtId="10" fontId="0" fillId="8" borderId="10" xfId="0" applyNumberFormat="1" applyFill="1" applyBorder="1"/>
    <xf numFmtId="10" fontId="0" fillId="0" borderId="10" xfId="6156" applyNumberFormat="1" applyFont="1" applyBorder="1"/>
    <xf numFmtId="0" fontId="0" fillId="0" borderId="0" xfId="0" applyBorder="1" applyAlignment="1">
      <alignment horizontal="center"/>
    </xf>
    <xf numFmtId="10" fontId="0" fillId="0" borderId="10" xfId="0" applyNumberFormat="1" applyFill="1" applyBorder="1"/>
    <xf numFmtId="0" fontId="168" fillId="0" borderId="0" xfId="2823" applyFont="1" applyFill="1" applyAlignment="1">
      <alignment horizontal="center"/>
    </xf>
    <xf numFmtId="10" fontId="0" fillId="0" borderId="10" xfId="0" applyNumberFormat="1" applyFont="1" applyBorder="1"/>
    <xf numFmtId="10" fontId="167" fillId="0" borderId="10" xfId="0" applyNumberFormat="1" applyFont="1" applyBorder="1"/>
    <xf numFmtId="197" fontId="169" fillId="49" borderId="10" xfId="0" applyNumberFormat="1" applyFont="1" applyFill="1" applyBorder="1" applyAlignment="1">
      <alignment horizontal="center"/>
    </xf>
    <xf numFmtId="0" fontId="0" fillId="0" borderId="0" xfId="0" applyBorder="1"/>
    <xf numFmtId="10" fontId="0" fillId="0" borderId="0" xfId="0" applyNumberFormat="1" applyBorder="1"/>
    <xf numFmtId="10" fontId="0" fillId="8" borderId="0" xfId="0" applyNumberFormat="1" applyFill="1" applyBorder="1"/>
    <xf numFmtId="10" fontId="167" fillId="0" borderId="13" xfId="0" applyNumberFormat="1" applyFont="1" applyFill="1" applyBorder="1"/>
    <xf numFmtId="10" fontId="0" fillId="0" borderId="13" xfId="0" applyNumberFormat="1" applyFont="1" applyFill="1" applyBorder="1"/>
    <xf numFmtId="191" fontId="148" fillId="58" borderId="2" xfId="0" applyNumberFormat="1" applyFont="1" applyFill="1" applyBorder="1" applyAlignment="1">
      <alignment horizontal="center" vertical="center"/>
    </xf>
    <xf numFmtId="198" fontId="151" fillId="54" borderId="24" xfId="0" applyNumberFormat="1" applyFont="1" applyFill="1" applyBorder="1" applyAlignment="1">
      <alignment horizontal="center"/>
    </xf>
    <xf numFmtId="198" fontId="151" fillId="54" borderId="17" xfId="0" applyNumberFormat="1" applyFont="1" applyFill="1" applyBorder="1" applyAlignment="1">
      <alignment horizontal="center"/>
    </xf>
    <xf numFmtId="191" fontId="148" fillId="58" borderId="49" xfId="0" applyNumberFormat="1" applyFont="1" applyFill="1" applyBorder="1" applyAlignment="1">
      <alignment horizontal="center" vertical="center"/>
    </xf>
    <xf numFmtId="198" fontId="151" fillId="54" borderId="52" xfId="0" applyNumberFormat="1" applyFont="1" applyFill="1" applyBorder="1" applyAlignment="1">
      <alignment horizontal="center"/>
    </xf>
    <xf numFmtId="198" fontId="149" fillId="4" borderId="52" xfId="0" applyNumberFormat="1" applyFont="1" applyFill="1" applyBorder="1" applyAlignment="1">
      <alignment horizontal="center"/>
    </xf>
    <xf numFmtId="198" fontId="146" fillId="4" borderId="45" xfId="0" applyNumberFormat="1" applyFont="1" applyFill="1" applyBorder="1" applyAlignment="1">
      <alignment horizontal="center"/>
    </xf>
    <xf numFmtId="198" fontId="149" fillId="4" borderId="12" xfId="0" applyNumberFormat="1" applyFont="1" applyFill="1" applyBorder="1" applyAlignment="1">
      <alignment horizontal="center" vertical="center"/>
    </xf>
    <xf numFmtId="198" fontId="146" fillId="0" borderId="0" xfId="0" applyNumberFormat="1" applyFont="1" applyFill="1" applyBorder="1" applyAlignment="1">
      <alignment vertical="center"/>
    </xf>
    <xf numFmtId="2" fontId="146" fillId="0" borderId="0" xfId="0" applyNumberFormat="1" applyFont="1" applyFill="1" applyBorder="1" applyAlignment="1">
      <alignment vertical="center"/>
    </xf>
    <xf numFmtId="0" fontId="146" fillId="47" borderId="10" xfId="0" applyFont="1" applyFill="1" applyBorder="1" applyAlignment="1">
      <alignment vertical="center"/>
    </xf>
    <xf numFmtId="198" fontId="150" fillId="47" borderId="10" xfId="0" applyNumberFormat="1" applyFont="1" applyFill="1" applyBorder="1" applyAlignment="1">
      <alignment horizontal="center" vertical="center"/>
    </xf>
    <xf numFmtId="1" fontId="150" fillId="54" borderId="52" xfId="0" applyNumberFormat="1" applyFont="1" applyFill="1" applyBorder="1" applyAlignment="1">
      <alignment horizontal="center"/>
    </xf>
    <xf numFmtId="198" fontId="158" fillId="4" borderId="52" xfId="0" applyNumberFormat="1" applyFont="1" applyFill="1" applyBorder="1" applyAlignment="1">
      <alignment horizontal="center"/>
    </xf>
    <xf numFmtId="1" fontId="158" fillId="54" borderId="52" xfId="0" applyNumberFormat="1" applyFont="1" applyFill="1" applyBorder="1" applyAlignment="1">
      <alignment horizontal="center"/>
    </xf>
    <xf numFmtId="198" fontId="158" fillId="4" borderId="45" xfId="0" applyNumberFormat="1" applyFont="1" applyFill="1" applyBorder="1" applyAlignment="1">
      <alignment horizontal="center"/>
    </xf>
    <xf numFmtId="198" fontId="170" fillId="0" borderId="10" xfId="0" applyNumberFormat="1" applyFont="1" applyFill="1" applyBorder="1" applyAlignment="1">
      <alignment horizontal="center" vertical="center"/>
    </xf>
    <xf numFmtId="0" fontId="170" fillId="0" borderId="10" xfId="0" applyFont="1" applyFill="1" applyBorder="1" applyAlignment="1">
      <alignment vertical="center"/>
    </xf>
    <xf numFmtId="10" fontId="0" fillId="0" borderId="13" xfId="6160" applyNumberFormat="1" applyFont="1" applyFill="1" applyBorder="1"/>
    <xf numFmtId="10" fontId="167" fillId="0" borderId="10" xfId="0" applyNumberFormat="1" applyFont="1" applyFill="1" applyBorder="1"/>
    <xf numFmtId="0" fontId="171" fillId="0" borderId="0" xfId="0" applyFont="1" applyAlignment="1">
      <alignment horizontal="center"/>
    </xf>
    <xf numFmtId="191" fontId="148" fillId="62" borderId="61" xfId="0" applyNumberFormat="1" applyFont="1" applyFill="1" applyBorder="1" applyAlignment="1">
      <alignment horizontal="center" vertical="center"/>
    </xf>
    <xf numFmtId="191" fontId="148" fillId="62" borderId="18" xfId="0" applyNumberFormat="1" applyFont="1" applyFill="1" applyBorder="1" applyAlignment="1">
      <alignment horizontal="center" vertical="center"/>
    </xf>
    <xf numFmtId="191" fontId="148" fillId="62" borderId="2" xfId="0" applyNumberFormat="1" applyFont="1" applyFill="1" applyBorder="1" applyAlignment="1">
      <alignment horizontal="center" vertical="center"/>
    </xf>
    <xf numFmtId="191" fontId="148" fillId="62" borderId="72" xfId="0" applyNumberFormat="1" applyFont="1" applyFill="1" applyBorder="1" applyAlignment="1">
      <alignment horizontal="center" vertical="center"/>
    </xf>
    <xf numFmtId="191" fontId="148" fillId="63" borderId="61" xfId="0" applyNumberFormat="1" applyFont="1" applyFill="1" applyBorder="1" applyAlignment="1">
      <alignment horizontal="center" vertical="center"/>
    </xf>
    <xf numFmtId="191" fontId="148" fillId="63" borderId="49" xfId="0" applyNumberFormat="1" applyFont="1" applyFill="1" applyBorder="1" applyAlignment="1">
      <alignment horizontal="center" vertical="center"/>
    </xf>
    <xf numFmtId="198" fontId="158" fillId="54" borderId="24" xfId="0" applyNumberFormat="1" applyFont="1" applyFill="1" applyBorder="1" applyAlignment="1">
      <alignment horizontal="center"/>
    </xf>
    <xf numFmtId="198" fontId="158" fillId="54" borderId="17" xfId="0" applyNumberFormat="1" applyFont="1" applyFill="1" applyBorder="1" applyAlignment="1">
      <alignment horizontal="center"/>
    </xf>
    <xf numFmtId="0" fontId="162" fillId="0" borderId="10" xfId="0" applyFont="1" applyFill="1" applyBorder="1" applyAlignment="1">
      <alignment vertical="center"/>
    </xf>
    <xf numFmtId="0" fontId="145" fillId="0" borderId="0" xfId="0" applyFont="1" applyFill="1" applyBorder="1" applyAlignment="1">
      <alignment horizontal="center"/>
    </xf>
    <xf numFmtId="2" fontId="172" fillId="0" borderId="0" xfId="0" applyNumberFormat="1" applyFont="1" applyFill="1" applyBorder="1" applyAlignment="1" applyProtection="1">
      <alignment horizontal="center" vertical="center"/>
    </xf>
    <xf numFmtId="197" fontId="163" fillId="61" borderId="10" xfId="0" applyNumberFormat="1" applyFont="1" applyFill="1" applyBorder="1" applyAlignment="1">
      <alignment horizontal="center"/>
    </xf>
    <xf numFmtId="197" fontId="169" fillId="61" borderId="10" xfId="0" applyNumberFormat="1" applyFont="1" applyFill="1" applyBorder="1" applyAlignment="1">
      <alignment horizontal="center"/>
    </xf>
    <xf numFmtId="197" fontId="163" fillId="64" borderId="10" xfId="0" applyNumberFormat="1" applyFont="1" applyFill="1" applyBorder="1" applyAlignment="1">
      <alignment horizontal="center"/>
    </xf>
    <xf numFmtId="197" fontId="169" fillId="64" borderId="10" xfId="0" applyNumberFormat="1" applyFont="1" applyFill="1" applyBorder="1" applyAlignment="1">
      <alignment horizontal="center"/>
    </xf>
    <xf numFmtId="10" fontId="0" fillId="8" borderId="10" xfId="0" applyNumberFormat="1" applyFont="1" applyFill="1" applyBorder="1"/>
    <xf numFmtId="2" fontId="0" fillId="0" borderId="0" xfId="0" applyNumberFormat="1"/>
    <xf numFmtId="10" fontId="173" fillId="0" borderId="10" xfId="0" applyNumberFormat="1" applyFont="1" applyFill="1" applyBorder="1"/>
    <xf numFmtId="2" fontId="150" fillId="0" borderId="0" xfId="0" applyNumberFormat="1" applyFont="1" applyFill="1" applyBorder="1" applyAlignment="1" applyProtection="1">
      <alignment horizontal="left" vertical="center"/>
    </xf>
    <xf numFmtId="0" fontId="167" fillId="0" borderId="0" xfId="0" applyFont="1" applyAlignment="1">
      <alignment horizontal="center"/>
    </xf>
    <xf numFmtId="191" fontId="148" fillId="63" borderId="51" xfId="0" applyNumberFormat="1" applyFont="1" applyFill="1" applyBorder="1" applyAlignment="1">
      <alignment horizontal="center" vertical="center"/>
    </xf>
    <xf numFmtId="198" fontId="158" fillId="54" borderId="52" xfId="0" applyNumberFormat="1" applyFont="1" applyFill="1" applyBorder="1" applyAlignment="1">
      <alignment horizontal="center"/>
    </xf>
    <xf numFmtId="2" fontId="150" fillId="0" borderId="0" xfId="0" applyNumberFormat="1" applyFont="1" applyFill="1" applyBorder="1" applyAlignment="1" applyProtection="1">
      <alignment horizontal="left" vertical="center"/>
    </xf>
    <xf numFmtId="0" fontId="105" fillId="0" borderId="0" xfId="0" applyFont="1" applyFill="1" applyBorder="1"/>
    <xf numFmtId="0" fontId="170" fillId="0" borderId="0" xfId="0" applyFont="1" applyFill="1" applyBorder="1" applyAlignment="1">
      <alignment vertical="center"/>
    </xf>
    <xf numFmtId="0" fontId="162" fillId="0" borderId="0" xfId="0" applyFont="1" applyFill="1" applyBorder="1" applyAlignment="1">
      <alignment vertical="center"/>
    </xf>
    <xf numFmtId="2" fontId="150" fillId="0" borderId="0" xfId="0" applyNumberFormat="1" applyFont="1" applyFill="1" applyBorder="1" applyAlignment="1" applyProtection="1">
      <alignment horizontal="left" vertical="center"/>
    </xf>
    <xf numFmtId="0" fontId="174" fillId="0" borderId="0" xfId="0" applyFont="1"/>
    <xf numFmtId="2" fontId="150" fillId="0" borderId="0" xfId="0" applyNumberFormat="1" applyFont="1" applyFill="1" applyBorder="1" applyAlignment="1" applyProtection="1">
      <alignment horizontal="left" vertical="center"/>
    </xf>
    <xf numFmtId="2" fontId="150" fillId="0" borderId="0" xfId="0" applyNumberFormat="1" applyFont="1" applyFill="1" applyBorder="1" applyAlignment="1" applyProtection="1">
      <alignment horizontal="left" vertical="center"/>
    </xf>
    <xf numFmtId="0" fontId="146" fillId="8" borderId="10" xfId="0" applyFont="1" applyFill="1" applyBorder="1" applyAlignment="1">
      <alignment vertical="center"/>
    </xf>
    <xf numFmtId="0" fontId="151" fillId="8" borderId="10" xfId="0" applyFont="1" applyFill="1" applyBorder="1" applyAlignment="1">
      <alignment vertical="center"/>
    </xf>
    <xf numFmtId="0" fontId="149" fillId="58" borderId="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197" fontId="163" fillId="0" borderId="10" xfId="0" applyNumberFormat="1" applyFont="1" applyFill="1" applyBorder="1" applyAlignment="1">
      <alignment horizontal="center"/>
    </xf>
    <xf numFmtId="197" fontId="169" fillId="0" borderId="10" xfId="0" applyNumberFormat="1" applyFont="1" applyFill="1" applyBorder="1" applyAlignment="1">
      <alignment horizontal="center"/>
    </xf>
    <xf numFmtId="197" fontId="169" fillId="0" borderId="13" xfId="0" applyNumberFormat="1" applyFont="1" applyFill="1" applyBorder="1" applyAlignment="1">
      <alignment horizontal="center"/>
    </xf>
    <xf numFmtId="2" fontId="0" fillId="0" borderId="0" xfId="0" applyNumberFormat="1" applyFill="1"/>
    <xf numFmtId="0" fontId="169" fillId="0" borderId="10" xfId="0" applyNumberFormat="1" applyFont="1" applyFill="1" applyBorder="1" applyAlignment="1">
      <alignment horizontal="center"/>
    </xf>
    <xf numFmtId="1" fontId="169" fillId="0" borderId="10" xfId="0" applyNumberFormat="1" applyFont="1" applyFill="1" applyBorder="1" applyAlignment="1">
      <alignment horizontal="center"/>
    </xf>
    <xf numFmtId="10" fontId="167" fillId="0" borderId="0" xfId="0" applyNumberFormat="1" applyFont="1" applyFill="1" applyBorder="1"/>
    <xf numFmtId="10" fontId="173" fillId="0" borderId="0" xfId="0" applyNumberFormat="1" applyFont="1" applyFill="1" applyBorder="1"/>
    <xf numFmtId="0" fontId="0" fillId="8" borderId="0" xfId="0" applyFill="1"/>
    <xf numFmtId="0" fontId="0" fillId="8" borderId="0" xfId="0" applyFill="1" applyBorder="1"/>
    <xf numFmtId="0" fontId="0" fillId="8" borderId="10" xfId="0" applyFill="1" applyBorder="1"/>
    <xf numFmtId="0" fontId="0" fillId="8" borderId="10" xfId="0" applyFill="1" applyBorder="1" applyAlignment="1">
      <alignment horizontal="center"/>
    </xf>
    <xf numFmtId="9" fontId="0" fillId="0" borderId="0" xfId="6156" applyFont="1"/>
    <xf numFmtId="2" fontId="150" fillId="0" borderId="0" xfId="0" applyNumberFormat="1" applyFont="1" applyFill="1" applyBorder="1" applyAlignment="1" applyProtection="1">
      <alignment horizontal="left" vertical="center"/>
    </xf>
    <xf numFmtId="2" fontId="150" fillId="0" borderId="0" xfId="0" applyNumberFormat="1" applyFont="1" applyFill="1" applyBorder="1" applyAlignment="1" applyProtection="1">
      <alignment horizontal="left" vertical="center"/>
    </xf>
    <xf numFmtId="0" fontId="105" fillId="0" borderId="0" xfId="0" applyFont="1" applyFill="1" applyBorder="1" applyAlignment="1">
      <alignment vertical="center"/>
    </xf>
    <xf numFmtId="0" fontId="175" fillId="0" borderId="0" xfId="0" applyFont="1" applyFill="1" applyBorder="1"/>
    <xf numFmtId="0" fontId="175" fillId="0" borderId="0" xfId="2742" applyFont="1" applyFill="1" applyBorder="1"/>
    <xf numFmtId="221" fontId="177" fillId="0" borderId="0" xfId="0" applyNumberFormat="1" applyFont="1" applyFill="1" applyBorder="1" applyAlignment="1">
      <alignment horizontal="right" vertical="center" wrapText="1" readingOrder="1"/>
    </xf>
    <xf numFmtId="0" fontId="175" fillId="0" borderId="0" xfId="0" applyFont="1" applyFill="1" applyBorder="1" applyAlignment="1">
      <alignment vertical="center"/>
    </xf>
    <xf numFmtId="191" fontId="148" fillId="63" borderId="1" xfId="0" applyNumberFormat="1" applyFont="1" applyFill="1" applyBorder="1" applyAlignment="1">
      <alignment horizontal="center" vertical="center"/>
    </xf>
    <xf numFmtId="198" fontId="149" fillId="8" borderId="47" xfId="0" applyNumberFormat="1" applyFont="1" applyFill="1" applyBorder="1" applyAlignment="1">
      <alignment horizontal="center" vertical="center"/>
    </xf>
    <xf numFmtId="198" fontId="150" fillId="0" borderId="15" xfId="0" applyNumberFormat="1" applyFont="1" applyFill="1" applyBorder="1" applyAlignment="1">
      <alignment horizontal="center" vertical="center"/>
    </xf>
    <xf numFmtId="198" fontId="149" fillId="8" borderId="15" xfId="0" applyNumberFormat="1" applyFont="1" applyFill="1" applyBorder="1" applyAlignment="1">
      <alignment horizontal="center" vertical="center"/>
    </xf>
    <xf numFmtId="0" fontId="146" fillId="8" borderId="15" xfId="0" applyFont="1" applyFill="1" applyBorder="1" applyAlignment="1">
      <alignment vertical="center"/>
    </xf>
    <xf numFmtId="0" fontId="151" fillId="8" borderId="15" xfId="0" applyFont="1" applyFill="1" applyBorder="1" applyAlignment="1">
      <alignment vertical="center"/>
    </xf>
    <xf numFmtId="0" fontId="175" fillId="0" borderId="10" xfId="0" applyFont="1" applyFill="1" applyBorder="1" applyAlignment="1">
      <alignment vertical="center"/>
    </xf>
    <xf numFmtId="0" fontId="175" fillId="0" borderId="10" xfId="0" quotePrefix="1" applyFont="1" applyFill="1" applyBorder="1" applyAlignment="1">
      <alignment vertical="center" wrapText="1"/>
    </xf>
    <xf numFmtId="0" fontId="175" fillId="0" borderId="10" xfId="0" applyFont="1" applyFill="1" applyBorder="1" applyAlignment="1">
      <alignment vertical="center" wrapText="1"/>
    </xf>
    <xf numFmtId="0" fontId="175" fillId="0" borderId="10" xfId="0" applyFont="1" applyFill="1" applyBorder="1" applyAlignment="1">
      <alignment horizontal="left" vertical="center" wrapText="1"/>
    </xf>
    <xf numFmtId="0" fontId="178" fillId="0" borderId="1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2" fontId="150" fillId="0" borderId="0" xfId="0" applyNumberFormat="1" applyFont="1" applyFill="1" applyBorder="1" applyAlignment="1" applyProtection="1">
      <alignment horizontal="left" vertical="center"/>
    </xf>
    <xf numFmtId="2" fontId="150" fillId="0" borderId="0" xfId="0" applyNumberFormat="1" applyFont="1" applyFill="1" applyBorder="1" applyAlignment="1" applyProtection="1">
      <alignment horizontal="left" vertical="center"/>
    </xf>
    <xf numFmtId="0" fontId="146" fillId="0" borderId="10" xfId="0" quotePrefix="1" applyFont="1" applyFill="1" applyBorder="1" applyAlignment="1">
      <alignment vertical="center" wrapText="1"/>
    </xf>
    <xf numFmtId="0" fontId="149" fillId="0" borderId="10" xfId="0" applyFont="1" applyFill="1" applyBorder="1" applyAlignment="1">
      <alignment horizontal="center" vertical="center"/>
    </xf>
    <xf numFmtId="0" fontId="146" fillId="0" borderId="10" xfId="0" applyFont="1" applyFill="1" applyBorder="1" applyAlignment="1">
      <alignment horizontal="left" vertical="center" wrapText="1"/>
    </xf>
    <xf numFmtId="0" fontId="146" fillId="0" borderId="10" xfId="0" applyFont="1" applyFill="1" applyBorder="1" applyAlignment="1">
      <alignment vertical="center" wrapText="1"/>
    </xf>
    <xf numFmtId="0" fontId="146" fillId="8" borderId="10" xfId="0" quotePrefix="1" applyFont="1" applyFill="1" applyBorder="1" applyAlignment="1">
      <alignment vertical="center" wrapText="1"/>
    </xf>
    <xf numFmtId="0" fontId="146" fillId="8" borderId="10" xfId="0" applyFont="1" applyFill="1" applyBorder="1" applyAlignment="1">
      <alignment vertical="center" wrapText="1"/>
    </xf>
    <xf numFmtId="0" fontId="146" fillId="8" borderId="10" xfId="0" applyFont="1" applyFill="1" applyBorder="1" applyAlignment="1">
      <alignment horizontal="left" vertical="center" wrapText="1"/>
    </xf>
    <xf numFmtId="0" fontId="149" fillId="0" borderId="1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0" fontId="179" fillId="0" borderId="0" xfId="6161" applyFill="1" applyBorder="1" applyAlignment="1">
      <alignment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191" fontId="148" fillId="62" borderId="49" xfId="0" applyNumberFormat="1" applyFont="1" applyFill="1" applyBorder="1" applyAlignment="1">
      <alignment horizontal="center" vertical="center"/>
    </xf>
    <xf numFmtId="0" fontId="150" fillId="65" borderId="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0" fontId="180" fillId="8" borderId="15" xfId="0" quotePrefix="1" applyFont="1" applyFill="1" applyBorder="1" applyAlignment="1">
      <alignment vertical="center" wrapText="1"/>
    </xf>
    <xf numFmtId="0" fontId="182" fillId="8" borderId="15" xfId="0" quotePrefix="1" applyFont="1" applyFill="1" applyBorder="1" applyAlignment="1">
      <alignment vertical="center" wrapText="1"/>
    </xf>
    <xf numFmtId="0" fontId="182" fillId="8" borderId="10" xfId="0" quotePrefix="1" applyFont="1" applyFill="1" applyBorder="1" applyAlignment="1">
      <alignment vertical="center" wrapText="1"/>
    </xf>
    <xf numFmtId="0" fontId="181" fillId="8" borderId="15" xfId="0" applyFont="1" applyFill="1" applyBorder="1" applyAlignment="1">
      <alignment vertical="center" wrapText="1"/>
    </xf>
    <xf numFmtId="0" fontId="182" fillId="8" borderId="15" xfId="0" applyFont="1" applyFill="1" applyBorder="1" applyAlignment="1">
      <alignment vertical="center" wrapText="1"/>
    </xf>
    <xf numFmtId="198" fontId="148" fillId="50" borderId="7" xfId="0" applyNumberFormat="1" applyFont="1" applyFill="1" applyBorder="1" applyAlignment="1">
      <alignment horizontal="center" vertical="center"/>
    </xf>
    <xf numFmtId="198" fontId="148" fillId="50" borderId="8" xfId="0" applyNumberFormat="1" applyFont="1" applyFill="1" applyBorder="1" applyAlignment="1">
      <alignment horizontal="center" vertical="center"/>
    </xf>
    <xf numFmtId="198" fontId="148" fillId="50" borderId="14" xfId="0" applyNumberFormat="1" applyFont="1" applyFill="1" applyBorder="1" applyAlignment="1">
      <alignment horizontal="center" vertical="center"/>
    </xf>
    <xf numFmtId="198" fontId="148" fillId="0" borderId="7" xfId="2742" applyNumberFormat="1" applyFont="1" applyFill="1" applyBorder="1" applyAlignment="1">
      <alignment horizontal="center"/>
    </xf>
    <xf numFmtId="198" fontId="148" fillId="0" borderId="8" xfId="2742" applyNumberFormat="1" applyFont="1" applyFill="1" applyBorder="1" applyAlignment="1">
      <alignment horizontal="center"/>
    </xf>
    <xf numFmtId="198" fontId="148" fillId="0" borderId="25" xfId="2742" applyNumberFormat="1" applyFont="1" applyFill="1" applyBorder="1" applyAlignment="1">
      <alignment horizontal="center"/>
    </xf>
    <xf numFmtId="198" fontId="148" fillId="0" borderId="14" xfId="2742" applyNumberFormat="1" applyFont="1" applyFill="1" applyBorder="1" applyAlignment="1">
      <alignment horizontal="center"/>
    </xf>
    <xf numFmtId="198" fontId="148" fillId="0" borderId="56" xfId="2742" applyNumberFormat="1" applyFont="1" applyFill="1" applyBorder="1" applyAlignment="1">
      <alignment horizontal="center"/>
    </xf>
    <xf numFmtId="198" fontId="146" fillId="0" borderId="7" xfId="2742" applyNumberFormat="1" applyFont="1" applyFill="1" applyBorder="1" applyAlignment="1">
      <alignment horizontal="center"/>
    </xf>
    <xf numFmtId="198" fontId="146" fillId="0" borderId="8" xfId="2742" applyNumberFormat="1" applyFont="1" applyFill="1" applyBorder="1" applyAlignment="1">
      <alignment horizontal="center"/>
    </xf>
    <xf numFmtId="198" fontId="146" fillId="0" borderId="56" xfId="2742" applyNumberFormat="1" applyFont="1" applyFill="1" applyBorder="1" applyAlignment="1">
      <alignment horizontal="center"/>
    </xf>
    <xf numFmtId="198" fontId="157" fillId="0" borderId="55" xfId="2742" applyNumberFormat="1" applyFont="1" applyFill="1" applyBorder="1" applyAlignment="1">
      <alignment horizontal="center"/>
    </xf>
    <xf numFmtId="198" fontId="158" fillId="0" borderId="13" xfId="2742" applyNumberFormat="1" applyFont="1" applyFill="1" applyBorder="1" applyAlignment="1">
      <alignment horizontal="center"/>
    </xf>
    <xf numFmtId="198" fontId="148" fillId="0" borderId="13" xfId="2742" applyNumberFormat="1" applyFont="1" applyFill="1" applyBorder="1" applyAlignment="1">
      <alignment horizontal="center"/>
    </xf>
    <xf numFmtId="198" fontId="148" fillId="0" borderId="42" xfId="2742" applyNumberFormat="1" applyFont="1" applyFill="1" applyBorder="1" applyAlignment="1">
      <alignment horizontal="center"/>
    </xf>
    <xf numFmtId="198" fontId="148" fillId="0" borderId="76" xfId="2742" applyNumberFormat="1" applyFont="1" applyFill="1" applyBorder="1" applyAlignment="1">
      <alignment horizontal="center"/>
    </xf>
    <xf numFmtId="198" fontId="146" fillId="0" borderId="19" xfId="2742" applyNumberFormat="1" applyFont="1" applyFill="1" applyBorder="1" applyAlignment="1">
      <alignment horizontal="center"/>
    </xf>
    <xf numFmtId="198" fontId="146" fillId="0" borderId="13" xfId="2742" applyNumberFormat="1" applyFont="1" applyFill="1" applyBorder="1" applyAlignment="1">
      <alignment horizontal="center"/>
    </xf>
    <xf numFmtId="198" fontId="146" fillId="0" borderId="76" xfId="2742" applyNumberFormat="1" applyFont="1" applyFill="1" applyBorder="1" applyAlignment="1">
      <alignment horizontal="center"/>
    </xf>
    <xf numFmtId="0" fontId="146" fillId="51" borderId="10" xfId="0" applyFont="1" applyFill="1" applyBorder="1" applyAlignment="1">
      <alignment vertical="center"/>
    </xf>
    <xf numFmtId="198" fontId="151" fillId="50" borderId="10" xfId="0" applyNumberFormat="1" applyFont="1" applyFill="1" applyBorder="1" applyAlignment="1">
      <alignment horizontal="center" vertical="center"/>
    </xf>
    <xf numFmtId="198" fontId="157" fillId="0" borderId="10" xfId="2742" applyNumberFormat="1" applyFont="1" applyFill="1" applyBorder="1" applyAlignment="1">
      <alignment horizontal="center"/>
    </xf>
    <xf numFmtId="198" fontId="158" fillId="0" borderId="10" xfId="2742" applyNumberFormat="1" applyFont="1" applyFill="1" applyBorder="1" applyAlignment="1">
      <alignment horizontal="center"/>
    </xf>
    <xf numFmtId="0" fontId="146" fillId="0" borderId="10" xfId="2742" applyFont="1" applyFill="1" applyBorder="1"/>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0" fontId="146" fillId="8" borderId="15" xfId="0" applyFont="1" applyFill="1" applyBorder="1" applyAlignment="1">
      <alignment vertical="center" wrapText="1"/>
    </xf>
    <xf numFmtId="0" fontId="151" fillId="8" borderId="15" xfId="0" applyFont="1" applyFill="1" applyBorder="1" applyAlignment="1">
      <alignment vertical="center" wrapText="1"/>
    </xf>
    <xf numFmtId="0" fontId="151" fillId="8" borderId="15" xfId="0" applyFont="1" applyFill="1" applyBorder="1" applyAlignment="1">
      <alignment horizontal="left" vertical="center" wrapText="1"/>
    </xf>
    <xf numFmtId="0" fontId="151" fillId="8" borderId="10" xfId="0" applyFont="1" applyFill="1" applyBorder="1" applyAlignment="1">
      <alignment vertical="center" wrapText="1"/>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1" fontId="151" fillId="8" borderId="15" xfId="0" applyNumberFormat="1" applyFont="1" applyFill="1" applyBorder="1" applyAlignment="1">
      <alignment vertical="center"/>
    </xf>
    <xf numFmtId="1" fontId="151" fillId="8" borderId="10" xfId="0" applyNumberFormat="1" applyFont="1" applyFill="1" applyBorder="1" applyAlignment="1">
      <alignment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0" fontId="146" fillId="0" borderId="15" xfId="0" applyFont="1" applyFill="1" applyBorder="1" applyAlignment="1">
      <alignment vertical="center"/>
    </xf>
    <xf numFmtId="0" fontId="151" fillId="0" borderId="15" xfId="0" applyFont="1" applyFill="1" applyBorder="1" applyAlignment="1">
      <alignment vertical="center"/>
    </xf>
    <xf numFmtId="1" fontId="151" fillId="0" borderId="15" xfId="0" applyNumberFormat="1" applyFont="1" applyFill="1" applyBorder="1" applyAlignment="1">
      <alignment vertical="center"/>
    </xf>
    <xf numFmtId="0" fontId="149" fillId="0" borderId="15" xfId="0" applyFont="1" applyFill="1" applyBorder="1" applyAlignment="1">
      <alignment vertical="center"/>
    </xf>
    <xf numFmtId="198" fontId="149" fillId="4" borderId="15" xfId="0" applyNumberFormat="1" applyFont="1" applyFill="1" applyBorder="1" applyAlignment="1">
      <alignment horizontal="center" vertical="center"/>
    </xf>
    <xf numFmtId="1" fontId="151" fillId="0" borderId="10" xfId="0" applyNumberFormat="1" applyFont="1" applyFill="1" applyBorder="1" applyAlignment="1">
      <alignment vertical="center"/>
    </xf>
    <xf numFmtId="2" fontId="183" fillId="0" borderId="0" xfId="0" applyNumberFormat="1" applyFont="1" applyFill="1" applyBorder="1" applyAlignment="1" applyProtection="1">
      <alignment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191" fontId="148" fillId="62" borderId="45" xfId="0" applyNumberFormat="1" applyFont="1" applyFill="1" applyBorder="1" applyAlignment="1">
      <alignment horizontal="center" vertical="center"/>
    </xf>
    <xf numFmtId="198" fontId="151" fillId="0" borderId="15" xfId="0" applyNumberFormat="1" applyFont="1" applyFill="1" applyBorder="1" applyAlignment="1">
      <alignment horizontal="center" vertical="center"/>
    </xf>
    <xf numFmtId="197" fontId="163" fillId="66" borderId="10" xfId="0" applyNumberFormat="1" applyFont="1" applyFill="1" applyBorder="1" applyAlignment="1">
      <alignment horizontal="center"/>
    </xf>
    <xf numFmtId="197" fontId="169" fillId="66" borderId="10" xfId="0" applyNumberFormat="1" applyFont="1" applyFill="1" applyBorder="1" applyAlignment="1">
      <alignment horizontal="center"/>
    </xf>
    <xf numFmtId="49" fontId="151" fillId="0" borderId="10" xfId="0" applyNumberFormat="1" applyFont="1" applyFill="1" applyBorder="1" applyAlignment="1">
      <alignment horizontal="right" vertical="center"/>
    </xf>
    <xf numFmtId="0" fontId="151" fillId="13" borderId="10" xfId="0" applyFont="1" applyFill="1" applyBorder="1" applyAlignment="1">
      <alignment vertical="center"/>
    </xf>
    <xf numFmtId="198" fontId="151" fillId="0" borderId="10" xfId="0" applyNumberFormat="1" applyFont="1" applyFill="1" applyBorder="1" applyAlignment="1">
      <alignment horizontal="center"/>
    </xf>
    <xf numFmtId="0" fontId="150" fillId="0" borderId="10" xfId="0" applyFont="1" applyFill="1" applyBorder="1" applyAlignment="1">
      <alignment horizontal="center" vertical="center"/>
    </xf>
    <xf numFmtId="198" fontId="151" fillId="0" borderId="10" xfId="0" applyNumberFormat="1" applyFont="1" applyFill="1" applyBorder="1" applyAlignment="1">
      <alignment horizontal="center" vertical="center"/>
    </xf>
    <xf numFmtId="197" fontId="163" fillId="46" borderId="10" xfId="0" applyNumberFormat="1" applyFont="1" applyFill="1" applyBorder="1" applyAlignment="1">
      <alignment horizontal="center"/>
    </xf>
    <xf numFmtId="197" fontId="169" fillId="46" borderId="10" xfId="0" applyNumberFormat="1" applyFont="1" applyFill="1" applyBorder="1" applyAlignment="1">
      <alignment horizontal="center"/>
    </xf>
    <xf numFmtId="1" fontId="169" fillId="9" borderId="10" xfId="0" applyNumberFormat="1" applyFont="1" applyFill="1" applyBorder="1" applyAlignment="1">
      <alignment horizontal="center"/>
    </xf>
    <xf numFmtId="0" fontId="169" fillId="9" borderId="10" xfId="0" applyNumberFormat="1" applyFont="1" applyFill="1" applyBorder="1" applyAlignment="1">
      <alignment horizontal="center"/>
    </xf>
    <xf numFmtId="191" fontId="148" fillId="63" borderId="45" xfId="0" applyNumberFormat="1" applyFont="1" applyFill="1" applyBorder="1" applyAlignment="1">
      <alignment horizontal="center" vertical="center"/>
    </xf>
    <xf numFmtId="0" fontId="0" fillId="0" borderId="0" xfId="0"/>
    <xf numFmtId="0" fontId="144" fillId="0" borderId="0" xfId="0" applyFont="1" applyFill="1" applyBorder="1" applyAlignment="1">
      <alignment horizontal="left"/>
    </xf>
    <xf numFmtId="198" fontId="145" fillId="0" borderId="0" xfId="6156" applyNumberFormat="1" applyFont="1" applyFill="1" applyBorder="1" applyAlignment="1">
      <alignment horizontal="center" vertical="center"/>
    </xf>
    <xf numFmtId="2" fontId="145" fillId="0" borderId="0" xfId="6156" applyNumberFormat="1" applyFont="1" applyFill="1" applyBorder="1" applyAlignment="1">
      <alignment horizontal="center" vertical="center"/>
    </xf>
    <xf numFmtId="9" fontId="145" fillId="0" borderId="0" xfId="6156" applyFont="1" applyFill="1" applyBorder="1" applyAlignment="1">
      <alignment horizontal="center" vertical="center"/>
    </xf>
    <xf numFmtId="0" fontId="146" fillId="0" borderId="0" xfId="0" applyFont="1" applyFill="1" applyBorder="1"/>
    <xf numFmtId="191" fontId="148" fillId="50" borderId="61" xfId="0" applyNumberFormat="1" applyFont="1" applyFill="1" applyBorder="1" applyAlignment="1">
      <alignment horizontal="center" vertical="center"/>
    </xf>
    <xf numFmtId="191" fontId="148" fillId="50" borderId="18" xfId="0" applyNumberFormat="1" applyFont="1" applyFill="1" applyBorder="1" applyAlignment="1">
      <alignment horizontal="center" vertical="center"/>
    </xf>
    <xf numFmtId="191" fontId="148" fillId="50" borderId="46" xfId="0" applyNumberFormat="1" applyFont="1" applyFill="1" applyBorder="1" applyAlignment="1">
      <alignment horizontal="center" vertical="center"/>
    </xf>
    <xf numFmtId="191" fontId="148" fillId="50" borderId="62" xfId="0" applyNumberFormat="1" applyFont="1" applyFill="1" applyBorder="1" applyAlignment="1">
      <alignment horizontal="center" vertical="center"/>
    </xf>
    <xf numFmtId="0" fontId="148" fillId="50" borderId="61" xfId="0" applyFont="1" applyFill="1" applyBorder="1" applyAlignment="1">
      <alignment horizontal="center" vertical="center"/>
    </xf>
    <xf numFmtId="0" fontId="148" fillId="50" borderId="18" xfId="0" applyFont="1" applyFill="1" applyBorder="1" applyAlignment="1">
      <alignment horizontal="center" vertical="center"/>
    </xf>
    <xf numFmtId="0" fontId="148" fillId="50" borderId="62" xfId="0" applyFont="1" applyFill="1" applyBorder="1" applyAlignment="1">
      <alignment horizontal="center" vertical="center"/>
    </xf>
    <xf numFmtId="191" fontId="148" fillId="51" borderId="61" xfId="0" applyNumberFormat="1" applyFont="1" applyFill="1" applyBorder="1" applyAlignment="1">
      <alignment horizontal="center" vertical="center"/>
    </xf>
    <xf numFmtId="191" fontId="148" fillId="51" borderId="18" xfId="0" applyNumberFormat="1" applyFont="1" applyFill="1" applyBorder="1" applyAlignment="1">
      <alignment horizontal="center" vertical="center"/>
    </xf>
    <xf numFmtId="0" fontId="150" fillId="51" borderId="61" xfId="0" applyFont="1" applyFill="1" applyBorder="1" applyAlignment="1">
      <alignment horizontal="center" vertical="center"/>
    </xf>
    <xf numFmtId="0" fontId="150" fillId="51" borderId="18" xfId="0" applyFont="1" applyFill="1" applyBorder="1" applyAlignment="1">
      <alignment horizontal="center" vertical="center"/>
    </xf>
    <xf numFmtId="198" fontId="148" fillId="50" borderId="11" xfId="0" applyNumberFormat="1" applyFont="1" applyFill="1" applyBorder="1" applyAlignment="1">
      <alignment horizontal="center" vertical="center"/>
    </xf>
    <xf numFmtId="198" fontId="148" fillId="50" borderId="12" xfId="0" applyNumberFormat="1" applyFont="1" applyFill="1" applyBorder="1" applyAlignment="1">
      <alignment horizontal="center" vertical="center"/>
    </xf>
    <xf numFmtId="198" fontId="148" fillId="50" borderId="47" xfId="0" applyNumberFormat="1" applyFont="1" applyFill="1" applyBorder="1" applyAlignment="1">
      <alignment horizontal="center" vertical="center"/>
    </xf>
    <xf numFmtId="198" fontId="148" fillId="50" borderId="57" xfId="0" applyNumberFormat="1" applyFont="1" applyFill="1" applyBorder="1" applyAlignment="1">
      <alignment horizontal="center" vertical="center"/>
    </xf>
    <xf numFmtId="198" fontId="148" fillId="51" borderId="20" xfId="0" applyNumberFormat="1" applyFont="1" applyFill="1" applyBorder="1" applyAlignment="1">
      <alignment horizontal="center"/>
    </xf>
    <xf numFmtId="198" fontId="148" fillId="51" borderId="5" xfId="0" applyNumberFormat="1" applyFont="1" applyFill="1" applyBorder="1" applyAlignment="1">
      <alignment horizontal="center"/>
    </xf>
    <xf numFmtId="198" fontId="146" fillId="51" borderId="20" xfId="0" applyNumberFormat="1" applyFont="1" applyFill="1" applyBorder="1" applyAlignment="1">
      <alignment horizontal="center"/>
    </xf>
    <xf numFmtId="198" fontId="146" fillId="51" borderId="5" xfId="0" applyNumberFormat="1" applyFont="1" applyFill="1" applyBorder="1" applyAlignment="1">
      <alignment horizontal="center"/>
    </xf>
    <xf numFmtId="198" fontId="148" fillId="0" borderId="43" xfId="0" applyNumberFormat="1" applyFont="1" applyFill="1" applyBorder="1" applyAlignment="1">
      <alignment horizontal="center" vertical="center"/>
    </xf>
    <xf numFmtId="198" fontId="148" fillId="0" borderId="10" xfId="0" applyNumberFormat="1" applyFont="1" applyFill="1" applyBorder="1" applyAlignment="1">
      <alignment horizontal="center" vertical="center"/>
    </xf>
    <xf numFmtId="198" fontId="148" fillId="0" borderId="15" xfId="0" applyNumberFormat="1" applyFont="1" applyFill="1" applyBorder="1" applyAlignment="1">
      <alignment horizontal="center" vertical="center"/>
    </xf>
    <xf numFmtId="198" fontId="148" fillId="0" borderId="60" xfId="0" applyNumberFormat="1" applyFont="1" applyFill="1" applyBorder="1" applyAlignment="1">
      <alignment horizontal="center" vertical="center"/>
    </xf>
    <xf numFmtId="198" fontId="148" fillId="0" borderId="43" xfId="0" applyNumberFormat="1" applyFont="1" applyFill="1" applyBorder="1" applyAlignment="1">
      <alignment horizontal="center"/>
    </xf>
    <xf numFmtId="198" fontId="148" fillId="0" borderId="10" xfId="0" applyNumberFormat="1" applyFont="1" applyFill="1" applyBorder="1" applyAlignment="1">
      <alignment horizontal="center"/>
    </xf>
    <xf numFmtId="198" fontId="146" fillId="0" borderId="10" xfId="0" applyNumberFormat="1" applyFont="1" applyFill="1" applyBorder="1" applyAlignment="1">
      <alignment horizontal="center"/>
    </xf>
    <xf numFmtId="198" fontId="146" fillId="0" borderId="43" xfId="0" applyNumberFormat="1" applyFont="1" applyFill="1" applyBorder="1" applyAlignment="1">
      <alignment horizontal="center"/>
    </xf>
    <xf numFmtId="198" fontId="148" fillId="50" borderId="43" xfId="0" applyNumberFormat="1" applyFont="1" applyFill="1" applyBorder="1" applyAlignment="1">
      <alignment horizontal="center" vertical="center"/>
    </xf>
    <xf numFmtId="198" fontId="148" fillId="50" borderId="10" xfId="0" applyNumberFormat="1" applyFont="1" applyFill="1" applyBorder="1" applyAlignment="1">
      <alignment horizontal="center" vertical="center"/>
    </xf>
    <xf numFmtId="198" fontId="148" fillId="50" borderId="15" xfId="0" applyNumberFormat="1" applyFont="1" applyFill="1" applyBorder="1" applyAlignment="1">
      <alignment horizontal="center" vertical="center"/>
    </xf>
    <xf numFmtId="0" fontId="148" fillId="0" borderId="0" xfId="0" applyFont="1" applyFill="1" applyBorder="1" applyAlignment="1">
      <alignment horizontal="center" vertical="center"/>
    </xf>
    <xf numFmtId="198" fontId="148" fillId="0" borderId="0" xfId="0" applyNumberFormat="1" applyFont="1" applyFill="1" applyBorder="1" applyAlignment="1">
      <alignment horizontal="center" vertical="center"/>
    </xf>
    <xf numFmtId="198" fontId="145" fillId="0" borderId="0" xfId="0" applyNumberFormat="1" applyFont="1" applyFill="1" applyBorder="1" applyAlignment="1">
      <alignment horizontal="center" vertical="center"/>
    </xf>
    <xf numFmtId="0" fontId="145" fillId="0" borderId="0" xfId="0" applyFont="1" applyFill="1" applyBorder="1" applyAlignment="1">
      <alignment horizontal="center" vertical="center"/>
    </xf>
    <xf numFmtId="0" fontId="148" fillId="0" borderId="0" xfId="0" applyFont="1" applyFill="1" applyBorder="1"/>
    <xf numFmtId="198" fontId="144" fillId="0" borderId="0" xfId="0" applyNumberFormat="1" applyFont="1" applyFill="1" applyBorder="1" applyAlignment="1">
      <alignment horizontal="center" vertical="center"/>
    </xf>
    <xf numFmtId="9" fontId="153" fillId="0" borderId="0" xfId="6156" applyFont="1"/>
    <xf numFmtId="9" fontId="154" fillId="0" borderId="0" xfId="6156" applyFont="1"/>
    <xf numFmtId="0" fontId="149" fillId="9" borderId="1" xfId="0" applyFont="1" applyFill="1" applyBorder="1" applyAlignment="1">
      <alignment vertical="center"/>
    </xf>
    <xf numFmtId="191" fontId="150" fillId="50" borderId="45" xfId="0" applyNumberFormat="1" applyFont="1" applyFill="1" applyBorder="1" applyAlignment="1">
      <alignment horizontal="center" vertical="center"/>
    </xf>
    <xf numFmtId="191" fontId="150" fillId="50" borderId="62" xfId="0" applyNumberFormat="1" applyFont="1" applyFill="1" applyBorder="1" applyAlignment="1">
      <alignment horizontal="center" vertical="center"/>
    </xf>
    <xf numFmtId="0" fontId="150" fillId="50" borderId="72" xfId="0" applyFont="1" applyFill="1" applyBorder="1" applyAlignment="1">
      <alignment horizontal="center" vertical="center"/>
    </xf>
    <xf numFmtId="191" fontId="148" fillId="52" borderId="61" xfId="0" applyNumberFormat="1" applyFont="1" applyFill="1" applyBorder="1" applyAlignment="1">
      <alignment horizontal="center" vertical="center"/>
    </xf>
    <xf numFmtId="191" fontId="148" fillId="52" borderId="18" xfId="0" applyNumberFormat="1" applyFont="1" applyFill="1" applyBorder="1" applyAlignment="1">
      <alignment horizontal="center" vertical="center"/>
    </xf>
    <xf numFmtId="191" fontId="148" fillId="52" borderId="2" xfId="0" applyNumberFormat="1" applyFont="1" applyFill="1" applyBorder="1" applyAlignment="1">
      <alignment horizontal="center" vertical="center"/>
    </xf>
    <xf numFmtId="0" fontId="150" fillId="52" borderId="45" xfId="0" applyFont="1" applyFill="1" applyBorder="1" applyAlignment="1">
      <alignment horizontal="center" vertical="center"/>
    </xf>
    <xf numFmtId="0" fontId="150" fillId="52" borderId="5" xfId="0" applyFont="1" applyFill="1" applyBorder="1" applyAlignment="1">
      <alignment horizontal="center" vertical="center"/>
    </xf>
    <xf numFmtId="0" fontId="146" fillId="0" borderId="16" xfId="0" applyFont="1" applyFill="1" applyBorder="1" applyAlignment="1">
      <alignment vertical="center"/>
    </xf>
    <xf numFmtId="198" fontId="151" fillId="0" borderId="52" xfId="0" applyNumberFormat="1" applyFont="1" applyFill="1" applyBorder="1" applyAlignment="1">
      <alignment horizontal="center" vertical="center"/>
    </xf>
    <xf numFmtId="198" fontId="151" fillId="0" borderId="60" xfId="0" applyNumberFormat="1" applyFont="1" applyFill="1" applyBorder="1" applyAlignment="1">
      <alignment horizontal="center" vertical="center"/>
    </xf>
    <xf numFmtId="198" fontId="151" fillId="0" borderId="74" xfId="0" applyNumberFormat="1" applyFont="1" applyFill="1" applyBorder="1" applyAlignment="1">
      <alignment horizontal="center" vertical="center"/>
    </xf>
    <xf numFmtId="198" fontId="148" fillId="0" borderId="17" xfId="0" applyNumberFormat="1" applyFont="1" applyFill="1" applyBorder="1" applyAlignment="1">
      <alignment horizontal="center"/>
    </xf>
    <xf numFmtId="0" fontId="146" fillId="51" borderId="21" xfId="0" applyFont="1" applyFill="1" applyBorder="1" applyAlignment="1">
      <alignment vertical="center"/>
    </xf>
    <xf numFmtId="198" fontId="148" fillId="50" borderId="42" xfId="0" applyNumberFormat="1" applyFont="1" applyFill="1" applyBorder="1" applyAlignment="1">
      <alignment horizontal="center" vertical="center"/>
    </xf>
    <xf numFmtId="198" fontId="148" fillId="50" borderId="76" xfId="0" applyNumberFormat="1" applyFont="1" applyFill="1" applyBorder="1" applyAlignment="1">
      <alignment horizontal="center" vertical="center"/>
    </xf>
    <xf numFmtId="198" fontId="151" fillId="50" borderId="77" xfId="0" applyNumberFormat="1" applyFont="1" applyFill="1" applyBorder="1" applyAlignment="1">
      <alignment horizontal="center" vertical="center"/>
    </xf>
    <xf numFmtId="198" fontId="148" fillId="50" borderId="55" xfId="0" applyNumberFormat="1" applyFont="1" applyFill="1" applyBorder="1" applyAlignment="1">
      <alignment horizontal="center" vertical="center"/>
    </xf>
    <xf numFmtId="198" fontId="148" fillId="50" borderId="13" xfId="0" applyNumberFormat="1" applyFont="1" applyFill="1" applyBorder="1" applyAlignment="1">
      <alignment horizontal="center" vertical="center"/>
    </xf>
    <xf numFmtId="198" fontId="151" fillId="50" borderId="76" xfId="0" applyNumberFormat="1" applyFont="1" applyFill="1" applyBorder="1" applyAlignment="1">
      <alignment horizontal="center" vertical="center"/>
    </xf>
    <xf numFmtId="198" fontId="151" fillId="50" borderId="78" xfId="0" applyNumberFormat="1" applyFont="1" applyFill="1" applyBorder="1" applyAlignment="1">
      <alignment horizontal="center" vertical="center"/>
    </xf>
    <xf numFmtId="198" fontId="148" fillId="0" borderId="10" xfId="2742" applyNumberFormat="1" applyFont="1" applyFill="1" applyBorder="1" applyAlignment="1">
      <alignment horizontal="center"/>
    </xf>
    <xf numFmtId="198" fontId="146" fillId="0" borderId="10" xfId="2742" applyNumberFormat="1" applyFont="1" applyFill="1" applyBorder="1" applyAlignment="1">
      <alignment horizontal="center"/>
    </xf>
    <xf numFmtId="0" fontId="146" fillId="0" borderId="0" xfId="2742" applyFont="1" applyFill="1"/>
    <xf numFmtId="0" fontId="145" fillId="0" borderId="0" xfId="0" applyFont="1" applyFill="1" applyBorder="1" applyAlignment="1">
      <alignment vertical="center"/>
    </xf>
    <xf numFmtId="0" fontId="151" fillId="0" borderId="0" xfId="0" applyFont="1" applyFill="1" applyBorder="1" applyAlignment="1">
      <alignment vertical="center"/>
    </xf>
    <xf numFmtId="0" fontId="146" fillId="0" borderId="0" xfId="0" applyFont="1" applyFill="1" applyBorder="1" applyAlignment="1">
      <alignment vertical="center"/>
    </xf>
    <xf numFmtId="0" fontId="145" fillId="0" borderId="0" xfId="0" applyFont="1" applyFill="1" applyBorder="1"/>
    <xf numFmtId="198" fontId="145" fillId="0" borderId="0" xfId="0" applyNumberFormat="1" applyFont="1" applyFill="1" applyBorder="1"/>
    <xf numFmtId="0" fontId="151" fillId="0" borderId="0" xfId="0" applyFont="1" applyFill="1" applyBorder="1"/>
    <xf numFmtId="191" fontId="148" fillId="52" borderId="46" xfId="0" applyNumberFormat="1" applyFont="1" applyFill="1" applyBorder="1" applyAlignment="1">
      <alignment horizontal="center" vertical="center"/>
    </xf>
    <xf numFmtId="198" fontId="148" fillId="0" borderId="15" xfId="0" applyNumberFormat="1" applyFont="1" applyFill="1" applyBorder="1" applyAlignment="1">
      <alignment horizontal="center"/>
    </xf>
    <xf numFmtId="191" fontId="148" fillId="51" borderId="54" xfId="0" applyNumberFormat="1" applyFont="1" applyFill="1" applyBorder="1" applyAlignment="1">
      <alignment horizontal="center" vertical="center"/>
    </xf>
    <xf numFmtId="198" fontId="148" fillId="51" borderId="68" xfId="0" applyNumberFormat="1" applyFont="1" applyFill="1" applyBorder="1" applyAlignment="1">
      <alignment horizontal="center"/>
    </xf>
    <xf numFmtId="0" fontId="146" fillId="0" borderId="19" xfId="0" applyFont="1" applyFill="1" applyBorder="1"/>
    <xf numFmtId="191" fontId="148" fillId="51" borderId="62" xfId="0" applyNumberFormat="1" applyFont="1" applyFill="1" applyBorder="1" applyAlignment="1">
      <alignment horizontal="center" vertical="center"/>
    </xf>
    <xf numFmtId="0" fontId="149" fillId="0" borderId="0" xfId="0" applyFont="1" applyFill="1" applyBorder="1"/>
    <xf numFmtId="198" fontId="148" fillId="51" borderId="59" xfId="0" applyNumberFormat="1" applyFont="1" applyFill="1" applyBorder="1" applyAlignment="1">
      <alignment horizontal="center"/>
    </xf>
    <xf numFmtId="198" fontId="148" fillId="0" borderId="60" xfId="0" applyNumberFormat="1" applyFont="1" applyFill="1" applyBorder="1" applyAlignment="1">
      <alignment horizontal="center"/>
    </xf>
    <xf numFmtId="0" fontId="149" fillId="0" borderId="0" xfId="0" applyFont="1" applyFill="1" applyBorder="1" applyAlignment="1">
      <alignment vertical="center"/>
    </xf>
    <xf numFmtId="191" fontId="148" fillId="51" borderId="2" xfId="0" applyNumberFormat="1" applyFont="1" applyFill="1" applyBorder="1" applyAlignment="1">
      <alignment horizontal="center" vertical="center"/>
    </xf>
    <xf numFmtId="198" fontId="148" fillId="51" borderId="75" xfId="0" applyNumberFormat="1" applyFont="1" applyFill="1" applyBorder="1" applyAlignment="1">
      <alignment horizontal="center"/>
    </xf>
    <xf numFmtId="191" fontId="148" fillId="52" borderId="62" xfId="0" applyNumberFormat="1" applyFont="1" applyFill="1" applyBorder="1" applyAlignment="1">
      <alignment horizontal="center" vertical="center"/>
    </xf>
    <xf numFmtId="191" fontId="158" fillId="9" borderId="18" xfId="0" applyNumberFormat="1" applyFont="1" applyFill="1" applyBorder="1" applyAlignment="1">
      <alignment horizontal="center" vertical="center"/>
    </xf>
    <xf numFmtId="191" fontId="148" fillId="9" borderId="18" xfId="0" applyNumberFormat="1" applyFont="1" applyFill="1" applyBorder="1" applyAlignment="1">
      <alignment horizontal="center" vertical="center"/>
    </xf>
    <xf numFmtId="191" fontId="148" fillId="9" borderId="62" xfId="0" applyNumberFormat="1" applyFont="1" applyFill="1" applyBorder="1" applyAlignment="1">
      <alignment horizontal="center" vertical="center"/>
    </xf>
    <xf numFmtId="0" fontId="150" fillId="51" borderId="46" xfId="0" applyFont="1" applyFill="1" applyBorder="1" applyAlignment="1">
      <alignment horizontal="center" vertical="center"/>
    </xf>
    <xf numFmtId="198" fontId="146" fillId="51" borderId="6" xfId="0" applyNumberFormat="1" applyFont="1" applyFill="1" applyBorder="1" applyAlignment="1">
      <alignment horizontal="center"/>
    </xf>
    <xf numFmtId="198" fontId="146" fillId="0" borderId="15" xfId="0" applyNumberFormat="1" applyFont="1" applyFill="1" applyBorder="1" applyAlignment="1">
      <alignment horizontal="center"/>
    </xf>
    <xf numFmtId="198" fontId="148" fillId="54" borderId="12" xfId="0" applyNumberFormat="1" applyFont="1" applyFill="1" applyBorder="1" applyAlignment="1">
      <alignment horizontal="center"/>
    </xf>
    <xf numFmtId="0" fontId="147" fillId="48" borderId="45" xfId="0" applyFont="1" applyFill="1" applyBorder="1" applyAlignment="1">
      <alignment vertical="center"/>
    </xf>
    <xf numFmtId="49" fontId="146" fillId="51" borderId="51" xfId="0" applyNumberFormat="1" applyFont="1" applyFill="1" applyBorder="1" applyAlignment="1">
      <alignment vertical="center"/>
    </xf>
    <xf numFmtId="49" fontId="146" fillId="51" borderId="79" xfId="0" applyNumberFormat="1" applyFont="1" applyFill="1" applyBorder="1" applyAlignment="1">
      <alignment vertical="center"/>
    </xf>
    <xf numFmtId="0" fontId="150" fillId="52" borderId="6" xfId="0" applyFont="1" applyFill="1" applyBorder="1" applyAlignment="1">
      <alignment horizontal="center" vertical="center"/>
    </xf>
    <xf numFmtId="198" fontId="158" fillId="0" borderId="23" xfId="0" applyNumberFormat="1" applyFont="1" applyFill="1" applyBorder="1" applyAlignment="1">
      <alignment horizontal="center"/>
    </xf>
    <xf numFmtId="198" fontId="148" fillId="0" borderId="23" xfId="0" applyNumberFormat="1" applyFont="1" applyFill="1" applyBorder="1" applyAlignment="1">
      <alignment horizontal="center"/>
    </xf>
    <xf numFmtId="0" fontId="0" fillId="0" borderId="0" xfId="0" applyFill="1" applyBorder="1"/>
    <xf numFmtId="198" fontId="148" fillId="50" borderId="60" xfId="0" applyNumberFormat="1" applyFont="1" applyFill="1" applyBorder="1" applyAlignment="1">
      <alignment horizontal="center" vertical="center"/>
    </xf>
    <xf numFmtId="198" fontId="148" fillId="51" borderId="43" xfId="0" applyNumberFormat="1" applyFont="1" applyFill="1" applyBorder="1" applyAlignment="1">
      <alignment horizontal="center"/>
    </xf>
    <xf numFmtId="198" fontId="148" fillId="51" borderId="10" xfId="0" applyNumberFormat="1" applyFont="1" applyFill="1" applyBorder="1" applyAlignment="1">
      <alignment horizontal="center"/>
    </xf>
    <xf numFmtId="198" fontId="148" fillId="51" borderId="9" xfId="0" applyNumberFormat="1" applyFont="1" applyFill="1" applyBorder="1" applyAlignment="1">
      <alignment horizontal="center"/>
    </xf>
    <xf numFmtId="198" fontId="148" fillId="51" borderId="17" xfId="0" applyNumberFormat="1" applyFont="1" applyFill="1" applyBorder="1" applyAlignment="1">
      <alignment horizontal="center"/>
    </xf>
    <xf numFmtId="198" fontId="148" fillId="51" borderId="60" xfId="0" applyNumberFormat="1" applyFont="1" applyFill="1" applyBorder="1" applyAlignment="1">
      <alignment horizontal="center"/>
    </xf>
    <xf numFmtId="198" fontId="146" fillId="51" borderId="43" xfId="0" applyNumberFormat="1" applyFont="1" applyFill="1" applyBorder="1" applyAlignment="1">
      <alignment horizontal="center"/>
    </xf>
    <xf numFmtId="198" fontId="146" fillId="51" borderId="10" xfId="0" applyNumberFormat="1" applyFont="1" applyFill="1" applyBorder="1" applyAlignment="1">
      <alignment horizontal="center"/>
    </xf>
    <xf numFmtId="198" fontId="158" fillId="54" borderId="10" xfId="0" applyNumberFormat="1" applyFont="1" applyFill="1" applyBorder="1" applyAlignment="1">
      <alignment horizontal="center"/>
    </xf>
    <xf numFmtId="198" fontId="148" fillId="54" borderId="10" xfId="0" applyNumberFormat="1" applyFont="1" applyFill="1" applyBorder="1" applyAlignment="1">
      <alignment horizontal="center"/>
    </xf>
    <xf numFmtId="198" fontId="148" fillId="54" borderId="15" xfId="0" applyNumberFormat="1" applyFont="1" applyFill="1" applyBorder="1" applyAlignment="1">
      <alignment horizontal="center"/>
    </xf>
    <xf numFmtId="1" fontId="148" fillId="50" borderId="0" xfId="0" applyNumberFormat="1" applyFont="1" applyFill="1" applyBorder="1" applyAlignment="1">
      <alignment horizontal="center" vertical="center"/>
    </xf>
    <xf numFmtId="1" fontId="152" fillId="50" borderId="0" xfId="0" applyNumberFormat="1" applyFont="1" applyFill="1" applyBorder="1" applyAlignment="1">
      <alignment horizontal="center" vertical="center"/>
    </xf>
    <xf numFmtId="1" fontId="148" fillId="51" borderId="0" xfId="0" applyNumberFormat="1" applyFont="1" applyFill="1" applyBorder="1" applyAlignment="1">
      <alignment horizontal="center"/>
    </xf>
    <xf numFmtId="1" fontId="148" fillId="51" borderId="19" xfId="0" applyNumberFormat="1" applyFont="1" applyFill="1" applyBorder="1" applyAlignment="1">
      <alignment horizontal="center"/>
    </xf>
    <xf numFmtId="1" fontId="146" fillId="51" borderId="0" xfId="0" applyNumberFormat="1" applyFont="1" applyFill="1" applyBorder="1" applyAlignment="1">
      <alignment horizontal="center"/>
    </xf>
    <xf numFmtId="221" fontId="160" fillId="0" borderId="0" xfId="0" applyNumberFormat="1" applyFont="1" applyFill="1" applyBorder="1" applyAlignment="1">
      <alignment horizontal="right" vertical="center" wrapText="1" readingOrder="1"/>
    </xf>
    <xf numFmtId="198" fontId="151" fillId="54" borderId="10" xfId="0" applyNumberFormat="1" applyFont="1" applyFill="1" applyBorder="1" applyAlignment="1">
      <alignment horizontal="center"/>
    </xf>
    <xf numFmtId="198" fontId="148" fillId="0" borderId="61" xfId="0" applyNumberFormat="1" applyFont="1" applyFill="1" applyBorder="1" applyAlignment="1">
      <alignment horizontal="center"/>
    </xf>
    <xf numFmtId="198" fontId="148" fillId="0" borderId="18" xfId="0" applyNumberFormat="1" applyFont="1" applyFill="1" applyBorder="1" applyAlignment="1">
      <alignment horizontal="center"/>
    </xf>
    <xf numFmtId="198" fontId="148" fillId="54" borderId="11" xfId="0" applyNumberFormat="1" applyFont="1" applyFill="1" applyBorder="1" applyAlignment="1">
      <alignment horizontal="center"/>
    </xf>
    <xf numFmtId="198" fontId="148" fillId="54" borderId="43" xfId="0" applyNumberFormat="1" applyFont="1" applyFill="1" applyBorder="1" applyAlignment="1">
      <alignment horizontal="center"/>
    </xf>
    <xf numFmtId="191" fontId="148" fillId="9" borderId="61" xfId="0" applyNumberFormat="1" applyFont="1" applyFill="1" applyBorder="1" applyAlignment="1">
      <alignment horizontal="center" vertical="center"/>
    </xf>
    <xf numFmtId="198" fontId="148" fillId="54" borderId="47" xfId="0" applyNumberFormat="1" applyFont="1" applyFill="1" applyBorder="1" applyAlignment="1">
      <alignment horizontal="center"/>
    </xf>
    <xf numFmtId="198" fontId="146" fillId="51" borderId="15" xfId="0" applyNumberFormat="1" applyFont="1" applyFill="1" applyBorder="1" applyAlignment="1">
      <alignment horizontal="center"/>
    </xf>
    <xf numFmtId="198" fontId="158" fillId="54" borderId="8" xfId="0" applyNumberFormat="1" applyFont="1" applyFill="1" applyBorder="1" applyAlignment="1">
      <alignment horizontal="center"/>
    </xf>
    <xf numFmtId="198" fontId="148" fillId="54" borderId="7" xfId="0" applyNumberFormat="1" applyFont="1" applyFill="1" applyBorder="1" applyAlignment="1">
      <alignment horizontal="center"/>
    </xf>
    <xf numFmtId="198" fontId="148" fillId="50" borderId="9" xfId="0" applyNumberFormat="1" applyFont="1" applyFill="1" applyBorder="1" applyAlignment="1">
      <alignment horizontal="center" vertical="center"/>
    </xf>
    <xf numFmtId="198" fontId="148" fillId="50" borderId="80" xfId="0" applyNumberFormat="1" applyFont="1" applyFill="1" applyBorder="1" applyAlignment="1">
      <alignment horizontal="center" vertical="center"/>
    </xf>
    <xf numFmtId="0" fontId="150" fillId="50" borderId="49" xfId="0" applyFont="1" applyFill="1" applyBorder="1" applyAlignment="1">
      <alignment vertical="center"/>
    </xf>
    <xf numFmtId="191" fontId="158" fillId="9" borderId="61" xfId="0" applyNumberFormat="1" applyFont="1" applyFill="1" applyBorder="1" applyAlignment="1">
      <alignment horizontal="center" vertical="center"/>
    </xf>
    <xf numFmtId="191" fontId="158" fillId="9" borderId="46" xfId="0" applyNumberFormat="1" applyFont="1" applyFill="1" applyBorder="1" applyAlignment="1">
      <alignment horizontal="center" vertical="center"/>
    </xf>
    <xf numFmtId="49" fontId="146" fillId="51" borderId="52" xfId="0" applyNumberFormat="1" applyFont="1" applyFill="1" applyBorder="1" applyAlignment="1">
      <alignment vertical="center"/>
    </xf>
    <xf numFmtId="198" fontId="148" fillId="56" borderId="7" xfId="0" applyNumberFormat="1" applyFont="1" applyFill="1" applyBorder="1" applyAlignment="1">
      <alignment horizontal="center"/>
    </xf>
    <xf numFmtId="198" fontId="148" fillId="56" borderId="8" xfId="0" applyNumberFormat="1" applyFont="1" applyFill="1" applyBorder="1" applyAlignment="1">
      <alignment horizontal="center"/>
    </xf>
    <xf numFmtId="198" fontId="148" fillId="56" borderId="14" xfId="0" applyNumberFormat="1" applyFont="1" applyFill="1" applyBorder="1" applyAlignment="1">
      <alignment horizontal="center"/>
    </xf>
    <xf numFmtId="49" fontId="146" fillId="4" borderId="52" xfId="0" applyNumberFormat="1" applyFont="1" applyFill="1" applyBorder="1" applyAlignment="1">
      <alignment vertical="center"/>
    </xf>
    <xf numFmtId="1" fontId="148" fillId="4" borderId="9" xfId="0" applyNumberFormat="1" applyFont="1" applyFill="1" applyBorder="1" applyAlignment="1">
      <alignment horizontal="center" vertical="center"/>
    </xf>
    <xf numFmtId="1" fontId="148" fillId="4" borderId="10" xfId="0" applyNumberFormat="1" applyFont="1" applyFill="1" applyBorder="1" applyAlignment="1">
      <alignment horizontal="center" vertical="center"/>
    </xf>
    <xf numFmtId="1" fontId="152" fillId="4" borderId="15" xfId="0" applyNumberFormat="1" applyFont="1" applyFill="1" applyBorder="1" applyAlignment="1">
      <alignment horizontal="center" vertical="center"/>
    </xf>
    <xf numFmtId="1" fontId="148" fillId="4" borderId="15" xfId="0" applyNumberFormat="1" applyFont="1" applyFill="1" applyBorder="1" applyAlignment="1">
      <alignment horizontal="center" vertical="center"/>
    </xf>
    <xf numFmtId="1" fontId="148" fillId="4" borderId="60" xfId="0" applyNumberFormat="1" applyFont="1" applyFill="1" applyBorder="1" applyAlignment="1">
      <alignment horizontal="center" vertical="center"/>
    </xf>
    <xf numFmtId="1" fontId="148" fillId="4" borderId="43" xfId="0" applyNumberFormat="1" applyFont="1" applyFill="1" applyBorder="1" applyAlignment="1">
      <alignment horizontal="center" vertical="center"/>
    </xf>
    <xf numFmtId="1" fontId="148" fillId="4" borderId="43" xfId="0" applyNumberFormat="1" applyFont="1" applyFill="1" applyBorder="1" applyAlignment="1">
      <alignment horizontal="center"/>
    </xf>
    <xf numFmtId="1" fontId="148" fillId="4" borderId="10" xfId="0" applyNumberFormat="1" applyFont="1" applyFill="1" applyBorder="1" applyAlignment="1">
      <alignment horizontal="center"/>
    </xf>
    <xf numFmtId="1" fontId="148" fillId="4" borderId="9" xfId="0" applyNumberFormat="1" applyFont="1" applyFill="1" applyBorder="1" applyAlignment="1">
      <alignment horizontal="center"/>
    </xf>
    <xf numFmtId="1" fontId="148" fillId="4" borderId="17" xfId="0" applyNumberFormat="1" applyFont="1" applyFill="1" applyBorder="1" applyAlignment="1">
      <alignment horizontal="center"/>
    </xf>
    <xf numFmtId="1" fontId="148" fillId="4" borderId="60" xfId="0" applyNumberFormat="1" applyFont="1" applyFill="1" applyBorder="1" applyAlignment="1">
      <alignment horizontal="center"/>
    </xf>
    <xf numFmtId="1" fontId="146" fillId="4" borderId="43" xfId="0" applyNumberFormat="1" applyFont="1" applyFill="1" applyBorder="1" applyAlignment="1">
      <alignment horizontal="center"/>
    </xf>
    <xf numFmtId="1" fontId="146" fillId="4" borderId="10" xfId="0" applyNumberFormat="1" applyFont="1" applyFill="1" applyBorder="1" applyAlignment="1">
      <alignment horizontal="center"/>
    </xf>
    <xf numFmtId="1" fontId="146" fillId="4" borderId="15" xfId="0" applyNumberFormat="1" applyFont="1" applyFill="1" applyBorder="1" applyAlignment="1">
      <alignment horizontal="center"/>
    </xf>
    <xf numFmtId="1" fontId="148" fillId="4" borderId="20" xfId="0" applyNumberFormat="1" applyFont="1" applyFill="1" applyBorder="1" applyAlignment="1">
      <alignment horizontal="center"/>
    </xf>
    <xf numFmtId="1" fontId="148" fillId="4" borderId="5" xfId="0" applyNumberFormat="1" applyFont="1" applyFill="1" applyBorder="1" applyAlignment="1">
      <alignment horizontal="center"/>
    </xf>
    <xf numFmtId="1" fontId="148" fillId="4" borderId="6" xfId="0" applyNumberFormat="1" applyFont="1" applyFill="1" applyBorder="1" applyAlignment="1">
      <alignment horizontal="center"/>
    </xf>
    <xf numFmtId="198" fontId="148" fillId="4" borderId="43" xfId="0" applyNumberFormat="1" applyFont="1" applyFill="1" applyBorder="1" applyAlignment="1">
      <alignment horizontal="center"/>
    </xf>
    <xf numFmtId="198" fontId="148" fillId="4" borderId="10" xfId="0" applyNumberFormat="1" applyFont="1" applyFill="1" applyBorder="1" applyAlignment="1">
      <alignment horizontal="center"/>
    </xf>
    <xf numFmtId="0" fontId="164" fillId="54" borderId="43" xfId="0" applyFont="1" applyFill="1" applyBorder="1" applyAlignment="1">
      <alignment horizontal="center"/>
    </xf>
    <xf numFmtId="0" fontId="164" fillId="54" borderId="10" xfId="0" applyFont="1" applyFill="1" applyBorder="1" applyAlignment="1">
      <alignment horizontal="center"/>
    </xf>
    <xf numFmtId="1" fontId="164" fillId="54" borderId="15" xfId="0" applyNumberFormat="1" applyFont="1" applyFill="1" applyBorder="1" applyAlignment="1">
      <alignment horizontal="center"/>
    </xf>
    <xf numFmtId="0" fontId="164" fillId="54" borderId="65" xfId="0" applyFont="1" applyFill="1" applyBorder="1" applyAlignment="1">
      <alignment horizontal="center"/>
    </xf>
    <xf numFmtId="0" fontId="164" fillId="54" borderId="66" xfId="0" applyFont="1" applyFill="1" applyBorder="1" applyAlignment="1">
      <alignment horizontal="center"/>
    </xf>
    <xf numFmtId="1" fontId="164" fillId="54" borderId="70" xfId="0" applyNumberFormat="1" applyFont="1" applyFill="1" applyBorder="1" applyAlignment="1">
      <alignment horizontal="center"/>
    </xf>
    <xf numFmtId="49" fontId="146" fillId="4" borderId="45" xfId="0" applyNumberFormat="1" applyFont="1" applyFill="1" applyBorder="1" applyAlignment="1">
      <alignment vertical="center"/>
    </xf>
    <xf numFmtId="0" fontId="164" fillId="57" borderId="1" xfId="0" applyFont="1" applyFill="1" applyBorder="1" applyAlignment="1">
      <alignment horizontal="center"/>
    </xf>
    <xf numFmtId="0" fontId="164" fillId="57" borderId="2" xfId="0" applyFont="1" applyFill="1" applyBorder="1" applyAlignment="1">
      <alignment horizontal="center"/>
    </xf>
    <xf numFmtId="1" fontId="164" fillId="57" borderId="2" xfId="0" applyNumberFormat="1" applyFont="1" applyFill="1" applyBorder="1" applyAlignment="1">
      <alignment horizontal="center"/>
    </xf>
    <xf numFmtId="198" fontId="148" fillId="4" borderId="61" xfId="0" applyNumberFormat="1" applyFont="1" applyFill="1" applyBorder="1" applyAlignment="1">
      <alignment horizontal="center"/>
    </xf>
    <xf numFmtId="198" fontId="146" fillId="4" borderId="18" xfId="0" applyNumberFormat="1" applyFont="1" applyFill="1" applyBorder="1" applyAlignment="1">
      <alignment horizontal="center"/>
    </xf>
    <xf numFmtId="198" fontId="158" fillId="0" borderId="81" xfId="0" applyNumberFormat="1" applyFont="1" applyFill="1" applyBorder="1" applyAlignment="1">
      <alignment horizontal="center"/>
    </xf>
    <xf numFmtId="198" fontId="158" fillId="0" borderId="83" xfId="0" applyNumberFormat="1" applyFont="1" applyFill="1" applyBorder="1" applyAlignment="1">
      <alignment horizontal="center"/>
    </xf>
    <xf numFmtId="198" fontId="148" fillId="0" borderId="82" xfId="0" applyNumberFormat="1" applyFont="1" applyFill="1" applyBorder="1" applyAlignment="1">
      <alignment horizontal="center"/>
    </xf>
    <xf numFmtId="2" fontId="150" fillId="0" borderId="0" xfId="0" applyNumberFormat="1" applyFont="1" applyFill="1" applyBorder="1" applyAlignment="1" applyProtection="1">
      <alignment horizontal="left" vertical="center"/>
    </xf>
    <xf numFmtId="0" fontId="0" fillId="0" borderId="0" xfId="0" applyFill="1"/>
    <xf numFmtId="49" fontId="146" fillId="0" borderId="10" xfId="0" applyNumberFormat="1" applyFont="1" applyFill="1" applyBorder="1" applyAlignment="1">
      <alignment horizontal="right" vertical="center"/>
    </xf>
    <xf numFmtId="49" fontId="145" fillId="0" borderId="10" xfId="0" applyNumberFormat="1" applyFont="1" applyFill="1" applyBorder="1" applyAlignment="1">
      <alignment horizontal="right" vertical="center"/>
    </xf>
    <xf numFmtId="2" fontId="150" fillId="0" borderId="10" xfId="0" applyNumberFormat="1" applyFont="1" applyFill="1" applyBorder="1" applyAlignment="1" applyProtection="1">
      <alignment horizontal="left" vertical="center"/>
    </xf>
    <xf numFmtId="0" fontId="145" fillId="0" borderId="10" xfId="0" applyFont="1" applyFill="1" applyBorder="1" applyAlignment="1">
      <alignment vertical="center"/>
    </xf>
    <xf numFmtId="0" fontId="151" fillId="0" borderId="10" xfId="0" applyFont="1" applyFill="1" applyBorder="1" applyAlignment="1">
      <alignment vertical="center"/>
    </xf>
    <xf numFmtId="0" fontId="146" fillId="0" borderId="10" xfId="0" applyFont="1" applyFill="1" applyBorder="1" applyAlignment="1">
      <alignment vertical="center"/>
    </xf>
    <xf numFmtId="0" fontId="149" fillId="0" borderId="10" xfId="0" applyFont="1" applyFill="1" applyBorder="1" applyAlignment="1">
      <alignment vertical="center"/>
    </xf>
    <xf numFmtId="191" fontId="148" fillId="9" borderId="10" xfId="0" applyNumberFormat="1" applyFont="1" applyFill="1" applyBorder="1" applyAlignment="1">
      <alignment horizontal="center" vertical="center"/>
    </xf>
    <xf numFmtId="0" fontId="146" fillId="13" borderId="10" xfId="0" applyFont="1" applyFill="1" applyBorder="1" applyAlignment="1">
      <alignment vertical="center"/>
    </xf>
    <xf numFmtId="2" fontId="150" fillId="4" borderId="10" xfId="0" applyNumberFormat="1" applyFont="1" applyFill="1" applyBorder="1" applyAlignment="1" applyProtection="1">
      <alignment horizontal="left" vertical="center"/>
    </xf>
    <xf numFmtId="0" fontId="145" fillId="4" borderId="10" xfId="0" applyFont="1" applyFill="1" applyBorder="1" applyAlignment="1">
      <alignment vertical="center"/>
    </xf>
    <xf numFmtId="0" fontId="151" fillId="4" borderId="10" xfId="0" applyFont="1" applyFill="1" applyBorder="1" applyAlignment="1">
      <alignment vertical="center"/>
    </xf>
    <xf numFmtId="0" fontId="146" fillId="4" borderId="10" xfId="0" applyFont="1" applyFill="1" applyBorder="1" applyAlignment="1">
      <alignment vertical="center"/>
    </xf>
    <xf numFmtId="0" fontId="149" fillId="4" borderId="10" xfId="0" applyFont="1" applyFill="1" applyBorder="1" applyAlignment="1">
      <alignment vertical="center"/>
    </xf>
    <xf numFmtId="49" fontId="150" fillId="4" borderId="10" xfId="0" applyNumberFormat="1" applyFont="1" applyFill="1" applyBorder="1" applyAlignment="1">
      <alignment vertical="center"/>
    </xf>
    <xf numFmtId="0" fontId="144" fillId="4" borderId="10" xfId="0" applyFont="1" applyFill="1" applyBorder="1" applyAlignment="1">
      <alignment vertical="center"/>
    </xf>
    <xf numFmtId="0" fontId="150" fillId="4" borderId="10" xfId="0" applyFont="1" applyFill="1" applyBorder="1" applyAlignment="1">
      <alignment vertical="center"/>
    </xf>
    <xf numFmtId="0" fontId="146" fillId="56" borderId="10" xfId="0" applyFont="1" applyFill="1" applyBorder="1" applyAlignment="1">
      <alignment vertical="center"/>
    </xf>
    <xf numFmtId="198" fontId="149" fillId="4" borderId="10" xfId="0" applyNumberFormat="1" applyFont="1" applyFill="1" applyBorder="1" applyAlignment="1">
      <alignment horizontal="center" vertical="center"/>
    </xf>
    <xf numFmtId="0" fontId="144" fillId="0" borderId="10" xfId="0" applyFont="1" applyFill="1" applyBorder="1" applyAlignment="1">
      <alignment vertical="center"/>
    </xf>
    <xf numFmtId="212" fontId="145" fillId="0" borderId="10" xfId="0" applyNumberFormat="1" applyFont="1" applyFill="1" applyBorder="1" applyAlignment="1">
      <alignment horizontal="center" vertical="center"/>
    </xf>
    <xf numFmtId="198" fontId="149" fillId="0" borderId="10" xfId="0" applyNumberFormat="1" applyFont="1" applyFill="1" applyBorder="1" applyAlignment="1">
      <alignment horizontal="center"/>
    </xf>
    <xf numFmtId="198" fontId="162" fillId="0" borderId="15" xfId="0" applyNumberFormat="1" applyFont="1" applyFill="1" applyBorder="1" applyAlignment="1">
      <alignment horizontal="center"/>
    </xf>
    <xf numFmtId="198" fontId="162" fillId="0" borderId="10" xfId="0" applyNumberFormat="1" applyFont="1" applyFill="1" applyBorder="1" applyAlignment="1">
      <alignment horizontal="center"/>
    </xf>
    <xf numFmtId="198" fontId="149" fillId="0" borderId="15" xfId="0" applyNumberFormat="1" applyFont="1" applyFill="1" applyBorder="1" applyAlignment="1">
      <alignment horizontal="center"/>
    </xf>
    <xf numFmtId="198" fontId="158" fillId="4" borderId="10" xfId="0" applyNumberFormat="1" applyFont="1" applyFill="1" applyBorder="1" applyAlignment="1">
      <alignment horizontal="center"/>
    </xf>
    <xf numFmtId="198" fontId="158" fillId="4" borderId="18" xfId="0" applyNumberFormat="1" applyFont="1" applyFill="1" applyBorder="1" applyAlignment="1">
      <alignment horizontal="center"/>
    </xf>
    <xf numFmtId="198" fontId="165" fillId="0" borderId="10" xfId="0" applyNumberFormat="1" applyFont="1" applyFill="1" applyBorder="1" applyAlignment="1">
      <alignment horizontal="center" vertical="center"/>
    </xf>
    <xf numFmtId="198" fontId="150" fillId="0" borderId="10" xfId="0" applyNumberFormat="1" applyFont="1" applyFill="1" applyBorder="1" applyAlignment="1">
      <alignment horizontal="center" vertical="center"/>
    </xf>
    <xf numFmtId="198" fontId="165" fillId="0" borderId="10" xfId="0" applyNumberFormat="1" applyFont="1" applyFill="1" applyBorder="1" applyAlignment="1">
      <alignment horizontal="center"/>
    </xf>
    <xf numFmtId="198" fontId="150" fillId="0" borderId="10" xfId="0" applyNumberFormat="1" applyFont="1" applyFill="1" applyBorder="1" applyAlignment="1">
      <alignment horizontal="center"/>
    </xf>
    <xf numFmtId="0" fontId="146" fillId="0" borderId="0" xfId="2742" applyFont="1" applyFill="1" applyBorder="1"/>
    <xf numFmtId="198" fontId="162" fillId="0" borderId="10" xfId="0" applyNumberFormat="1" applyFont="1" applyFill="1" applyBorder="1" applyAlignment="1">
      <alignment horizontal="center" vertical="center"/>
    </xf>
    <xf numFmtId="198" fontId="149" fillId="8" borderId="10" xfId="0" applyNumberFormat="1" applyFont="1" applyFill="1" applyBorder="1" applyAlignment="1">
      <alignment horizontal="center" vertical="center"/>
    </xf>
    <xf numFmtId="0" fontId="149" fillId="0" borderId="10" xfId="0" applyFont="1" applyFill="1" applyBorder="1" applyAlignment="1">
      <alignment horizontal="center" vertical="center"/>
    </xf>
    <xf numFmtId="198" fontId="149" fillId="0" borderId="10" xfId="0" applyNumberFormat="1" applyFont="1" applyFill="1" applyBorder="1" applyAlignment="1">
      <alignment horizontal="center" vertical="center"/>
    </xf>
    <xf numFmtId="198" fontId="151" fillId="0" borderId="18" xfId="0" applyNumberFormat="1" applyFont="1" applyFill="1" applyBorder="1" applyAlignment="1">
      <alignment horizontal="center"/>
    </xf>
    <xf numFmtId="198" fontId="151" fillId="54" borderId="13" xfId="0" applyNumberFormat="1" applyFont="1" applyFill="1" applyBorder="1" applyAlignment="1">
      <alignment horizontal="center"/>
    </xf>
    <xf numFmtId="198" fontId="158" fillId="0" borderId="18" xfId="0" applyNumberFormat="1" applyFont="1" applyFill="1" applyBorder="1" applyAlignment="1">
      <alignment horizontal="center"/>
    </xf>
    <xf numFmtId="1" fontId="158" fillId="54" borderId="8" xfId="0" applyNumberFormat="1" applyFont="1" applyFill="1" applyBorder="1" applyAlignment="1">
      <alignment horizontal="center"/>
    </xf>
    <xf numFmtId="1" fontId="158" fillId="54" borderId="66" xfId="0" applyNumberFormat="1" applyFont="1" applyFill="1" applyBorder="1" applyAlignment="1">
      <alignment horizontal="center"/>
    </xf>
    <xf numFmtId="0" fontId="150" fillId="0" borderId="10" xfId="0" applyFont="1" applyFill="1" applyBorder="1" applyAlignment="1">
      <alignment vertical="center"/>
    </xf>
    <xf numFmtId="198" fontId="149" fillId="8" borderId="12" xfId="0" applyNumberFormat="1" applyFont="1" applyFill="1" applyBorder="1" applyAlignment="1">
      <alignment horizontal="center" vertical="center"/>
    </xf>
    <xf numFmtId="191" fontId="148" fillId="59" borderId="72" xfId="0" applyNumberFormat="1" applyFont="1" applyFill="1" applyBorder="1" applyAlignment="1">
      <alignment horizontal="center" vertical="center"/>
    </xf>
    <xf numFmtId="191" fontId="148" fillId="59" borderId="18" xfId="0" applyNumberFormat="1" applyFont="1" applyFill="1" applyBorder="1" applyAlignment="1">
      <alignment horizontal="center" vertical="center"/>
    </xf>
    <xf numFmtId="198" fontId="158" fillId="54" borderId="80" xfId="0" applyNumberFormat="1" applyFont="1" applyFill="1" applyBorder="1" applyAlignment="1">
      <alignment horizontal="center"/>
    </xf>
    <xf numFmtId="0" fontId="0" fillId="0" borderId="10" xfId="0" applyBorder="1"/>
    <xf numFmtId="198" fontId="151" fillId="54" borderId="52" xfId="0" applyNumberFormat="1" applyFont="1" applyFill="1" applyBorder="1" applyAlignment="1">
      <alignment horizontal="center"/>
    </xf>
    <xf numFmtId="198" fontId="149" fillId="4" borderId="52" xfId="0" applyNumberFormat="1" applyFont="1" applyFill="1" applyBorder="1" applyAlignment="1">
      <alignment horizontal="center"/>
    </xf>
    <xf numFmtId="198" fontId="146" fillId="4" borderId="45" xfId="0" applyNumberFormat="1" applyFont="1" applyFill="1" applyBorder="1" applyAlignment="1">
      <alignment horizontal="center"/>
    </xf>
    <xf numFmtId="198" fontId="149" fillId="4" borderId="12" xfId="0" applyNumberFormat="1" applyFont="1" applyFill="1" applyBorder="1" applyAlignment="1">
      <alignment horizontal="center" vertical="center"/>
    </xf>
    <xf numFmtId="0" fontId="146" fillId="47" borderId="10" xfId="0" applyFont="1" applyFill="1" applyBorder="1" applyAlignment="1">
      <alignment vertical="center"/>
    </xf>
    <xf numFmtId="198" fontId="150" fillId="47" borderId="10" xfId="0" applyNumberFormat="1" applyFont="1" applyFill="1" applyBorder="1" applyAlignment="1">
      <alignment horizontal="center" vertical="center"/>
    </xf>
    <xf numFmtId="1" fontId="150" fillId="54" borderId="52" xfId="0" applyNumberFormat="1" applyFont="1" applyFill="1" applyBorder="1" applyAlignment="1">
      <alignment horizontal="center"/>
    </xf>
    <xf numFmtId="198" fontId="158" fillId="4" borderId="52" xfId="0" applyNumberFormat="1" applyFont="1" applyFill="1" applyBorder="1" applyAlignment="1">
      <alignment horizontal="center"/>
    </xf>
    <xf numFmtId="1" fontId="158" fillId="54" borderId="52" xfId="0" applyNumberFormat="1" applyFont="1" applyFill="1" applyBorder="1" applyAlignment="1">
      <alignment horizontal="center"/>
    </xf>
    <xf numFmtId="198" fontId="158" fillId="4" borderId="45" xfId="0" applyNumberFormat="1" applyFont="1" applyFill="1" applyBorder="1" applyAlignment="1">
      <alignment horizontal="center"/>
    </xf>
    <xf numFmtId="198" fontId="170" fillId="0" borderId="10" xfId="0" applyNumberFormat="1" applyFont="1" applyFill="1" applyBorder="1" applyAlignment="1">
      <alignment horizontal="center" vertical="center"/>
    </xf>
    <xf numFmtId="0" fontId="170" fillId="0" borderId="10" xfId="0" applyFont="1" applyFill="1" applyBorder="1" applyAlignment="1">
      <alignment vertical="center"/>
    </xf>
    <xf numFmtId="191" fontId="148" fillId="62" borderId="61" xfId="0" applyNumberFormat="1" applyFont="1" applyFill="1" applyBorder="1" applyAlignment="1">
      <alignment horizontal="center" vertical="center"/>
    </xf>
    <xf numFmtId="191" fontId="148" fillId="62" borderId="18" xfId="0" applyNumberFormat="1" applyFont="1" applyFill="1" applyBorder="1" applyAlignment="1">
      <alignment horizontal="center" vertical="center"/>
    </xf>
    <xf numFmtId="191" fontId="148" fillId="62" borderId="2" xfId="0" applyNumberFormat="1" applyFont="1" applyFill="1" applyBorder="1" applyAlignment="1">
      <alignment horizontal="center" vertical="center"/>
    </xf>
    <xf numFmtId="191" fontId="148" fillId="62" borderId="72" xfId="0" applyNumberFormat="1" applyFont="1" applyFill="1" applyBorder="1" applyAlignment="1">
      <alignment horizontal="center" vertical="center"/>
    </xf>
    <xf numFmtId="191" fontId="148" fillId="63" borderId="61" xfId="0" applyNumberFormat="1" applyFont="1" applyFill="1" applyBorder="1" applyAlignment="1">
      <alignment horizontal="center" vertical="center"/>
    </xf>
    <xf numFmtId="191" fontId="148" fillId="63" borderId="49" xfId="0" applyNumberFormat="1" applyFont="1" applyFill="1" applyBorder="1" applyAlignment="1">
      <alignment horizontal="center" vertical="center"/>
    </xf>
    <xf numFmtId="198" fontId="158" fillId="54" borderId="24" xfId="0" applyNumberFormat="1" applyFont="1" applyFill="1" applyBorder="1" applyAlignment="1">
      <alignment horizontal="center"/>
    </xf>
    <xf numFmtId="198" fontId="158" fillId="54" borderId="17" xfId="0" applyNumberFormat="1" applyFont="1" applyFill="1" applyBorder="1" applyAlignment="1">
      <alignment horizontal="center"/>
    </xf>
    <xf numFmtId="0" fontId="162" fillId="0" borderId="10" xfId="0" applyFont="1" applyFill="1" applyBorder="1" applyAlignment="1">
      <alignment vertical="center"/>
    </xf>
    <xf numFmtId="0" fontId="145" fillId="0" borderId="0" xfId="0" applyFont="1" applyFill="1" applyBorder="1" applyAlignment="1">
      <alignment horizontal="center"/>
    </xf>
    <xf numFmtId="2" fontId="172" fillId="0" borderId="0" xfId="0" applyNumberFormat="1" applyFont="1" applyFill="1" applyBorder="1" applyAlignment="1" applyProtection="1">
      <alignment horizontal="center" vertical="center"/>
    </xf>
    <xf numFmtId="191" fontId="148" fillId="63" borderId="51" xfId="0" applyNumberFormat="1" applyFont="1" applyFill="1" applyBorder="1" applyAlignment="1">
      <alignment horizontal="center" vertical="center"/>
    </xf>
    <xf numFmtId="198" fontId="158" fillId="54" borderId="52" xfId="0" applyNumberFormat="1" applyFont="1" applyFill="1" applyBorder="1" applyAlignment="1">
      <alignment horizontal="center"/>
    </xf>
    <xf numFmtId="0" fontId="146" fillId="8" borderId="10" xfId="0" applyFont="1" applyFill="1" applyBorder="1" applyAlignment="1">
      <alignment vertical="center"/>
    </xf>
    <xf numFmtId="0" fontId="151" fillId="8" borderId="10" xfId="0" applyFont="1" applyFill="1" applyBorder="1" applyAlignment="1">
      <alignment vertical="center"/>
    </xf>
    <xf numFmtId="0" fontId="149" fillId="58" borderId="0" xfId="0" applyFont="1" applyFill="1" applyBorder="1" applyAlignment="1">
      <alignment horizontal="center" vertical="center"/>
    </xf>
    <xf numFmtId="191" fontId="148" fillId="63" borderId="1" xfId="0" applyNumberFormat="1" applyFont="1" applyFill="1" applyBorder="1" applyAlignment="1">
      <alignment horizontal="center" vertical="center"/>
    </xf>
    <xf numFmtId="198" fontId="149" fillId="8" borderId="47" xfId="0" applyNumberFormat="1" applyFont="1" applyFill="1" applyBorder="1" applyAlignment="1">
      <alignment horizontal="center" vertical="center"/>
    </xf>
    <xf numFmtId="198" fontId="150" fillId="0" borderId="15" xfId="0" applyNumberFormat="1" applyFont="1" applyFill="1" applyBorder="1" applyAlignment="1">
      <alignment horizontal="center" vertical="center"/>
    </xf>
    <xf numFmtId="198" fontId="149" fillId="8" borderId="15" xfId="0" applyNumberFormat="1" applyFont="1" applyFill="1" applyBorder="1" applyAlignment="1">
      <alignment horizontal="center" vertical="center"/>
    </xf>
    <xf numFmtId="0" fontId="151" fillId="8" borderId="15" xfId="0" applyFont="1" applyFill="1" applyBorder="1" applyAlignment="1">
      <alignment vertical="center"/>
    </xf>
    <xf numFmtId="191" fontId="148" fillId="62" borderId="49" xfId="0" applyNumberFormat="1" applyFont="1" applyFill="1" applyBorder="1" applyAlignment="1">
      <alignment horizontal="center" vertical="center"/>
    </xf>
    <xf numFmtId="198" fontId="148" fillId="50" borderId="7" xfId="0" applyNumberFormat="1" applyFont="1" applyFill="1" applyBorder="1" applyAlignment="1">
      <alignment horizontal="center" vertical="center"/>
    </xf>
    <xf numFmtId="198" fontId="148" fillId="50" borderId="8" xfId="0" applyNumberFormat="1" applyFont="1" applyFill="1" applyBorder="1" applyAlignment="1">
      <alignment horizontal="center" vertical="center"/>
    </xf>
    <xf numFmtId="198" fontId="148" fillId="50" borderId="14" xfId="0" applyNumberFormat="1" applyFont="1" applyFill="1" applyBorder="1" applyAlignment="1">
      <alignment horizontal="center" vertical="center"/>
    </xf>
    <xf numFmtId="198" fontId="148" fillId="0" borderId="7" xfId="2742" applyNumberFormat="1" applyFont="1" applyFill="1" applyBorder="1" applyAlignment="1">
      <alignment horizontal="center"/>
    </xf>
    <xf numFmtId="198" fontId="148" fillId="0" borderId="8" xfId="2742" applyNumberFormat="1" applyFont="1" applyFill="1" applyBorder="1" applyAlignment="1">
      <alignment horizontal="center"/>
    </xf>
    <xf numFmtId="198" fontId="148" fillId="0" borderId="25" xfId="2742" applyNumberFormat="1" applyFont="1" applyFill="1" applyBorder="1" applyAlignment="1">
      <alignment horizontal="center"/>
    </xf>
    <xf numFmtId="198" fontId="148" fillId="0" borderId="14" xfId="2742" applyNumberFormat="1" applyFont="1" applyFill="1" applyBorder="1" applyAlignment="1">
      <alignment horizontal="center"/>
    </xf>
    <xf numFmtId="198" fontId="148" fillId="0" borderId="56" xfId="2742" applyNumberFormat="1" applyFont="1" applyFill="1" applyBorder="1" applyAlignment="1">
      <alignment horizontal="center"/>
    </xf>
    <xf numFmtId="198" fontId="146" fillId="0" borderId="7" xfId="2742" applyNumberFormat="1" applyFont="1" applyFill="1" applyBorder="1" applyAlignment="1">
      <alignment horizontal="center"/>
    </xf>
    <xf numFmtId="198" fontId="146" fillId="0" borderId="8" xfId="2742" applyNumberFormat="1" applyFont="1" applyFill="1" applyBorder="1" applyAlignment="1">
      <alignment horizontal="center"/>
    </xf>
    <xf numFmtId="198" fontId="146" fillId="0" borderId="56" xfId="2742" applyNumberFormat="1" applyFont="1" applyFill="1" applyBorder="1" applyAlignment="1">
      <alignment horizontal="center"/>
    </xf>
    <xf numFmtId="198" fontId="157" fillId="0" borderId="55" xfId="2742" applyNumberFormat="1" applyFont="1" applyFill="1" applyBorder="1" applyAlignment="1">
      <alignment horizontal="center"/>
    </xf>
    <xf numFmtId="198" fontId="158" fillId="0" borderId="13" xfId="2742" applyNumberFormat="1" applyFont="1" applyFill="1" applyBorder="1" applyAlignment="1">
      <alignment horizontal="center"/>
    </xf>
    <xf numFmtId="198" fontId="148" fillId="0" borderId="13" xfId="2742" applyNumberFormat="1" applyFont="1" applyFill="1" applyBorder="1" applyAlignment="1">
      <alignment horizontal="center"/>
    </xf>
    <xf numFmtId="198" fontId="148" fillId="0" borderId="42" xfId="2742" applyNumberFormat="1" applyFont="1" applyFill="1" applyBorder="1" applyAlignment="1">
      <alignment horizontal="center"/>
    </xf>
    <xf numFmtId="198" fontId="148" fillId="0" borderId="76" xfId="2742" applyNumberFormat="1" applyFont="1" applyFill="1" applyBorder="1" applyAlignment="1">
      <alignment horizontal="center"/>
    </xf>
    <xf numFmtId="198" fontId="146" fillId="0" borderId="19" xfId="2742" applyNumberFormat="1" applyFont="1" applyFill="1" applyBorder="1" applyAlignment="1">
      <alignment horizontal="center"/>
    </xf>
    <xf numFmtId="198" fontId="146" fillId="0" borderId="13" xfId="2742" applyNumberFormat="1" applyFont="1" applyFill="1" applyBorder="1" applyAlignment="1">
      <alignment horizontal="center"/>
    </xf>
    <xf numFmtId="198" fontId="146" fillId="0" borderId="76" xfId="2742" applyNumberFormat="1" applyFont="1" applyFill="1" applyBorder="1" applyAlignment="1">
      <alignment horizontal="center"/>
    </xf>
    <xf numFmtId="0" fontId="146" fillId="51" borderId="10" xfId="0" applyFont="1" applyFill="1" applyBorder="1" applyAlignment="1">
      <alignment vertical="center"/>
    </xf>
    <xf numFmtId="198" fontId="151" fillId="50" borderId="10" xfId="0" applyNumberFormat="1" applyFont="1" applyFill="1" applyBorder="1" applyAlignment="1">
      <alignment horizontal="center" vertical="center"/>
    </xf>
    <xf numFmtId="198" fontId="157" fillId="0" borderId="10" xfId="2742" applyNumberFormat="1" applyFont="1" applyFill="1" applyBorder="1" applyAlignment="1">
      <alignment horizontal="center"/>
    </xf>
    <xf numFmtId="198" fontId="158" fillId="0" borderId="10" xfId="2742" applyNumberFormat="1" applyFont="1" applyFill="1" applyBorder="1" applyAlignment="1">
      <alignment horizontal="center"/>
    </xf>
    <xf numFmtId="0" fontId="146" fillId="0" borderId="10" xfId="2742" applyFont="1" applyFill="1" applyBorder="1"/>
    <xf numFmtId="1" fontId="151" fillId="8" borderId="15" xfId="0" applyNumberFormat="1" applyFont="1" applyFill="1" applyBorder="1" applyAlignment="1">
      <alignment vertical="center"/>
    </xf>
    <xf numFmtId="1" fontId="151" fillId="8" borderId="10" xfId="0" applyNumberFormat="1" applyFont="1" applyFill="1" applyBorder="1" applyAlignment="1">
      <alignment vertical="center"/>
    </xf>
    <xf numFmtId="0" fontId="146" fillId="0" borderId="15" xfId="0" applyFont="1" applyFill="1" applyBorder="1" applyAlignment="1">
      <alignment vertical="center"/>
    </xf>
    <xf numFmtId="0" fontId="151" fillId="0" borderId="15" xfId="0" applyFont="1" applyFill="1" applyBorder="1" applyAlignment="1">
      <alignment vertical="center"/>
    </xf>
    <xf numFmtId="1" fontId="151" fillId="0" borderId="15" xfId="0" applyNumberFormat="1" applyFont="1" applyFill="1" applyBorder="1" applyAlignment="1">
      <alignment vertical="center"/>
    </xf>
    <xf numFmtId="0" fontId="149" fillId="0" borderId="15" xfId="0" applyFont="1" applyFill="1" applyBorder="1" applyAlignment="1">
      <alignment vertical="center"/>
    </xf>
    <xf numFmtId="198" fontId="149" fillId="4" borderId="15" xfId="0" applyNumberFormat="1" applyFont="1" applyFill="1" applyBorder="1" applyAlignment="1">
      <alignment horizontal="center" vertical="center"/>
    </xf>
    <xf numFmtId="1" fontId="151" fillId="0" borderId="10" xfId="0" applyNumberFormat="1" applyFont="1" applyFill="1" applyBorder="1" applyAlignment="1">
      <alignment vertical="center"/>
    </xf>
    <xf numFmtId="2" fontId="183" fillId="0" borderId="0" xfId="0" applyNumberFormat="1" applyFont="1" applyFill="1" applyBorder="1" applyAlignment="1" applyProtection="1">
      <alignment vertical="center"/>
    </xf>
    <xf numFmtId="0" fontId="150" fillId="0" borderId="15" xfId="0" applyFont="1" applyFill="1" applyBorder="1" applyAlignment="1">
      <alignment vertical="center"/>
    </xf>
    <xf numFmtId="0" fontId="184" fillId="0" borderId="0" xfId="0" applyFont="1"/>
    <xf numFmtId="0" fontId="145" fillId="8" borderId="15" xfId="0" applyFont="1" applyFill="1" applyBorder="1" applyAlignment="1">
      <alignment vertical="center"/>
    </xf>
    <xf numFmtId="0" fontId="145" fillId="8" borderId="10" xfId="0" applyFont="1" applyFill="1" applyBorder="1" applyAlignment="1">
      <alignment vertical="center"/>
    </xf>
    <xf numFmtId="1" fontId="145" fillId="8" borderId="15" xfId="0" applyNumberFormat="1" applyFont="1" applyFill="1" applyBorder="1" applyAlignment="1">
      <alignment vertical="center"/>
    </xf>
    <xf numFmtId="1" fontId="145" fillId="8" borderId="10" xfId="0" applyNumberFormat="1" applyFont="1" applyFill="1" applyBorder="1" applyAlignment="1">
      <alignment vertical="center"/>
    </xf>
    <xf numFmtId="0" fontId="180" fillId="8" borderId="10" xfId="0" quotePrefix="1" applyFont="1" applyFill="1" applyBorder="1" applyAlignment="1">
      <alignment vertical="center" wrapText="1"/>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191" fontId="148" fillId="62" borderId="64" xfId="0" applyNumberFormat="1" applyFont="1" applyFill="1" applyBorder="1" applyAlignment="1">
      <alignment horizontal="center" vertical="center"/>
    </xf>
    <xf numFmtId="1" fontId="149" fillId="54" borderId="52" xfId="0" applyNumberFormat="1" applyFont="1" applyFill="1" applyBorder="1" applyAlignment="1">
      <alignment horizontal="center"/>
    </xf>
    <xf numFmtId="0" fontId="185" fillId="0" borderId="0" xfId="0" applyFont="1"/>
    <xf numFmtId="0" fontId="167" fillId="0" borderId="0" xfId="0" applyFont="1"/>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191" fontId="148" fillId="9" borderId="49" xfId="0" applyNumberFormat="1" applyFont="1" applyFill="1" applyBorder="1" applyAlignment="1">
      <alignment horizontal="center" vertical="center"/>
    </xf>
    <xf numFmtId="192" fontId="20" fillId="9" borderId="16" xfId="1" applyNumberFormat="1" applyFont="1" applyFill="1" applyBorder="1" applyAlignment="1">
      <alignment horizontal="center" vertical="center" wrapText="1"/>
    </xf>
    <xf numFmtId="192" fontId="20" fillId="9" borderId="17" xfId="1" applyNumberFormat="1" applyFont="1" applyFill="1" applyBorder="1" applyAlignment="1">
      <alignment horizontal="center" vertical="center" wrapText="1"/>
    </xf>
    <xf numFmtId="0" fontId="11" fillId="0" borderId="8" xfId="1" applyFont="1" applyFill="1" applyBorder="1" applyAlignment="1">
      <alignment horizontal="center" vertical="center" wrapText="1"/>
    </xf>
    <xf numFmtId="0" fontId="11" fillId="0" borderId="12" xfId="1" applyFont="1" applyFill="1" applyBorder="1" applyAlignment="1">
      <alignment horizontal="center" vertical="center" wrapText="1"/>
    </xf>
    <xf numFmtId="192" fontId="35" fillId="9" borderId="16" xfId="1" applyNumberFormat="1" applyFont="1" applyFill="1" applyBorder="1" applyAlignment="1">
      <alignment horizontal="center" vertical="center" wrapText="1"/>
    </xf>
    <xf numFmtId="192" fontId="35" fillId="9" borderId="17" xfId="1" applyNumberFormat="1" applyFont="1" applyFill="1" applyBorder="1" applyAlignment="1">
      <alignment horizontal="center" vertical="center" wrapText="1"/>
    </xf>
    <xf numFmtId="192" fontId="20" fillId="9" borderId="44" xfId="1" applyNumberFormat="1" applyFont="1" applyFill="1" applyBorder="1" applyAlignment="1">
      <alignment horizontal="center" vertical="center" wrapText="1"/>
    </xf>
    <xf numFmtId="192" fontId="20" fillId="9" borderId="24" xfId="1" applyNumberFormat="1" applyFont="1" applyFill="1" applyBorder="1" applyAlignment="1">
      <alignment horizontal="center" vertical="center" wrapText="1"/>
    </xf>
    <xf numFmtId="2" fontId="2" fillId="0" borderId="8" xfId="1" applyNumberFormat="1" applyFont="1" applyFill="1" applyBorder="1" applyAlignment="1">
      <alignment horizontal="center" vertical="center" wrapText="1"/>
    </xf>
    <xf numFmtId="2" fontId="2" fillId="0" borderId="12" xfId="1" applyNumberFormat="1" applyFont="1" applyFill="1" applyBorder="1" applyAlignment="1">
      <alignment horizontal="center" vertical="center" wrapText="1"/>
    </xf>
    <xf numFmtId="17" fontId="11" fillId="0" borderId="8" xfId="1" applyNumberFormat="1" applyFont="1" applyFill="1" applyBorder="1" applyAlignment="1">
      <alignment horizontal="center" vertical="center" wrapText="1"/>
    </xf>
    <xf numFmtId="0" fontId="11" fillId="7" borderId="8" xfId="1" applyFont="1" applyFill="1" applyBorder="1" applyAlignment="1">
      <alignment horizontal="center" vertical="center" wrapText="1"/>
    </xf>
    <xf numFmtId="0" fontId="11" fillId="7" borderId="12" xfId="1" applyFont="1" applyFill="1" applyBorder="1" applyAlignment="1">
      <alignment horizontal="center" vertical="center" wrapText="1"/>
    </xf>
    <xf numFmtId="0" fontId="2" fillId="3" borderId="42" xfId="1" applyFont="1" applyFill="1" applyBorder="1" applyAlignment="1">
      <alignment horizontal="center" vertical="center"/>
    </xf>
    <xf numFmtId="0" fontId="11" fillId="46" borderId="14" xfId="1" applyFont="1" applyFill="1" applyBorder="1" applyAlignment="1">
      <alignment horizontal="center" vertical="center" wrapText="1"/>
    </xf>
    <xf numFmtId="0" fontId="11" fillId="46" borderId="47" xfId="1" applyFont="1" applyFill="1" applyBorder="1" applyAlignment="1">
      <alignment horizontal="center" vertical="center" wrapText="1"/>
    </xf>
    <xf numFmtId="0" fontId="11" fillId="7" borderId="53" xfId="1" applyFont="1" applyFill="1" applyBorder="1" applyAlignment="1">
      <alignment horizontal="center" vertical="center" wrapText="1"/>
    </xf>
    <xf numFmtId="0" fontId="11" fillId="7" borderId="50" xfId="1" applyFont="1" applyFill="1" applyBorder="1" applyAlignment="1">
      <alignment horizontal="center" vertical="center" wrapText="1"/>
    </xf>
    <xf numFmtId="0" fontId="11" fillId="46" borderId="8" xfId="1" applyFont="1" applyFill="1" applyBorder="1" applyAlignment="1">
      <alignment horizontal="center" vertical="center" wrapText="1"/>
    </xf>
    <xf numFmtId="0" fontId="11" fillId="46" borderId="12" xfId="1" applyFont="1" applyFill="1" applyBorder="1" applyAlignment="1">
      <alignment horizontal="center" vertical="center" wrapText="1"/>
    </xf>
    <xf numFmtId="0" fontId="11" fillId="7" borderId="49" xfId="1" applyFont="1" applyFill="1" applyBorder="1" applyAlignment="1">
      <alignment horizontal="center" vertical="center" wrapText="1"/>
    </xf>
    <xf numFmtId="0" fontId="2" fillId="3" borderId="0" xfId="1" applyFont="1" applyFill="1" applyBorder="1" applyAlignment="1">
      <alignment horizontal="center" vertical="center"/>
    </xf>
    <xf numFmtId="0" fontId="2" fillId="3" borderId="7" xfId="1" applyFont="1" applyFill="1" applyBorder="1" applyAlignment="1">
      <alignment horizontal="center" vertical="center"/>
    </xf>
    <xf numFmtId="0" fontId="2" fillId="3" borderId="55" xfId="1" applyFont="1" applyFill="1" applyBorder="1" applyAlignment="1">
      <alignment horizontal="center" vertical="center"/>
    </xf>
    <xf numFmtId="0" fontId="11" fillId="0" borderId="14" xfId="1" applyFont="1" applyFill="1" applyBorder="1" applyAlignment="1">
      <alignment horizontal="center" vertical="center" wrapText="1"/>
    </xf>
    <xf numFmtId="0" fontId="11" fillId="0" borderId="47" xfId="1" applyFont="1" applyFill="1" applyBorder="1" applyAlignment="1">
      <alignment horizontal="center" vertical="center" wrapText="1"/>
    </xf>
    <xf numFmtId="0" fontId="11" fillId="46" borderId="7" xfId="1" applyFont="1" applyFill="1" applyBorder="1" applyAlignment="1">
      <alignment horizontal="center" vertical="center" wrapText="1"/>
    </xf>
    <xf numFmtId="0" fontId="11" fillId="46" borderId="11" xfId="1" applyFont="1" applyFill="1" applyBorder="1" applyAlignment="1">
      <alignment horizontal="center" vertical="center" wrapText="1"/>
    </xf>
    <xf numFmtId="0" fontId="11" fillId="46" borderId="56" xfId="1" applyFont="1" applyFill="1" applyBorder="1" applyAlignment="1">
      <alignment horizontal="center" vertical="center" wrapText="1"/>
    </xf>
    <xf numFmtId="0" fontId="11" fillId="46" borderId="57" xfId="1" applyFont="1" applyFill="1" applyBorder="1" applyAlignment="1">
      <alignment horizontal="center" vertical="center" wrapText="1"/>
    </xf>
    <xf numFmtId="0" fontId="149" fillId="58" borderId="1" xfId="0" applyFont="1" applyFill="1" applyBorder="1" applyAlignment="1">
      <alignment horizontal="center" vertical="center"/>
    </xf>
    <xf numFmtId="0" fontId="149" fillId="58" borderId="72" xfId="0" applyFont="1" applyFill="1" applyBorder="1" applyAlignment="1">
      <alignment horizontal="center" vertical="center"/>
    </xf>
    <xf numFmtId="0" fontId="149" fillId="58" borderId="2" xfId="0" applyFont="1" applyFill="1" applyBorder="1" applyAlignment="1">
      <alignment horizontal="center" vertical="center"/>
    </xf>
    <xf numFmtId="0" fontId="148" fillId="48" borderId="1" xfId="0" applyFont="1" applyFill="1" applyBorder="1" applyAlignment="1">
      <alignment horizontal="center" vertical="center"/>
    </xf>
    <xf numFmtId="0" fontId="148" fillId="48" borderId="2" xfId="0" applyFont="1" applyFill="1" applyBorder="1" applyAlignment="1">
      <alignment horizontal="center" vertical="center"/>
    </xf>
    <xf numFmtId="0" fontId="148" fillId="48" borderId="72" xfId="0" applyFont="1" applyFill="1" applyBorder="1" applyAlignment="1">
      <alignment horizontal="center" vertical="center"/>
    </xf>
    <xf numFmtId="0" fontId="149" fillId="48" borderId="39" xfId="0" applyFont="1" applyFill="1" applyBorder="1" applyAlignment="1">
      <alignment horizontal="center" vertical="center"/>
    </xf>
    <xf numFmtId="0" fontId="149" fillId="48" borderId="73" xfId="0" applyFont="1" applyFill="1" applyBorder="1" applyAlignment="1">
      <alignment horizontal="center" vertical="center"/>
    </xf>
    <xf numFmtId="0" fontId="148" fillId="49" borderId="1" xfId="0" applyFont="1" applyFill="1" applyBorder="1" applyAlignment="1">
      <alignment horizontal="center" vertical="center"/>
    </xf>
    <xf numFmtId="0" fontId="148" fillId="49" borderId="2" xfId="0" applyFont="1" applyFill="1" applyBorder="1" applyAlignment="1">
      <alignment horizontal="center" vertical="center"/>
    </xf>
    <xf numFmtId="0" fontId="148" fillId="49" borderId="72" xfId="0" applyFont="1" applyFill="1" applyBorder="1" applyAlignment="1">
      <alignment horizontal="center" vertical="center"/>
    </xf>
    <xf numFmtId="0" fontId="149" fillId="49" borderId="1" xfId="0" applyFont="1" applyFill="1" applyBorder="1" applyAlignment="1">
      <alignment horizontal="center" vertical="center"/>
    </xf>
    <xf numFmtId="0" fontId="149" fillId="49" borderId="2" xfId="0" applyFont="1" applyFill="1" applyBorder="1" applyAlignment="1">
      <alignment horizontal="center" vertical="center"/>
    </xf>
    <xf numFmtId="0" fontId="158" fillId="53" borderId="1" xfId="0" applyFont="1" applyFill="1" applyBorder="1" applyAlignment="1">
      <alignment horizontal="center" vertical="center"/>
    </xf>
    <xf numFmtId="0" fontId="158" fillId="53" borderId="2" xfId="0" applyFont="1" applyFill="1" applyBorder="1" applyAlignment="1">
      <alignment horizontal="center" vertical="center"/>
    </xf>
    <xf numFmtId="0" fontId="158" fillId="53" borderId="72" xfId="0" applyFont="1" applyFill="1" applyBorder="1" applyAlignment="1">
      <alignment horizontal="center" vertical="center"/>
    </xf>
    <xf numFmtId="0" fontId="149" fillId="53" borderId="1" xfId="0" applyFont="1" applyFill="1" applyBorder="1" applyAlignment="1">
      <alignment horizontal="center" vertical="center"/>
    </xf>
    <xf numFmtId="0" fontId="149" fillId="53" borderId="2" xfId="0" applyFont="1" applyFill="1" applyBorder="1" applyAlignment="1">
      <alignment horizontal="center" vertical="center"/>
    </xf>
    <xf numFmtId="0" fontId="149" fillId="53" borderId="72" xfId="0" applyFont="1" applyFill="1" applyBorder="1" applyAlignment="1">
      <alignment horizontal="center" vertical="center"/>
    </xf>
    <xf numFmtId="0" fontId="149" fillId="58" borderId="84" xfId="0" applyFont="1" applyFill="1" applyBorder="1" applyAlignment="1">
      <alignment horizontal="center" vertical="center"/>
    </xf>
    <xf numFmtId="0" fontId="149" fillId="58" borderId="85" xfId="0" applyFont="1" applyFill="1" applyBorder="1" applyAlignment="1">
      <alignment horizontal="center" vertical="center"/>
    </xf>
    <xf numFmtId="0" fontId="149" fillId="60" borderId="1" xfId="0" applyFont="1" applyFill="1" applyBorder="1" applyAlignment="1">
      <alignment horizontal="center" vertical="center"/>
    </xf>
    <xf numFmtId="0" fontId="149" fillId="60" borderId="2" xfId="0" applyFont="1" applyFill="1" applyBorder="1" applyAlignment="1">
      <alignment horizontal="center" vertical="center"/>
    </xf>
    <xf numFmtId="2" fontId="150" fillId="0" borderId="0" xfId="0" applyNumberFormat="1" applyFont="1" applyFill="1" applyBorder="1" applyAlignment="1" applyProtection="1">
      <alignment horizontal="left" vertical="center"/>
    </xf>
    <xf numFmtId="0" fontId="149" fillId="0" borderId="10" xfId="0" applyFont="1" applyFill="1" applyBorder="1" applyAlignment="1">
      <alignment horizontal="center" vertical="center"/>
    </xf>
    <xf numFmtId="0" fontId="149" fillId="8" borderId="10" xfId="0" applyFont="1" applyFill="1" applyBorder="1" applyAlignment="1">
      <alignment horizontal="center" vertical="center"/>
    </xf>
    <xf numFmtId="0" fontId="150" fillId="65" borderId="85" xfId="0" applyFont="1" applyFill="1" applyBorder="1" applyAlignment="1">
      <alignment horizontal="center" vertical="center"/>
    </xf>
    <xf numFmtId="0" fontId="163" fillId="55" borderId="8" xfId="0" applyFont="1" applyFill="1" applyBorder="1" applyAlignment="1">
      <alignment horizontal="center"/>
    </xf>
    <xf numFmtId="0" fontId="163" fillId="55" borderId="12" xfId="0" applyFont="1" applyFill="1" applyBorder="1" applyAlignment="1">
      <alignment horizontal="center"/>
    </xf>
    <xf numFmtId="0" fontId="149" fillId="8" borderId="22" xfId="0" quotePrefix="1" applyFont="1" applyFill="1" applyBorder="1" applyAlignment="1">
      <alignment horizontal="center" vertical="center" wrapText="1"/>
    </xf>
    <xf numFmtId="0" fontId="149" fillId="8" borderId="80" xfId="0" quotePrefix="1" applyFont="1" applyFill="1" applyBorder="1" applyAlignment="1">
      <alignment horizontal="center" vertical="center" wrapText="1"/>
    </xf>
  </cellXfs>
  <cellStyles count="7405">
    <cellStyle name="??" xfId="5"/>
    <cellStyle name="?? [0.00]_ADMAG" xfId="6"/>
    <cellStyle name="?? 10" xfId="7"/>
    <cellStyle name="?? 11" xfId="8"/>
    <cellStyle name="?? 12" xfId="9"/>
    <cellStyle name="?? 13" xfId="10"/>
    <cellStyle name="?? 14" xfId="11"/>
    <cellStyle name="?? 15" xfId="12"/>
    <cellStyle name="?? 16" xfId="13"/>
    <cellStyle name="?? 17" xfId="14"/>
    <cellStyle name="?? 18" xfId="15"/>
    <cellStyle name="?? 19" xfId="16"/>
    <cellStyle name="?? 2" xfId="17"/>
    <cellStyle name="?? 20" xfId="18"/>
    <cellStyle name="?? 21" xfId="19"/>
    <cellStyle name="?? 22" xfId="20"/>
    <cellStyle name="?? 23" xfId="21"/>
    <cellStyle name="?? 24" xfId="22"/>
    <cellStyle name="?? 25" xfId="23"/>
    <cellStyle name="?? 26" xfId="24"/>
    <cellStyle name="?? 27" xfId="25"/>
    <cellStyle name="?? 28" xfId="26"/>
    <cellStyle name="?? 29" xfId="27"/>
    <cellStyle name="?? 3" xfId="28"/>
    <cellStyle name="?? 30" xfId="29"/>
    <cellStyle name="?? 31" xfId="30"/>
    <cellStyle name="?? 32" xfId="31"/>
    <cellStyle name="?? 33" xfId="32"/>
    <cellStyle name="?? 34" xfId="33"/>
    <cellStyle name="?? 35" xfId="34"/>
    <cellStyle name="?? 36" xfId="35"/>
    <cellStyle name="?? 37" xfId="36"/>
    <cellStyle name="?? 38" xfId="37"/>
    <cellStyle name="?? 39" xfId="38"/>
    <cellStyle name="?? 4" xfId="39"/>
    <cellStyle name="?? 40" xfId="40"/>
    <cellStyle name="?? 41" xfId="41"/>
    <cellStyle name="?? 42" xfId="42"/>
    <cellStyle name="?? 43" xfId="43"/>
    <cellStyle name="?? 44" xfId="44"/>
    <cellStyle name="?? 45" xfId="45"/>
    <cellStyle name="?? 5" xfId="46"/>
    <cellStyle name="?? 6" xfId="47"/>
    <cellStyle name="?? 7" xfId="48"/>
    <cellStyle name="?? 8" xfId="49"/>
    <cellStyle name="?? 9" xfId="50"/>
    <cellStyle name="???? [0.00]_ADMAG" xfId="51"/>
    <cellStyle name="????_ADMAG" xfId="52"/>
    <cellStyle name="??_ADMAG" xfId="53"/>
    <cellStyle name="_jun" xfId="54"/>
    <cellStyle name="_Stocks (2)" xfId="55"/>
    <cellStyle name="_Stocks (2) 2" xfId="56"/>
    <cellStyle name="_VB_(Un)ProtectSheets" xfId="57"/>
    <cellStyle name="_VB_(Un)ProtectSheets 2" xfId="58"/>
    <cellStyle name="_VB_CreateSheetList" xfId="59"/>
    <cellStyle name="_VB_CreateSheetList 2" xfId="60"/>
    <cellStyle name="_VB_GetStocks" xfId="61"/>
    <cellStyle name="_VB_GetStocks 2" xfId="62"/>
    <cellStyle name="_VB_HideShowSheets" xfId="63"/>
    <cellStyle name="_VB_HideShowSheets 2" xfId="64"/>
    <cellStyle name="_VB_MoveStocks" xfId="65"/>
    <cellStyle name="_VB_MoveStocks 2" xfId="66"/>
    <cellStyle name="_VB_SaveRestoreStatus" xfId="67"/>
    <cellStyle name="_VB_SaveRestoreStatus 2" xfId="68"/>
    <cellStyle name="_VB_Scroll" xfId="69"/>
    <cellStyle name="_VB_Scroll 2" xfId="70"/>
    <cellStyle name="’??? [0.00]_TMCA Spreadsheet(body)" xfId="71"/>
    <cellStyle name="’???_TMCA Spreadsheet(body)" xfId="72"/>
    <cellStyle name="£ BP" xfId="73"/>
    <cellStyle name="£ BP 2" xfId="74"/>
    <cellStyle name="£ BP 2 2" xfId="75"/>
    <cellStyle name="¥ JY" xfId="76"/>
    <cellStyle name="¥ JY 2" xfId="77"/>
    <cellStyle name="¥ JY 2 2" xfId="78"/>
    <cellStyle name="•W_TMCA Spreadsheet(body)" xfId="79"/>
    <cellStyle name="20% - Accent1 10" xfId="80"/>
    <cellStyle name="20% - Accent1 10 2" xfId="81"/>
    <cellStyle name="20% - Accent1 10 3" xfId="82"/>
    <cellStyle name="20% - Accent1 11" xfId="83"/>
    <cellStyle name="20% - Accent1 11 2" xfId="84"/>
    <cellStyle name="20% - Accent1 11 3" xfId="85"/>
    <cellStyle name="20% - Accent1 12" xfId="86"/>
    <cellStyle name="20% - Accent1 12 2" xfId="87"/>
    <cellStyle name="20% - Accent1 13" xfId="88"/>
    <cellStyle name="20% - Accent1 13 2" xfId="89"/>
    <cellStyle name="20% - Accent1 14" xfId="90"/>
    <cellStyle name="20% - Accent1 15" xfId="91"/>
    <cellStyle name="20% - Accent1 2" xfId="92"/>
    <cellStyle name="20% - Accent1 2 10" xfId="93"/>
    <cellStyle name="20% - Accent1 2 11" xfId="94"/>
    <cellStyle name="20% - Accent1 2 12" xfId="95"/>
    <cellStyle name="20% - Accent1 2 13" xfId="96"/>
    <cellStyle name="20% - Accent1 2 14" xfId="97"/>
    <cellStyle name="20% - Accent1 2 2" xfId="98"/>
    <cellStyle name="20% - Accent1 2 2 2" xfId="99"/>
    <cellStyle name="20% - Accent1 2 2 3" xfId="100"/>
    <cellStyle name="20% - Accent1 2 3" xfId="101"/>
    <cellStyle name="20% - Accent1 2 3 2" xfId="102"/>
    <cellStyle name="20% - Accent1 2 4" xfId="103"/>
    <cellStyle name="20% - Accent1 2 5" xfId="104"/>
    <cellStyle name="20% - Accent1 2 6" xfId="105"/>
    <cellStyle name="20% - Accent1 2 7" xfId="106"/>
    <cellStyle name="20% - Accent1 2 8" xfId="107"/>
    <cellStyle name="20% - Accent1 2 9" xfId="108"/>
    <cellStyle name="20% - Accent1 3" xfId="109"/>
    <cellStyle name="20% - Accent1 3 2" xfId="110"/>
    <cellStyle name="20% - Accent1 3 3" xfId="111"/>
    <cellStyle name="20% - Accent1 3 4" xfId="112"/>
    <cellStyle name="20% - Accent1 3 5" xfId="113"/>
    <cellStyle name="20% - Accent1 3 6" xfId="114"/>
    <cellStyle name="20% - Accent1 3 7" xfId="115"/>
    <cellStyle name="20% - Accent1 3 8" xfId="116"/>
    <cellStyle name="20% - Accent1 4" xfId="117"/>
    <cellStyle name="20% - Accent1 4 2" xfId="118"/>
    <cellStyle name="20% - Accent1 4 3" xfId="119"/>
    <cellStyle name="20% - Accent1 4 4" xfId="120"/>
    <cellStyle name="20% - Accent1 4 5" xfId="121"/>
    <cellStyle name="20% - Accent1 4 6" xfId="122"/>
    <cellStyle name="20% - Accent1 5" xfId="123"/>
    <cellStyle name="20% - Accent1 5 2" xfId="124"/>
    <cellStyle name="20% - Accent1 5 3" xfId="125"/>
    <cellStyle name="20% - Accent1 5 4" xfId="126"/>
    <cellStyle name="20% - Accent1 5 5" xfId="127"/>
    <cellStyle name="20% - Accent1 6" xfId="128"/>
    <cellStyle name="20% - Accent1 6 2" xfId="129"/>
    <cellStyle name="20% - Accent1 6 3" xfId="130"/>
    <cellStyle name="20% - Accent1 6 4" xfId="131"/>
    <cellStyle name="20% - Accent1 7" xfId="132"/>
    <cellStyle name="20% - Accent1 7 2" xfId="133"/>
    <cellStyle name="20% - Accent1 7 3" xfId="134"/>
    <cellStyle name="20% - Accent1 7 4" xfId="135"/>
    <cellStyle name="20% - Accent1 8" xfId="136"/>
    <cellStyle name="20% - Accent1 8 2" xfId="137"/>
    <cellStyle name="20% - Accent1 8 3" xfId="138"/>
    <cellStyle name="20% - Accent1 9" xfId="139"/>
    <cellStyle name="20% - Accent1 9 2" xfId="140"/>
    <cellStyle name="20% - Accent1 9 3" xfId="141"/>
    <cellStyle name="20% - Accent2 10" xfId="142"/>
    <cellStyle name="20% - Accent2 10 2" xfId="143"/>
    <cellStyle name="20% - Accent2 10 3" xfId="144"/>
    <cellStyle name="20% - Accent2 11" xfId="145"/>
    <cellStyle name="20% - Accent2 11 2" xfId="146"/>
    <cellStyle name="20% - Accent2 11 3" xfId="147"/>
    <cellStyle name="20% - Accent2 12" xfId="148"/>
    <cellStyle name="20% - Accent2 12 2" xfId="149"/>
    <cellStyle name="20% - Accent2 13" xfId="150"/>
    <cellStyle name="20% - Accent2 13 2" xfId="151"/>
    <cellStyle name="20% - Accent2 14" xfId="152"/>
    <cellStyle name="20% - Accent2 15" xfId="153"/>
    <cellStyle name="20% - Accent2 2" xfId="154"/>
    <cellStyle name="20% - Accent2 2 10" xfId="155"/>
    <cellStyle name="20% - Accent2 2 11" xfId="156"/>
    <cellStyle name="20% - Accent2 2 12" xfId="157"/>
    <cellStyle name="20% - Accent2 2 13" xfId="158"/>
    <cellStyle name="20% - Accent2 2 14" xfId="159"/>
    <cellStyle name="20% - Accent2 2 2" xfId="160"/>
    <cellStyle name="20% - Accent2 2 2 2" xfId="161"/>
    <cellStyle name="20% - Accent2 2 2 3" xfId="162"/>
    <cellStyle name="20% - Accent2 2 3" xfId="163"/>
    <cellStyle name="20% - Accent2 2 3 2" xfId="164"/>
    <cellStyle name="20% - Accent2 2 4" xfId="165"/>
    <cellStyle name="20% - Accent2 2 5" xfId="166"/>
    <cellStyle name="20% - Accent2 2 6" xfId="167"/>
    <cellStyle name="20% - Accent2 2 7" xfId="168"/>
    <cellStyle name="20% - Accent2 2 8" xfId="169"/>
    <cellStyle name="20% - Accent2 2 9" xfId="170"/>
    <cellStyle name="20% - Accent2 3" xfId="171"/>
    <cellStyle name="20% - Accent2 3 2" xfId="172"/>
    <cellStyle name="20% - Accent2 3 3" xfId="173"/>
    <cellStyle name="20% - Accent2 3 4" xfId="174"/>
    <cellStyle name="20% - Accent2 3 5" xfId="175"/>
    <cellStyle name="20% - Accent2 3 6" xfId="176"/>
    <cellStyle name="20% - Accent2 3 7" xfId="177"/>
    <cellStyle name="20% - Accent2 3 8" xfId="178"/>
    <cellStyle name="20% - Accent2 4" xfId="179"/>
    <cellStyle name="20% - Accent2 4 2" xfId="180"/>
    <cellStyle name="20% - Accent2 4 3" xfId="181"/>
    <cellStyle name="20% - Accent2 4 4" xfId="182"/>
    <cellStyle name="20% - Accent2 4 5" xfId="183"/>
    <cellStyle name="20% - Accent2 4 6" xfId="184"/>
    <cellStyle name="20% - Accent2 5" xfId="185"/>
    <cellStyle name="20% - Accent2 5 2" xfId="186"/>
    <cellStyle name="20% - Accent2 5 3" xfId="187"/>
    <cellStyle name="20% - Accent2 5 4" xfId="188"/>
    <cellStyle name="20% - Accent2 5 5" xfId="189"/>
    <cellStyle name="20% - Accent2 6" xfId="190"/>
    <cellStyle name="20% - Accent2 6 2" xfId="191"/>
    <cellStyle name="20% - Accent2 6 3" xfId="192"/>
    <cellStyle name="20% - Accent2 6 4" xfId="193"/>
    <cellStyle name="20% - Accent2 7" xfId="194"/>
    <cellStyle name="20% - Accent2 7 2" xfId="195"/>
    <cellStyle name="20% - Accent2 7 3" xfId="196"/>
    <cellStyle name="20% - Accent2 7 4" xfId="197"/>
    <cellStyle name="20% - Accent2 8" xfId="198"/>
    <cellStyle name="20% - Accent2 8 2" xfId="199"/>
    <cellStyle name="20% - Accent2 8 3" xfId="200"/>
    <cellStyle name="20% - Accent2 9" xfId="201"/>
    <cellStyle name="20% - Accent2 9 2" xfId="202"/>
    <cellStyle name="20% - Accent2 9 3" xfId="203"/>
    <cellStyle name="20% - Accent3 10" xfId="204"/>
    <cellStyle name="20% - Accent3 10 2" xfId="205"/>
    <cellStyle name="20% - Accent3 10 3" xfId="206"/>
    <cellStyle name="20% - Accent3 11" xfId="207"/>
    <cellStyle name="20% - Accent3 11 2" xfId="208"/>
    <cellStyle name="20% - Accent3 11 3" xfId="209"/>
    <cellStyle name="20% - Accent3 12" xfId="210"/>
    <cellStyle name="20% - Accent3 12 2" xfId="211"/>
    <cellStyle name="20% - Accent3 13" xfId="212"/>
    <cellStyle name="20% - Accent3 13 2" xfId="213"/>
    <cellStyle name="20% - Accent3 14" xfId="214"/>
    <cellStyle name="20% - Accent3 15" xfId="215"/>
    <cellStyle name="20% - Accent3 2" xfId="216"/>
    <cellStyle name="20% - Accent3 2 10" xfId="217"/>
    <cellStyle name="20% - Accent3 2 11" xfId="218"/>
    <cellStyle name="20% - Accent3 2 12" xfId="219"/>
    <cellStyle name="20% - Accent3 2 13" xfId="220"/>
    <cellStyle name="20% - Accent3 2 14" xfId="221"/>
    <cellStyle name="20% - Accent3 2 2" xfId="222"/>
    <cellStyle name="20% - Accent3 2 2 2" xfId="223"/>
    <cellStyle name="20% - Accent3 2 2 3" xfId="224"/>
    <cellStyle name="20% - Accent3 2 3" xfId="225"/>
    <cellStyle name="20% - Accent3 2 3 2" xfId="226"/>
    <cellStyle name="20% - Accent3 2 4" xfId="227"/>
    <cellStyle name="20% - Accent3 2 5" xfId="228"/>
    <cellStyle name="20% - Accent3 2 6" xfId="229"/>
    <cellStyle name="20% - Accent3 2 7" xfId="230"/>
    <cellStyle name="20% - Accent3 2 8" xfId="231"/>
    <cellStyle name="20% - Accent3 2 9" xfId="232"/>
    <cellStyle name="20% - Accent3 3" xfId="233"/>
    <cellStyle name="20% - Accent3 3 2" xfId="234"/>
    <cellStyle name="20% - Accent3 3 3" xfId="235"/>
    <cellStyle name="20% - Accent3 3 4" xfId="236"/>
    <cellStyle name="20% - Accent3 3 5" xfId="237"/>
    <cellStyle name="20% - Accent3 3 6" xfId="238"/>
    <cellStyle name="20% - Accent3 3 7" xfId="239"/>
    <cellStyle name="20% - Accent3 3 8" xfId="240"/>
    <cellStyle name="20% - Accent3 4" xfId="241"/>
    <cellStyle name="20% - Accent3 4 2" xfId="242"/>
    <cellStyle name="20% - Accent3 4 3" xfId="243"/>
    <cellStyle name="20% - Accent3 4 4" xfId="244"/>
    <cellStyle name="20% - Accent3 4 5" xfId="245"/>
    <cellStyle name="20% - Accent3 4 6" xfId="246"/>
    <cellStyle name="20% - Accent3 5" xfId="247"/>
    <cellStyle name="20% - Accent3 5 2" xfId="248"/>
    <cellStyle name="20% - Accent3 5 3" xfId="249"/>
    <cellStyle name="20% - Accent3 5 4" xfId="250"/>
    <cellStyle name="20% - Accent3 5 5" xfId="251"/>
    <cellStyle name="20% - Accent3 6" xfId="252"/>
    <cellStyle name="20% - Accent3 6 2" xfId="253"/>
    <cellStyle name="20% - Accent3 6 3" xfId="254"/>
    <cellStyle name="20% - Accent3 6 4" xfId="255"/>
    <cellStyle name="20% - Accent3 7" xfId="256"/>
    <cellStyle name="20% - Accent3 7 2" xfId="257"/>
    <cellStyle name="20% - Accent3 7 3" xfId="258"/>
    <cellStyle name="20% - Accent3 7 4" xfId="259"/>
    <cellStyle name="20% - Accent3 8" xfId="260"/>
    <cellStyle name="20% - Accent3 8 2" xfId="261"/>
    <cellStyle name="20% - Accent3 8 3" xfId="262"/>
    <cellStyle name="20% - Accent3 9" xfId="263"/>
    <cellStyle name="20% - Accent3 9 2" xfId="264"/>
    <cellStyle name="20% - Accent3 9 3" xfId="265"/>
    <cellStyle name="20% - Accent4 10" xfId="266"/>
    <cellStyle name="20% - Accent4 10 2" xfId="267"/>
    <cellStyle name="20% - Accent4 10 3" xfId="268"/>
    <cellStyle name="20% - Accent4 11" xfId="269"/>
    <cellStyle name="20% - Accent4 11 2" xfId="270"/>
    <cellStyle name="20% - Accent4 11 3" xfId="271"/>
    <cellStyle name="20% - Accent4 12" xfId="272"/>
    <cellStyle name="20% - Accent4 12 2" xfId="273"/>
    <cellStyle name="20% - Accent4 13" xfId="274"/>
    <cellStyle name="20% - Accent4 13 2" xfId="275"/>
    <cellStyle name="20% - Accent4 14" xfId="276"/>
    <cellStyle name="20% - Accent4 15" xfId="277"/>
    <cellStyle name="20% - Accent4 2" xfId="278"/>
    <cellStyle name="20% - Accent4 2 10" xfId="279"/>
    <cellStyle name="20% - Accent4 2 11" xfId="280"/>
    <cellStyle name="20% - Accent4 2 12" xfId="281"/>
    <cellStyle name="20% - Accent4 2 13" xfId="282"/>
    <cellStyle name="20% - Accent4 2 14" xfId="283"/>
    <cellStyle name="20% - Accent4 2 2" xfId="284"/>
    <cellStyle name="20% - Accent4 2 2 2" xfId="285"/>
    <cellStyle name="20% - Accent4 2 2 3" xfId="286"/>
    <cellStyle name="20% - Accent4 2 3" xfId="287"/>
    <cellStyle name="20% - Accent4 2 3 2" xfId="288"/>
    <cellStyle name="20% - Accent4 2 4" xfId="289"/>
    <cellStyle name="20% - Accent4 2 5" xfId="290"/>
    <cellStyle name="20% - Accent4 2 6" xfId="291"/>
    <cellStyle name="20% - Accent4 2 7" xfId="292"/>
    <cellStyle name="20% - Accent4 2 8" xfId="293"/>
    <cellStyle name="20% - Accent4 2 9" xfId="294"/>
    <cellStyle name="20% - Accent4 3" xfId="295"/>
    <cellStyle name="20% - Accent4 3 2" xfId="296"/>
    <cellStyle name="20% - Accent4 3 3" xfId="297"/>
    <cellStyle name="20% - Accent4 3 4" xfId="298"/>
    <cellStyle name="20% - Accent4 3 5" xfId="299"/>
    <cellStyle name="20% - Accent4 3 6" xfId="300"/>
    <cellStyle name="20% - Accent4 3 7" xfId="301"/>
    <cellStyle name="20% - Accent4 3 8" xfId="302"/>
    <cellStyle name="20% - Accent4 4" xfId="303"/>
    <cellStyle name="20% - Accent4 4 2" xfId="304"/>
    <cellStyle name="20% - Accent4 4 3" xfId="305"/>
    <cellStyle name="20% - Accent4 4 4" xfId="306"/>
    <cellStyle name="20% - Accent4 4 5" xfId="307"/>
    <cellStyle name="20% - Accent4 4 6" xfId="308"/>
    <cellStyle name="20% - Accent4 5" xfId="309"/>
    <cellStyle name="20% - Accent4 5 2" xfId="310"/>
    <cellStyle name="20% - Accent4 5 3" xfId="311"/>
    <cellStyle name="20% - Accent4 5 4" xfId="312"/>
    <cellStyle name="20% - Accent4 5 5" xfId="313"/>
    <cellStyle name="20% - Accent4 6" xfId="314"/>
    <cellStyle name="20% - Accent4 6 2" xfId="315"/>
    <cellStyle name="20% - Accent4 6 3" xfId="316"/>
    <cellStyle name="20% - Accent4 6 4" xfId="317"/>
    <cellStyle name="20% - Accent4 7" xfId="318"/>
    <cellStyle name="20% - Accent4 7 2" xfId="319"/>
    <cellStyle name="20% - Accent4 7 3" xfId="320"/>
    <cellStyle name="20% - Accent4 7 4" xfId="321"/>
    <cellStyle name="20% - Accent4 8" xfId="322"/>
    <cellStyle name="20% - Accent4 8 2" xfId="323"/>
    <cellStyle name="20% - Accent4 8 3" xfId="324"/>
    <cellStyle name="20% - Accent4 9" xfId="325"/>
    <cellStyle name="20% - Accent4 9 2" xfId="326"/>
    <cellStyle name="20% - Accent4 9 3" xfId="327"/>
    <cellStyle name="20% - Accent5 10" xfId="328"/>
    <cellStyle name="20% - Accent5 10 2" xfId="329"/>
    <cellStyle name="20% - Accent5 10 3" xfId="330"/>
    <cellStyle name="20% - Accent5 11" xfId="331"/>
    <cellStyle name="20% - Accent5 11 2" xfId="332"/>
    <cellStyle name="20% - Accent5 11 3" xfId="333"/>
    <cellStyle name="20% - Accent5 12" xfId="334"/>
    <cellStyle name="20% - Accent5 12 2" xfId="335"/>
    <cellStyle name="20% - Accent5 13" xfId="336"/>
    <cellStyle name="20% - Accent5 13 2" xfId="337"/>
    <cellStyle name="20% - Accent5 14" xfId="338"/>
    <cellStyle name="20% - Accent5 15" xfId="339"/>
    <cellStyle name="20% - Accent5 2" xfId="340"/>
    <cellStyle name="20% - Accent5 2 10" xfId="341"/>
    <cellStyle name="20% - Accent5 2 11" xfId="342"/>
    <cellStyle name="20% - Accent5 2 12" xfId="343"/>
    <cellStyle name="20% - Accent5 2 13" xfId="344"/>
    <cellStyle name="20% - Accent5 2 14" xfId="345"/>
    <cellStyle name="20% - Accent5 2 15" xfId="346"/>
    <cellStyle name="20% - Accent5 2 2" xfId="347"/>
    <cellStyle name="20% - Accent5 2 2 2" xfId="348"/>
    <cellStyle name="20% - Accent5 2 2 3" xfId="349"/>
    <cellStyle name="20% - Accent5 2 2 4" xfId="350"/>
    <cellStyle name="20% - Accent5 2 3" xfId="351"/>
    <cellStyle name="20% - Accent5 2 3 2" xfId="352"/>
    <cellStyle name="20% - Accent5 2 3 3" xfId="353"/>
    <cellStyle name="20% - Accent5 2 3 4" xfId="354"/>
    <cellStyle name="20% - Accent5 2 4" xfId="355"/>
    <cellStyle name="20% - Accent5 2 5" xfId="356"/>
    <cellStyle name="20% - Accent5 2 6" xfId="357"/>
    <cellStyle name="20% - Accent5 2 7" xfId="358"/>
    <cellStyle name="20% - Accent5 2 8" xfId="359"/>
    <cellStyle name="20% - Accent5 2 9" xfId="360"/>
    <cellStyle name="20% - Accent5 3" xfId="361"/>
    <cellStyle name="20% - Accent5 3 2" xfId="362"/>
    <cellStyle name="20% - Accent5 3 3" xfId="363"/>
    <cellStyle name="20% - Accent5 3 4" xfId="364"/>
    <cellStyle name="20% - Accent5 3 5" xfId="365"/>
    <cellStyle name="20% - Accent5 3 6" xfId="366"/>
    <cellStyle name="20% - Accent5 3 7" xfId="367"/>
    <cellStyle name="20% - Accent5 3 8" xfId="368"/>
    <cellStyle name="20% - Accent5 4" xfId="369"/>
    <cellStyle name="20% - Accent5 4 2" xfId="370"/>
    <cellStyle name="20% - Accent5 4 3" xfId="371"/>
    <cellStyle name="20% - Accent5 4 4" xfId="372"/>
    <cellStyle name="20% - Accent5 4 5" xfId="373"/>
    <cellStyle name="20% - Accent5 4 6" xfId="374"/>
    <cellStyle name="20% - Accent5 5" xfId="375"/>
    <cellStyle name="20% - Accent5 5 2" xfId="376"/>
    <cellStyle name="20% - Accent5 5 3" xfId="377"/>
    <cellStyle name="20% - Accent5 5 4" xfId="378"/>
    <cellStyle name="20% - Accent5 5 5" xfId="379"/>
    <cellStyle name="20% - Accent5 6" xfId="380"/>
    <cellStyle name="20% - Accent5 6 2" xfId="381"/>
    <cellStyle name="20% - Accent5 6 3" xfId="382"/>
    <cellStyle name="20% - Accent5 6 4" xfId="383"/>
    <cellStyle name="20% - Accent5 7" xfId="384"/>
    <cellStyle name="20% - Accent5 7 2" xfId="385"/>
    <cellStyle name="20% - Accent5 7 3" xfId="386"/>
    <cellStyle name="20% - Accent5 7 4" xfId="387"/>
    <cellStyle name="20% - Accent5 8" xfId="388"/>
    <cellStyle name="20% - Accent5 8 2" xfId="389"/>
    <cellStyle name="20% - Accent5 8 3" xfId="390"/>
    <cellStyle name="20% - Accent5 9" xfId="391"/>
    <cellStyle name="20% - Accent5 9 2" xfId="392"/>
    <cellStyle name="20% - Accent5 9 3" xfId="393"/>
    <cellStyle name="20% - Accent6 10" xfId="394"/>
    <cellStyle name="20% - Accent6 10 2" xfId="395"/>
    <cellStyle name="20% - Accent6 10 3" xfId="396"/>
    <cellStyle name="20% - Accent6 11" xfId="397"/>
    <cellStyle name="20% - Accent6 11 2" xfId="398"/>
    <cellStyle name="20% - Accent6 11 3" xfId="399"/>
    <cellStyle name="20% - Accent6 12" xfId="400"/>
    <cellStyle name="20% - Accent6 12 2" xfId="401"/>
    <cellStyle name="20% - Accent6 13" xfId="402"/>
    <cellStyle name="20% - Accent6 13 2" xfId="403"/>
    <cellStyle name="20% - Accent6 14" xfId="404"/>
    <cellStyle name="20% - Accent6 15" xfId="405"/>
    <cellStyle name="20% - Accent6 2" xfId="406"/>
    <cellStyle name="20% - Accent6 2 10" xfId="407"/>
    <cellStyle name="20% - Accent6 2 11" xfId="408"/>
    <cellStyle name="20% - Accent6 2 12" xfId="409"/>
    <cellStyle name="20% - Accent6 2 13" xfId="410"/>
    <cellStyle name="20% - Accent6 2 14" xfId="411"/>
    <cellStyle name="20% - Accent6 2 2" xfId="412"/>
    <cellStyle name="20% - Accent6 2 2 2" xfId="413"/>
    <cellStyle name="20% - Accent6 2 2 3" xfId="414"/>
    <cellStyle name="20% - Accent6 2 3" xfId="415"/>
    <cellStyle name="20% - Accent6 2 3 2" xfId="416"/>
    <cellStyle name="20% - Accent6 2 4" xfId="417"/>
    <cellStyle name="20% - Accent6 2 5" xfId="418"/>
    <cellStyle name="20% - Accent6 2 6" xfId="419"/>
    <cellStyle name="20% - Accent6 2 7" xfId="420"/>
    <cellStyle name="20% - Accent6 2 8" xfId="421"/>
    <cellStyle name="20% - Accent6 2 9" xfId="422"/>
    <cellStyle name="20% - Accent6 3" xfId="423"/>
    <cellStyle name="20% - Accent6 3 2" xfId="424"/>
    <cellStyle name="20% - Accent6 3 3" xfId="425"/>
    <cellStyle name="20% - Accent6 3 4" xfId="426"/>
    <cellStyle name="20% - Accent6 3 5" xfId="427"/>
    <cellStyle name="20% - Accent6 3 6" xfId="428"/>
    <cellStyle name="20% - Accent6 3 7" xfId="429"/>
    <cellStyle name="20% - Accent6 3 8" xfId="430"/>
    <cellStyle name="20% - Accent6 4" xfId="431"/>
    <cellStyle name="20% - Accent6 4 2" xfId="432"/>
    <cellStyle name="20% - Accent6 4 3" xfId="433"/>
    <cellStyle name="20% - Accent6 4 4" xfId="434"/>
    <cellStyle name="20% - Accent6 4 5" xfId="435"/>
    <cellStyle name="20% - Accent6 4 6" xfId="436"/>
    <cellStyle name="20% - Accent6 5" xfId="437"/>
    <cellStyle name="20% - Accent6 5 2" xfId="438"/>
    <cellStyle name="20% - Accent6 5 3" xfId="439"/>
    <cellStyle name="20% - Accent6 5 4" xfId="440"/>
    <cellStyle name="20% - Accent6 5 5" xfId="441"/>
    <cellStyle name="20% - Accent6 6" xfId="442"/>
    <cellStyle name="20% - Accent6 6 2" xfId="443"/>
    <cellStyle name="20% - Accent6 6 3" xfId="444"/>
    <cellStyle name="20% - Accent6 6 4" xfId="445"/>
    <cellStyle name="20% - Accent6 7" xfId="446"/>
    <cellStyle name="20% - Accent6 7 2" xfId="447"/>
    <cellStyle name="20% - Accent6 7 3" xfId="448"/>
    <cellStyle name="20% - Accent6 7 4" xfId="449"/>
    <cellStyle name="20% - Accent6 8" xfId="450"/>
    <cellStyle name="20% - Accent6 8 2" xfId="451"/>
    <cellStyle name="20% - Accent6 8 3" xfId="452"/>
    <cellStyle name="20% - Accent6 9" xfId="453"/>
    <cellStyle name="20% - Accent6 9 2" xfId="454"/>
    <cellStyle name="20% - Accent6 9 3" xfId="455"/>
    <cellStyle name="20% - 강조색1" xfId="456"/>
    <cellStyle name="20% - 강조색2" xfId="457"/>
    <cellStyle name="20% - 강조색3" xfId="458"/>
    <cellStyle name="20% - 강조색4" xfId="459"/>
    <cellStyle name="20% - 강조색5" xfId="460"/>
    <cellStyle name="20% - 강조색6" xfId="461"/>
    <cellStyle name="40% - Accent1 10" xfId="462"/>
    <cellStyle name="40% - Accent1 10 2" xfId="463"/>
    <cellStyle name="40% - Accent1 10 3" xfId="464"/>
    <cellStyle name="40% - Accent1 11" xfId="465"/>
    <cellStyle name="40% - Accent1 11 2" xfId="466"/>
    <cellStyle name="40% - Accent1 11 3" xfId="467"/>
    <cellStyle name="40% - Accent1 12" xfId="468"/>
    <cellStyle name="40% - Accent1 12 2" xfId="469"/>
    <cellStyle name="40% - Accent1 13" xfId="470"/>
    <cellStyle name="40% - Accent1 13 2" xfId="471"/>
    <cellStyle name="40% - Accent1 14" xfId="472"/>
    <cellStyle name="40% - Accent1 15" xfId="473"/>
    <cellStyle name="40% - Accent1 2" xfId="474"/>
    <cellStyle name="40% - Accent1 2 10" xfId="475"/>
    <cellStyle name="40% - Accent1 2 11" xfId="476"/>
    <cellStyle name="40% - Accent1 2 12" xfId="477"/>
    <cellStyle name="40% - Accent1 2 13" xfId="478"/>
    <cellStyle name="40% - Accent1 2 14" xfId="479"/>
    <cellStyle name="40% - Accent1 2 2" xfId="480"/>
    <cellStyle name="40% - Accent1 2 2 2" xfId="481"/>
    <cellStyle name="40% - Accent1 2 2 3" xfId="482"/>
    <cellStyle name="40% - Accent1 2 3" xfId="483"/>
    <cellStyle name="40% - Accent1 2 3 2" xfId="484"/>
    <cellStyle name="40% - Accent1 2 4" xfId="485"/>
    <cellStyle name="40% - Accent1 2 5" xfId="486"/>
    <cellStyle name="40% - Accent1 2 6" xfId="487"/>
    <cellStyle name="40% - Accent1 2 7" xfId="488"/>
    <cellStyle name="40% - Accent1 2 8" xfId="489"/>
    <cellStyle name="40% - Accent1 2 9" xfId="490"/>
    <cellStyle name="40% - Accent1 3" xfId="491"/>
    <cellStyle name="40% - Accent1 3 2" xfId="492"/>
    <cellStyle name="40% - Accent1 3 3" xfId="493"/>
    <cellStyle name="40% - Accent1 3 4" xfId="494"/>
    <cellStyle name="40% - Accent1 3 5" xfId="495"/>
    <cellStyle name="40% - Accent1 3 6" xfId="496"/>
    <cellStyle name="40% - Accent1 3 7" xfId="497"/>
    <cellStyle name="40% - Accent1 3 8" xfId="498"/>
    <cellStyle name="40% - Accent1 4" xfId="499"/>
    <cellStyle name="40% - Accent1 4 2" xfId="500"/>
    <cellStyle name="40% - Accent1 4 3" xfId="501"/>
    <cellStyle name="40% - Accent1 4 4" xfId="502"/>
    <cellStyle name="40% - Accent1 4 5" xfId="503"/>
    <cellStyle name="40% - Accent1 4 6" xfId="504"/>
    <cellStyle name="40% - Accent1 5" xfId="505"/>
    <cellStyle name="40% - Accent1 5 2" xfId="506"/>
    <cellStyle name="40% - Accent1 5 3" xfId="507"/>
    <cellStyle name="40% - Accent1 5 4" xfId="508"/>
    <cellStyle name="40% - Accent1 5 5" xfId="509"/>
    <cellStyle name="40% - Accent1 6" xfId="510"/>
    <cellStyle name="40% - Accent1 6 2" xfId="511"/>
    <cellStyle name="40% - Accent1 6 3" xfId="512"/>
    <cellStyle name="40% - Accent1 6 4" xfId="513"/>
    <cellStyle name="40% - Accent1 7" xfId="514"/>
    <cellStyle name="40% - Accent1 7 2" xfId="515"/>
    <cellStyle name="40% - Accent1 7 3" xfId="516"/>
    <cellStyle name="40% - Accent1 7 4" xfId="517"/>
    <cellStyle name="40% - Accent1 8" xfId="518"/>
    <cellStyle name="40% - Accent1 8 2" xfId="519"/>
    <cellStyle name="40% - Accent1 8 3" xfId="520"/>
    <cellStyle name="40% - Accent1 9" xfId="521"/>
    <cellStyle name="40% - Accent1 9 2" xfId="522"/>
    <cellStyle name="40% - Accent1 9 3" xfId="523"/>
    <cellStyle name="40% - Accent2 10" xfId="524"/>
    <cellStyle name="40% - Accent2 10 2" xfId="525"/>
    <cellStyle name="40% - Accent2 10 3" xfId="526"/>
    <cellStyle name="40% - Accent2 11" xfId="527"/>
    <cellStyle name="40% - Accent2 11 2" xfId="528"/>
    <cellStyle name="40% - Accent2 11 3" xfId="529"/>
    <cellStyle name="40% - Accent2 12" xfId="530"/>
    <cellStyle name="40% - Accent2 12 2" xfId="531"/>
    <cellStyle name="40% - Accent2 13" xfId="532"/>
    <cellStyle name="40% - Accent2 13 2" xfId="533"/>
    <cellStyle name="40% - Accent2 14" xfId="534"/>
    <cellStyle name="40% - Accent2 15" xfId="535"/>
    <cellStyle name="40% - Accent2 2" xfId="536"/>
    <cellStyle name="40% - Accent2 2 10" xfId="537"/>
    <cellStyle name="40% - Accent2 2 11" xfId="538"/>
    <cellStyle name="40% - Accent2 2 12" xfId="539"/>
    <cellStyle name="40% - Accent2 2 13" xfId="540"/>
    <cellStyle name="40% - Accent2 2 14" xfId="541"/>
    <cellStyle name="40% - Accent2 2 2" xfId="542"/>
    <cellStyle name="40% - Accent2 2 2 2" xfId="543"/>
    <cellStyle name="40% - Accent2 2 2 3" xfId="544"/>
    <cellStyle name="40% - Accent2 2 3" xfId="545"/>
    <cellStyle name="40% - Accent2 2 3 2" xfId="546"/>
    <cellStyle name="40% - Accent2 2 4" xfId="547"/>
    <cellStyle name="40% - Accent2 2 5" xfId="548"/>
    <cellStyle name="40% - Accent2 2 6" xfId="549"/>
    <cellStyle name="40% - Accent2 2 7" xfId="550"/>
    <cellStyle name="40% - Accent2 2 8" xfId="551"/>
    <cellStyle name="40% - Accent2 2 9" xfId="552"/>
    <cellStyle name="40% - Accent2 3" xfId="553"/>
    <cellStyle name="40% - Accent2 3 2" xfId="554"/>
    <cellStyle name="40% - Accent2 3 3" xfId="555"/>
    <cellStyle name="40% - Accent2 3 4" xfId="556"/>
    <cellStyle name="40% - Accent2 3 5" xfId="557"/>
    <cellStyle name="40% - Accent2 3 6" xfId="558"/>
    <cellStyle name="40% - Accent2 3 7" xfId="559"/>
    <cellStyle name="40% - Accent2 3 8" xfId="560"/>
    <cellStyle name="40% - Accent2 4" xfId="561"/>
    <cellStyle name="40% - Accent2 4 2" xfId="562"/>
    <cellStyle name="40% - Accent2 4 3" xfId="563"/>
    <cellStyle name="40% - Accent2 4 4" xfId="564"/>
    <cellStyle name="40% - Accent2 4 5" xfId="565"/>
    <cellStyle name="40% - Accent2 4 6" xfId="566"/>
    <cellStyle name="40% - Accent2 5" xfId="567"/>
    <cellStyle name="40% - Accent2 5 2" xfId="568"/>
    <cellStyle name="40% - Accent2 5 3" xfId="569"/>
    <cellStyle name="40% - Accent2 5 4" xfId="570"/>
    <cellStyle name="40% - Accent2 5 5" xfId="571"/>
    <cellStyle name="40% - Accent2 6" xfId="572"/>
    <cellStyle name="40% - Accent2 6 2" xfId="573"/>
    <cellStyle name="40% - Accent2 6 3" xfId="574"/>
    <cellStyle name="40% - Accent2 6 4" xfId="575"/>
    <cellStyle name="40% - Accent2 7" xfId="576"/>
    <cellStyle name="40% - Accent2 7 2" xfId="577"/>
    <cellStyle name="40% - Accent2 7 3" xfId="578"/>
    <cellStyle name="40% - Accent2 7 4" xfId="579"/>
    <cellStyle name="40% - Accent2 8" xfId="580"/>
    <cellStyle name="40% - Accent2 8 2" xfId="581"/>
    <cellStyle name="40% - Accent2 8 3" xfId="582"/>
    <cellStyle name="40% - Accent2 9" xfId="583"/>
    <cellStyle name="40% - Accent2 9 2" xfId="584"/>
    <cellStyle name="40% - Accent2 9 3" xfId="585"/>
    <cellStyle name="40% - Accent3 10" xfId="586"/>
    <cellStyle name="40% - Accent3 10 2" xfId="587"/>
    <cellStyle name="40% - Accent3 10 3" xfId="588"/>
    <cellStyle name="40% - Accent3 11" xfId="589"/>
    <cellStyle name="40% - Accent3 11 2" xfId="590"/>
    <cellStyle name="40% - Accent3 11 3" xfId="591"/>
    <cellStyle name="40% - Accent3 12" xfId="592"/>
    <cellStyle name="40% - Accent3 12 2" xfId="593"/>
    <cellStyle name="40% - Accent3 13" xfId="594"/>
    <cellStyle name="40% - Accent3 13 2" xfId="595"/>
    <cellStyle name="40% - Accent3 14" xfId="596"/>
    <cellStyle name="40% - Accent3 15" xfId="597"/>
    <cellStyle name="40% - Accent3 2" xfId="598"/>
    <cellStyle name="40% - Accent3 2 10" xfId="599"/>
    <cellStyle name="40% - Accent3 2 11" xfId="600"/>
    <cellStyle name="40% - Accent3 2 12" xfId="601"/>
    <cellStyle name="40% - Accent3 2 13" xfId="602"/>
    <cellStyle name="40% - Accent3 2 14" xfId="603"/>
    <cellStyle name="40% - Accent3 2 2" xfId="604"/>
    <cellStyle name="40% - Accent3 2 2 2" xfId="605"/>
    <cellStyle name="40% - Accent3 2 2 3" xfId="606"/>
    <cellStyle name="40% - Accent3 2 3" xfId="607"/>
    <cellStyle name="40% - Accent3 2 3 2" xfId="608"/>
    <cellStyle name="40% - Accent3 2 4" xfId="609"/>
    <cellStyle name="40% - Accent3 2 5" xfId="610"/>
    <cellStyle name="40% - Accent3 2 6" xfId="611"/>
    <cellStyle name="40% - Accent3 2 7" xfId="612"/>
    <cellStyle name="40% - Accent3 2 8" xfId="613"/>
    <cellStyle name="40% - Accent3 2 9" xfId="614"/>
    <cellStyle name="40% - Accent3 3" xfId="615"/>
    <cellStyle name="40% - Accent3 3 2" xfId="616"/>
    <cellStyle name="40% - Accent3 3 3" xfId="617"/>
    <cellStyle name="40% - Accent3 3 4" xfId="618"/>
    <cellStyle name="40% - Accent3 3 5" xfId="619"/>
    <cellStyle name="40% - Accent3 3 6" xfId="620"/>
    <cellStyle name="40% - Accent3 3 7" xfId="621"/>
    <cellStyle name="40% - Accent3 3 8" xfId="622"/>
    <cellStyle name="40% - Accent3 4" xfId="623"/>
    <cellStyle name="40% - Accent3 4 2" xfId="624"/>
    <cellStyle name="40% - Accent3 4 3" xfId="625"/>
    <cellStyle name="40% - Accent3 4 4" xfId="626"/>
    <cellStyle name="40% - Accent3 4 5" xfId="627"/>
    <cellStyle name="40% - Accent3 4 6" xfId="628"/>
    <cellStyle name="40% - Accent3 5" xfId="629"/>
    <cellStyle name="40% - Accent3 5 2" xfId="630"/>
    <cellStyle name="40% - Accent3 5 3" xfId="631"/>
    <cellStyle name="40% - Accent3 5 4" xfId="632"/>
    <cellStyle name="40% - Accent3 5 5" xfId="633"/>
    <cellStyle name="40% - Accent3 6" xfId="634"/>
    <cellStyle name="40% - Accent3 6 2" xfId="635"/>
    <cellStyle name="40% - Accent3 6 3" xfId="636"/>
    <cellStyle name="40% - Accent3 6 4" xfId="637"/>
    <cellStyle name="40% - Accent3 7" xfId="638"/>
    <cellStyle name="40% - Accent3 7 2" xfId="639"/>
    <cellStyle name="40% - Accent3 7 3" xfId="640"/>
    <cellStyle name="40% - Accent3 7 4" xfId="641"/>
    <cellStyle name="40% - Accent3 8" xfId="642"/>
    <cellStyle name="40% - Accent3 8 2" xfId="643"/>
    <cellStyle name="40% - Accent3 8 3" xfId="644"/>
    <cellStyle name="40% - Accent3 9" xfId="645"/>
    <cellStyle name="40% - Accent3 9 2" xfId="646"/>
    <cellStyle name="40% - Accent3 9 3" xfId="647"/>
    <cellStyle name="40% - Accent4 10" xfId="648"/>
    <cellStyle name="40% - Accent4 10 2" xfId="649"/>
    <cellStyle name="40% - Accent4 10 3" xfId="650"/>
    <cellStyle name="40% - Accent4 11" xfId="651"/>
    <cellStyle name="40% - Accent4 11 2" xfId="652"/>
    <cellStyle name="40% - Accent4 11 3" xfId="653"/>
    <cellStyle name="40% - Accent4 12" xfId="654"/>
    <cellStyle name="40% - Accent4 12 2" xfId="655"/>
    <cellStyle name="40% - Accent4 13" xfId="656"/>
    <cellStyle name="40% - Accent4 13 2" xfId="657"/>
    <cellStyle name="40% - Accent4 14" xfId="658"/>
    <cellStyle name="40% - Accent4 15" xfId="659"/>
    <cellStyle name="40% - Accent4 2" xfId="660"/>
    <cellStyle name="40% - Accent4 2 10" xfId="661"/>
    <cellStyle name="40% - Accent4 2 11" xfId="662"/>
    <cellStyle name="40% - Accent4 2 12" xfId="663"/>
    <cellStyle name="40% - Accent4 2 13" xfId="664"/>
    <cellStyle name="40% - Accent4 2 14" xfId="665"/>
    <cellStyle name="40% - Accent4 2 2" xfId="666"/>
    <cellStyle name="40% - Accent4 2 2 2" xfId="667"/>
    <cellStyle name="40% - Accent4 2 2 3" xfId="668"/>
    <cellStyle name="40% - Accent4 2 3" xfId="669"/>
    <cellStyle name="40% - Accent4 2 3 2" xfId="670"/>
    <cellStyle name="40% - Accent4 2 4" xfId="671"/>
    <cellStyle name="40% - Accent4 2 5" xfId="672"/>
    <cellStyle name="40% - Accent4 2 6" xfId="673"/>
    <cellStyle name="40% - Accent4 2 7" xfId="674"/>
    <cellStyle name="40% - Accent4 2 8" xfId="675"/>
    <cellStyle name="40% - Accent4 2 9" xfId="676"/>
    <cellStyle name="40% - Accent4 3" xfId="677"/>
    <cellStyle name="40% - Accent4 3 2" xfId="678"/>
    <cellStyle name="40% - Accent4 3 3" xfId="679"/>
    <cellStyle name="40% - Accent4 3 4" xfId="680"/>
    <cellStyle name="40% - Accent4 3 5" xfId="681"/>
    <cellStyle name="40% - Accent4 3 6" xfId="682"/>
    <cellStyle name="40% - Accent4 3 7" xfId="683"/>
    <cellStyle name="40% - Accent4 3 8" xfId="684"/>
    <cellStyle name="40% - Accent4 4" xfId="685"/>
    <cellStyle name="40% - Accent4 4 2" xfId="686"/>
    <cellStyle name="40% - Accent4 4 3" xfId="687"/>
    <cellStyle name="40% - Accent4 4 4" xfId="688"/>
    <cellStyle name="40% - Accent4 4 5" xfId="689"/>
    <cellStyle name="40% - Accent4 4 6" xfId="690"/>
    <cellStyle name="40% - Accent4 5" xfId="691"/>
    <cellStyle name="40% - Accent4 5 2" xfId="692"/>
    <cellStyle name="40% - Accent4 5 3" xfId="693"/>
    <cellStyle name="40% - Accent4 5 4" xfId="694"/>
    <cellStyle name="40% - Accent4 5 5" xfId="695"/>
    <cellStyle name="40% - Accent4 6" xfId="696"/>
    <cellStyle name="40% - Accent4 6 2" xfId="697"/>
    <cellStyle name="40% - Accent4 6 3" xfId="698"/>
    <cellStyle name="40% - Accent4 6 4" xfId="699"/>
    <cellStyle name="40% - Accent4 7" xfId="700"/>
    <cellStyle name="40% - Accent4 7 2" xfId="701"/>
    <cellStyle name="40% - Accent4 7 3" xfId="702"/>
    <cellStyle name="40% - Accent4 7 4" xfId="703"/>
    <cellStyle name="40% - Accent4 8" xfId="704"/>
    <cellStyle name="40% - Accent4 8 2" xfId="705"/>
    <cellStyle name="40% - Accent4 8 3" xfId="706"/>
    <cellStyle name="40% - Accent4 9" xfId="707"/>
    <cellStyle name="40% - Accent4 9 2" xfId="708"/>
    <cellStyle name="40% - Accent4 9 3" xfId="709"/>
    <cellStyle name="40% - Accent5 10" xfId="710"/>
    <cellStyle name="40% - Accent5 10 2" xfId="711"/>
    <cellStyle name="40% - Accent5 10 3" xfId="712"/>
    <cellStyle name="40% - Accent5 11" xfId="713"/>
    <cellStyle name="40% - Accent5 11 2" xfId="714"/>
    <cellStyle name="40% - Accent5 11 3" xfId="715"/>
    <cellStyle name="40% - Accent5 12" xfId="716"/>
    <cellStyle name="40% - Accent5 12 2" xfId="717"/>
    <cellStyle name="40% - Accent5 13" xfId="718"/>
    <cellStyle name="40% - Accent5 13 2" xfId="719"/>
    <cellStyle name="40% - Accent5 14" xfId="720"/>
    <cellStyle name="40% - Accent5 15" xfId="721"/>
    <cellStyle name="40% - Accent5 2" xfId="722"/>
    <cellStyle name="40% - Accent5 2 10" xfId="723"/>
    <cellStyle name="40% - Accent5 2 11" xfId="724"/>
    <cellStyle name="40% - Accent5 2 12" xfId="725"/>
    <cellStyle name="40% - Accent5 2 13" xfId="726"/>
    <cellStyle name="40% - Accent5 2 14" xfId="727"/>
    <cellStyle name="40% - Accent5 2 2" xfId="728"/>
    <cellStyle name="40% - Accent5 2 2 2" xfId="729"/>
    <cellStyle name="40% - Accent5 2 2 3" xfId="730"/>
    <cellStyle name="40% - Accent5 2 3" xfId="731"/>
    <cellStyle name="40% - Accent5 2 3 2" xfId="732"/>
    <cellStyle name="40% - Accent5 2 4" xfId="733"/>
    <cellStyle name="40% - Accent5 2 5" xfId="734"/>
    <cellStyle name="40% - Accent5 2 6" xfId="735"/>
    <cellStyle name="40% - Accent5 2 7" xfId="736"/>
    <cellStyle name="40% - Accent5 2 8" xfId="737"/>
    <cellStyle name="40% - Accent5 2 9" xfId="738"/>
    <cellStyle name="40% - Accent5 3" xfId="739"/>
    <cellStyle name="40% - Accent5 3 2" xfId="740"/>
    <cellStyle name="40% - Accent5 3 3" xfId="741"/>
    <cellStyle name="40% - Accent5 3 4" xfId="742"/>
    <cellStyle name="40% - Accent5 3 5" xfId="743"/>
    <cellStyle name="40% - Accent5 3 6" xfId="744"/>
    <cellStyle name="40% - Accent5 3 7" xfId="745"/>
    <cellStyle name="40% - Accent5 3 8" xfId="746"/>
    <cellStyle name="40% - Accent5 4" xfId="747"/>
    <cellStyle name="40% - Accent5 4 2" xfId="748"/>
    <cellStyle name="40% - Accent5 4 3" xfId="749"/>
    <cellStyle name="40% - Accent5 4 4" xfId="750"/>
    <cellStyle name="40% - Accent5 4 5" xfId="751"/>
    <cellStyle name="40% - Accent5 4 6" xfId="752"/>
    <cellStyle name="40% - Accent5 5" xfId="753"/>
    <cellStyle name="40% - Accent5 5 2" xfId="754"/>
    <cellStyle name="40% - Accent5 5 3" xfId="755"/>
    <cellStyle name="40% - Accent5 5 4" xfId="756"/>
    <cellStyle name="40% - Accent5 5 5" xfId="757"/>
    <cellStyle name="40% - Accent5 6" xfId="758"/>
    <cellStyle name="40% - Accent5 6 2" xfId="759"/>
    <cellStyle name="40% - Accent5 6 3" xfId="760"/>
    <cellStyle name="40% - Accent5 6 4" xfId="761"/>
    <cellStyle name="40% - Accent5 7" xfId="762"/>
    <cellStyle name="40% - Accent5 7 2" xfId="763"/>
    <cellStyle name="40% - Accent5 7 3" xfId="764"/>
    <cellStyle name="40% - Accent5 7 4" xfId="765"/>
    <cellStyle name="40% - Accent5 8" xfId="766"/>
    <cellStyle name="40% - Accent5 8 2" xfId="767"/>
    <cellStyle name="40% - Accent5 8 3" xfId="768"/>
    <cellStyle name="40% - Accent5 9" xfId="769"/>
    <cellStyle name="40% - Accent5 9 2" xfId="770"/>
    <cellStyle name="40% - Accent5 9 3" xfId="771"/>
    <cellStyle name="40% - Accent6 10" xfId="772"/>
    <cellStyle name="40% - Accent6 10 2" xfId="773"/>
    <cellStyle name="40% - Accent6 10 3" xfId="774"/>
    <cellStyle name="40% - Accent6 11" xfId="775"/>
    <cellStyle name="40% - Accent6 11 2" xfId="776"/>
    <cellStyle name="40% - Accent6 11 3" xfId="777"/>
    <cellStyle name="40% - Accent6 12" xfId="778"/>
    <cellStyle name="40% - Accent6 12 2" xfId="779"/>
    <cellStyle name="40% - Accent6 13" xfId="780"/>
    <cellStyle name="40% - Accent6 13 2" xfId="781"/>
    <cellStyle name="40% - Accent6 14" xfId="782"/>
    <cellStyle name="40% - Accent6 15" xfId="783"/>
    <cellStyle name="40% - Accent6 2" xfId="784"/>
    <cellStyle name="40% - Accent6 2 10" xfId="785"/>
    <cellStyle name="40% - Accent6 2 11" xfId="786"/>
    <cellStyle name="40% - Accent6 2 12" xfId="787"/>
    <cellStyle name="40% - Accent6 2 13" xfId="788"/>
    <cellStyle name="40% - Accent6 2 14" xfId="789"/>
    <cellStyle name="40% - Accent6 2 2" xfId="790"/>
    <cellStyle name="40% - Accent6 2 2 2" xfId="791"/>
    <cellStyle name="40% - Accent6 2 2 3" xfId="792"/>
    <cellStyle name="40% - Accent6 2 3" xfId="793"/>
    <cellStyle name="40% - Accent6 2 3 2" xfId="794"/>
    <cellStyle name="40% - Accent6 2 4" xfId="795"/>
    <cellStyle name="40% - Accent6 2 5" xfId="796"/>
    <cellStyle name="40% - Accent6 2 6" xfId="797"/>
    <cellStyle name="40% - Accent6 2 7" xfId="798"/>
    <cellStyle name="40% - Accent6 2 8" xfId="799"/>
    <cellStyle name="40% - Accent6 2 9" xfId="800"/>
    <cellStyle name="40% - Accent6 3" xfId="801"/>
    <cellStyle name="40% - Accent6 3 2" xfId="802"/>
    <cellStyle name="40% - Accent6 3 3" xfId="803"/>
    <cellStyle name="40% - Accent6 3 4" xfId="804"/>
    <cellStyle name="40% - Accent6 3 5" xfId="805"/>
    <cellStyle name="40% - Accent6 3 6" xfId="806"/>
    <cellStyle name="40% - Accent6 3 7" xfId="807"/>
    <cellStyle name="40% - Accent6 3 8" xfId="808"/>
    <cellStyle name="40% - Accent6 4" xfId="809"/>
    <cellStyle name="40% - Accent6 4 2" xfId="810"/>
    <cellStyle name="40% - Accent6 4 3" xfId="811"/>
    <cellStyle name="40% - Accent6 4 4" xfId="812"/>
    <cellStyle name="40% - Accent6 4 5" xfId="813"/>
    <cellStyle name="40% - Accent6 4 6" xfId="814"/>
    <cellStyle name="40% - Accent6 5" xfId="815"/>
    <cellStyle name="40% - Accent6 5 2" xfId="816"/>
    <cellStyle name="40% - Accent6 5 3" xfId="817"/>
    <cellStyle name="40% - Accent6 5 4" xfId="818"/>
    <cellStyle name="40% - Accent6 5 5" xfId="819"/>
    <cellStyle name="40% - Accent6 6" xfId="820"/>
    <cellStyle name="40% - Accent6 6 2" xfId="821"/>
    <cellStyle name="40% - Accent6 6 3" xfId="822"/>
    <cellStyle name="40% - Accent6 6 4" xfId="823"/>
    <cellStyle name="40% - Accent6 7" xfId="824"/>
    <cellStyle name="40% - Accent6 7 2" xfId="825"/>
    <cellStyle name="40% - Accent6 7 3" xfId="826"/>
    <cellStyle name="40% - Accent6 7 4" xfId="827"/>
    <cellStyle name="40% - Accent6 8" xfId="828"/>
    <cellStyle name="40% - Accent6 8 2" xfId="829"/>
    <cellStyle name="40% - Accent6 8 3" xfId="830"/>
    <cellStyle name="40% - Accent6 9" xfId="831"/>
    <cellStyle name="40% - Accent6 9 2" xfId="832"/>
    <cellStyle name="40% - Accent6 9 3" xfId="833"/>
    <cellStyle name="40% - 강조색1" xfId="834"/>
    <cellStyle name="40% - 강조색2" xfId="835"/>
    <cellStyle name="40% - 강조색3" xfId="836"/>
    <cellStyle name="40% - 강조색4" xfId="837"/>
    <cellStyle name="40% - 강조색5" xfId="838"/>
    <cellStyle name="40% - 강조색6" xfId="839"/>
    <cellStyle name="60% - Accent1 10" xfId="840"/>
    <cellStyle name="60% - Accent1 10 2" xfId="841"/>
    <cellStyle name="60% - Accent1 10 3" xfId="842"/>
    <cellStyle name="60% - Accent1 11" xfId="843"/>
    <cellStyle name="60% - Accent1 11 2" xfId="844"/>
    <cellStyle name="60% - Accent1 11 3" xfId="845"/>
    <cellStyle name="60% - Accent1 12" xfId="846"/>
    <cellStyle name="60% - Accent1 12 2" xfId="847"/>
    <cellStyle name="60% - Accent1 13" xfId="848"/>
    <cellStyle name="60% - Accent1 13 2" xfId="849"/>
    <cellStyle name="60% - Accent1 14" xfId="850"/>
    <cellStyle name="60% - Accent1 15" xfId="851"/>
    <cellStyle name="60% - Accent1 2" xfId="852"/>
    <cellStyle name="60% - Accent1 2 10" xfId="853"/>
    <cellStyle name="60% - Accent1 2 11" xfId="854"/>
    <cellStyle name="60% - Accent1 2 12" xfId="855"/>
    <cellStyle name="60% - Accent1 2 13" xfId="856"/>
    <cellStyle name="60% - Accent1 2 14" xfId="857"/>
    <cellStyle name="60% - Accent1 2 2" xfId="858"/>
    <cellStyle name="60% - Accent1 2 2 2" xfId="859"/>
    <cellStyle name="60% - Accent1 2 2 3" xfId="860"/>
    <cellStyle name="60% - Accent1 2 3" xfId="861"/>
    <cellStyle name="60% - Accent1 2 3 2" xfId="862"/>
    <cellStyle name="60% - Accent1 2 4" xfId="863"/>
    <cellStyle name="60% - Accent1 2 5" xfId="864"/>
    <cellStyle name="60% - Accent1 2 6" xfId="865"/>
    <cellStyle name="60% - Accent1 2 7" xfId="866"/>
    <cellStyle name="60% - Accent1 2 8" xfId="867"/>
    <cellStyle name="60% - Accent1 2 9" xfId="868"/>
    <cellStyle name="60% - Accent1 3" xfId="869"/>
    <cellStyle name="60% - Accent1 3 2" xfId="870"/>
    <cellStyle name="60% - Accent1 3 3" xfId="871"/>
    <cellStyle name="60% - Accent1 3 4" xfId="872"/>
    <cellStyle name="60% - Accent1 3 5" xfId="873"/>
    <cellStyle name="60% - Accent1 3 6" xfId="874"/>
    <cellStyle name="60% - Accent1 3 7" xfId="875"/>
    <cellStyle name="60% - Accent1 3 8" xfId="876"/>
    <cellStyle name="60% - Accent1 4" xfId="877"/>
    <cellStyle name="60% - Accent1 4 2" xfId="878"/>
    <cellStyle name="60% - Accent1 4 3" xfId="879"/>
    <cellStyle name="60% - Accent1 4 4" xfId="880"/>
    <cellStyle name="60% - Accent1 4 5" xfId="881"/>
    <cellStyle name="60% - Accent1 4 6" xfId="882"/>
    <cellStyle name="60% - Accent1 5" xfId="883"/>
    <cellStyle name="60% - Accent1 5 2" xfId="884"/>
    <cellStyle name="60% - Accent1 5 3" xfId="885"/>
    <cellStyle name="60% - Accent1 5 4" xfId="886"/>
    <cellStyle name="60% - Accent1 5 5" xfId="887"/>
    <cellStyle name="60% - Accent1 6" xfId="888"/>
    <cellStyle name="60% - Accent1 6 2" xfId="889"/>
    <cellStyle name="60% - Accent1 6 3" xfId="890"/>
    <cellStyle name="60% - Accent1 6 4" xfId="891"/>
    <cellStyle name="60% - Accent1 7" xfId="892"/>
    <cellStyle name="60% - Accent1 7 2" xfId="893"/>
    <cellStyle name="60% - Accent1 7 3" xfId="894"/>
    <cellStyle name="60% - Accent1 7 4" xfId="895"/>
    <cellStyle name="60% - Accent1 8" xfId="896"/>
    <cellStyle name="60% - Accent1 8 2" xfId="897"/>
    <cellStyle name="60% - Accent1 8 3" xfId="898"/>
    <cellStyle name="60% - Accent1 9" xfId="899"/>
    <cellStyle name="60% - Accent1 9 2" xfId="900"/>
    <cellStyle name="60% - Accent1 9 3" xfId="901"/>
    <cellStyle name="60% - Accent2 10" xfId="902"/>
    <cellStyle name="60% - Accent2 10 2" xfId="903"/>
    <cellStyle name="60% - Accent2 10 3" xfId="904"/>
    <cellStyle name="60% - Accent2 11" xfId="905"/>
    <cellStyle name="60% - Accent2 11 2" xfId="906"/>
    <cellStyle name="60% - Accent2 11 3" xfId="907"/>
    <cellStyle name="60% - Accent2 12" xfId="908"/>
    <cellStyle name="60% - Accent2 12 2" xfId="909"/>
    <cellStyle name="60% - Accent2 13" xfId="910"/>
    <cellStyle name="60% - Accent2 13 2" xfId="911"/>
    <cellStyle name="60% - Accent2 14" xfId="912"/>
    <cellStyle name="60% - Accent2 15" xfId="913"/>
    <cellStyle name="60% - Accent2 2" xfId="914"/>
    <cellStyle name="60% - Accent2 2 10" xfId="915"/>
    <cellStyle name="60% - Accent2 2 11" xfId="916"/>
    <cellStyle name="60% - Accent2 2 12" xfId="917"/>
    <cellStyle name="60% - Accent2 2 13" xfId="918"/>
    <cellStyle name="60% - Accent2 2 14" xfId="919"/>
    <cellStyle name="60% - Accent2 2 2" xfId="920"/>
    <cellStyle name="60% - Accent2 2 2 2" xfId="921"/>
    <cellStyle name="60% - Accent2 2 2 3" xfId="922"/>
    <cellStyle name="60% - Accent2 2 3" xfId="923"/>
    <cellStyle name="60% - Accent2 2 3 2" xfId="924"/>
    <cellStyle name="60% - Accent2 2 4" xfId="925"/>
    <cellStyle name="60% - Accent2 2 5" xfId="926"/>
    <cellStyle name="60% - Accent2 2 6" xfId="927"/>
    <cellStyle name="60% - Accent2 2 7" xfId="928"/>
    <cellStyle name="60% - Accent2 2 8" xfId="929"/>
    <cellStyle name="60% - Accent2 2 9" xfId="930"/>
    <cellStyle name="60% - Accent2 3" xfId="931"/>
    <cellStyle name="60% - Accent2 3 2" xfId="932"/>
    <cellStyle name="60% - Accent2 3 3" xfId="933"/>
    <cellStyle name="60% - Accent2 3 4" xfId="934"/>
    <cellStyle name="60% - Accent2 3 5" xfId="935"/>
    <cellStyle name="60% - Accent2 3 6" xfId="936"/>
    <cellStyle name="60% - Accent2 3 7" xfId="937"/>
    <cellStyle name="60% - Accent2 3 8" xfId="938"/>
    <cellStyle name="60% - Accent2 4" xfId="939"/>
    <cellStyle name="60% - Accent2 4 2" xfId="940"/>
    <cellStyle name="60% - Accent2 4 3" xfId="941"/>
    <cellStyle name="60% - Accent2 4 4" xfId="942"/>
    <cellStyle name="60% - Accent2 4 5" xfId="943"/>
    <cellStyle name="60% - Accent2 4 6" xfId="944"/>
    <cellStyle name="60% - Accent2 5" xfId="945"/>
    <cellStyle name="60% - Accent2 5 2" xfId="946"/>
    <cellStyle name="60% - Accent2 5 3" xfId="947"/>
    <cellStyle name="60% - Accent2 5 4" xfId="948"/>
    <cellStyle name="60% - Accent2 5 5" xfId="949"/>
    <cellStyle name="60% - Accent2 6" xfId="950"/>
    <cellStyle name="60% - Accent2 6 2" xfId="951"/>
    <cellStyle name="60% - Accent2 6 3" xfId="952"/>
    <cellStyle name="60% - Accent2 6 4" xfId="953"/>
    <cellStyle name="60% - Accent2 7" xfId="954"/>
    <cellStyle name="60% - Accent2 7 2" xfId="955"/>
    <cellStyle name="60% - Accent2 7 3" xfId="956"/>
    <cellStyle name="60% - Accent2 7 4" xfId="957"/>
    <cellStyle name="60% - Accent2 8" xfId="958"/>
    <cellStyle name="60% - Accent2 8 2" xfId="959"/>
    <cellStyle name="60% - Accent2 8 3" xfId="960"/>
    <cellStyle name="60% - Accent2 9" xfId="961"/>
    <cellStyle name="60% - Accent2 9 2" xfId="962"/>
    <cellStyle name="60% - Accent2 9 3" xfId="963"/>
    <cellStyle name="60% - Accent3 10" xfId="964"/>
    <cellStyle name="60% - Accent3 10 2" xfId="965"/>
    <cellStyle name="60% - Accent3 10 3" xfId="966"/>
    <cellStyle name="60% - Accent3 11" xfId="967"/>
    <cellStyle name="60% - Accent3 11 2" xfId="968"/>
    <cellStyle name="60% - Accent3 11 3" xfId="969"/>
    <cellStyle name="60% - Accent3 12" xfId="970"/>
    <cellStyle name="60% - Accent3 12 2" xfId="971"/>
    <cellStyle name="60% - Accent3 13" xfId="972"/>
    <cellStyle name="60% - Accent3 13 2" xfId="973"/>
    <cellStyle name="60% - Accent3 14" xfId="974"/>
    <cellStyle name="60% - Accent3 15" xfId="975"/>
    <cellStyle name="60% - Accent3 2" xfId="976"/>
    <cellStyle name="60% - Accent3 2 10" xfId="977"/>
    <cellStyle name="60% - Accent3 2 11" xfId="978"/>
    <cellStyle name="60% - Accent3 2 12" xfId="979"/>
    <cellStyle name="60% - Accent3 2 13" xfId="980"/>
    <cellStyle name="60% - Accent3 2 14" xfId="981"/>
    <cellStyle name="60% - Accent3 2 2" xfId="982"/>
    <cellStyle name="60% - Accent3 2 2 2" xfId="983"/>
    <cellStyle name="60% - Accent3 2 2 3" xfId="984"/>
    <cellStyle name="60% - Accent3 2 3" xfId="985"/>
    <cellStyle name="60% - Accent3 2 3 2" xfId="986"/>
    <cellStyle name="60% - Accent3 2 4" xfId="987"/>
    <cellStyle name="60% - Accent3 2 5" xfId="988"/>
    <cellStyle name="60% - Accent3 2 6" xfId="989"/>
    <cellStyle name="60% - Accent3 2 7" xfId="990"/>
    <cellStyle name="60% - Accent3 2 8" xfId="991"/>
    <cellStyle name="60% - Accent3 2 9" xfId="992"/>
    <cellStyle name="60% - Accent3 3" xfId="993"/>
    <cellStyle name="60% - Accent3 3 2" xfId="994"/>
    <cellStyle name="60% - Accent3 3 3" xfId="995"/>
    <cellStyle name="60% - Accent3 3 4" xfId="996"/>
    <cellStyle name="60% - Accent3 3 5" xfId="997"/>
    <cellStyle name="60% - Accent3 3 6" xfId="998"/>
    <cellStyle name="60% - Accent3 3 7" xfId="999"/>
    <cellStyle name="60% - Accent3 3 8" xfId="1000"/>
    <cellStyle name="60% - Accent3 4" xfId="1001"/>
    <cellStyle name="60% - Accent3 4 2" xfId="1002"/>
    <cellStyle name="60% - Accent3 4 3" xfId="1003"/>
    <cellStyle name="60% - Accent3 4 4" xfId="1004"/>
    <cellStyle name="60% - Accent3 4 5" xfId="1005"/>
    <cellStyle name="60% - Accent3 4 6" xfId="1006"/>
    <cellStyle name="60% - Accent3 5" xfId="1007"/>
    <cellStyle name="60% - Accent3 5 2" xfId="1008"/>
    <cellStyle name="60% - Accent3 5 3" xfId="1009"/>
    <cellStyle name="60% - Accent3 5 4" xfId="1010"/>
    <cellStyle name="60% - Accent3 5 5" xfId="1011"/>
    <cellStyle name="60% - Accent3 6" xfId="1012"/>
    <cellStyle name="60% - Accent3 6 2" xfId="1013"/>
    <cellStyle name="60% - Accent3 6 3" xfId="1014"/>
    <cellStyle name="60% - Accent3 6 4" xfId="1015"/>
    <cellStyle name="60% - Accent3 7" xfId="1016"/>
    <cellStyle name="60% - Accent3 7 2" xfId="1017"/>
    <cellStyle name="60% - Accent3 7 3" xfId="1018"/>
    <cellStyle name="60% - Accent3 7 4" xfId="1019"/>
    <cellStyle name="60% - Accent3 8" xfId="1020"/>
    <cellStyle name="60% - Accent3 8 2" xfId="1021"/>
    <cellStyle name="60% - Accent3 8 3" xfId="1022"/>
    <cellStyle name="60% - Accent3 9" xfId="1023"/>
    <cellStyle name="60% - Accent3 9 2" xfId="1024"/>
    <cellStyle name="60% - Accent3 9 3" xfId="1025"/>
    <cellStyle name="60% - Accent4 10" xfId="1026"/>
    <cellStyle name="60% - Accent4 10 2" xfId="1027"/>
    <cellStyle name="60% - Accent4 10 3" xfId="1028"/>
    <cellStyle name="60% - Accent4 11" xfId="1029"/>
    <cellStyle name="60% - Accent4 11 2" xfId="1030"/>
    <cellStyle name="60% - Accent4 11 3" xfId="1031"/>
    <cellStyle name="60% - Accent4 12" xfId="1032"/>
    <cellStyle name="60% - Accent4 12 2" xfId="1033"/>
    <cellStyle name="60% - Accent4 13" xfId="1034"/>
    <cellStyle name="60% - Accent4 13 2" xfId="1035"/>
    <cellStyle name="60% - Accent4 14" xfId="1036"/>
    <cellStyle name="60% - Accent4 15" xfId="1037"/>
    <cellStyle name="60% - Accent4 2" xfId="1038"/>
    <cellStyle name="60% - Accent4 2 10" xfId="1039"/>
    <cellStyle name="60% - Accent4 2 11" xfId="1040"/>
    <cellStyle name="60% - Accent4 2 12" xfId="1041"/>
    <cellStyle name="60% - Accent4 2 13" xfId="1042"/>
    <cellStyle name="60% - Accent4 2 14" xfId="1043"/>
    <cellStyle name="60% - Accent4 2 2" xfId="1044"/>
    <cellStyle name="60% - Accent4 2 2 2" xfId="1045"/>
    <cellStyle name="60% - Accent4 2 2 3" xfId="1046"/>
    <cellStyle name="60% - Accent4 2 3" xfId="1047"/>
    <cellStyle name="60% - Accent4 2 3 2" xfId="1048"/>
    <cellStyle name="60% - Accent4 2 4" xfId="1049"/>
    <cellStyle name="60% - Accent4 2 5" xfId="1050"/>
    <cellStyle name="60% - Accent4 2 6" xfId="1051"/>
    <cellStyle name="60% - Accent4 2 7" xfId="1052"/>
    <cellStyle name="60% - Accent4 2 8" xfId="1053"/>
    <cellStyle name="60% - Accent4 2 9" xfId="1054"/>
    <cellStyle name="60% - Accent4 3" xfId="1055"/>
    <cellStyle name="60% - Accent4 3 2" xfId="1056"/>
    <cellStyle name="60% - Accent4 3 3" xfId="1057"/>
    <cellStyle name="60% - Accent4 3 4" xfId="1058"/>
    <cellStyle name="60% - Accent4 3 5" xfId="1059"/>
    <cellStyle name="60% - Accent4 3 6" xfId="1060"/>
    <cellStyle name="60% - Accent4 3 7" xfId="1061"/>
    <cellStyle name="60% - Accent4 3 8" xfId="1062"/>
    <cellStyle name="60% - Accent4 4" xfId="1063"/>
    <cellStyle name="60% - Accent4 4 2" xfId="1064"/>
    <cellStyle name="60% - Accent4 4 3" xfId="1065"/>
    <cellStyle name="60% - Accent4 4 4" xfId="1066"/>
    <cellStyle name="60% - Accent4 4 5" xfId="1067"/>
    <cellStyle name="60% - Accent4 4 6" xfId="1068"/>
    <cellStyle name="60% - Accent4 5" xfId="1069"/>
    <cellStyle name="60% - Accent4 5 2" xfId="1070"/>
    <cellStyle name="60% - Accent4 5 3" xfId="1071"/>
    <cellStyle name="60% - Accent4 5 4" xfId="1072"/>
    <cellStyle name="60% - Accent4 5 5" xfId="1073"/>
    <cellStyle name="60% - Accent4 6" xfId="1074"/>
    <cellStyle name="60% - Accent4 6 2" xfId="1075"/>
    <cellStyle name="60% - Accent4 6 3" xfId="1076"/>
    <cellStyle name="60% - Accent4 6 4" xfId="1077"/>
    <cellStyle name="60% - Accent4 7" xfId="1078"/>
    <cellStyle name="60% - Accent4 7 2" xfId="1079"/>
    <cellStyle name="60% - Accent4 7 3" xfId="1080"/>
    <cellStyle name="60% - Accent4 7 4" xfId="1081"/>
    <cellStyle name="60% - Accent4 8" xfId="1082"/>
    <cellStyle name="60% - Accent4 8 2" xfId="1083"/>
    <cellStyle name="60% - Accent4 8 3" xfId="1084"/>
    <cellStyle name="60% - Accent4 9" xfId="1085"/>
    <cellStyle name="60% - Accent4 9 2" xfId="1086"/>
    <cellStyle name="60% - Accent4 9 3" xfId="1087"/>
    <cellStyle name="60% - Accent5 10" xfId="1088"/>
    <cellStyle name="60% - Accent5 10 2" xfId="1089"/>
    <cellStyle name="60% - Accent5 10 3" xfId="1090"/>
    <cellStyle name="60% - Accent5 11" xfId="1091"/>
    <cellStyle name="60% - Accent5 11 2" xfId="1092"/>
    <cellStyle name="60% - Accent5 11 3" xfId="1093"/>
    <cellStyle name="60% - Accent5 12" xfId="1094"/>
    <cellStyle name="60% - Accent5 12 2" xfId="1095"/>
    <cellStyle name="60% - Accent5 13" xfId="1096"/>
    <cellStyle name="60% - Accent5 13 2" xfId="1097"/>
    <cellStyle name="60% - Accent5 14" xfId="1098"/>
    <cellStyle name="60% - Accent5 15" xfId="1099"/>
    <cellStyle name="60% - Accent5 2" xfId="1100"/>
    <cellStyle name="60% - Accent5 2 10" xfId="1101"/>
    <cellStyle name="60% - Accent5 2 11" xfId="1102"/>
    <cellStyle name="60% - Accent5 2 12" xfId="1103"/>
    <cellStyle name="60% - Accent5 2 13" xfId="1104"/>
    <cellStyle name="60% - Accent5 2 14" xfId="1105"/>
    <cellStyle name="60% - Accent5 2 2" xfId="1106"/>
    <cellStyle name="60% - Accent5 2 2 2" xfId="1107"/>
    <cellStyle name="60% - Accent5 2 2 3" xfId="1108"/>
    <cellStyle name="60% - Accent5 2 3" xfId="1109"/>
    <cellStyle name="60% - Accent5 2 3 2" xfId="1110"/>
    <cellStyle name="60% - Accent5 2 4" xfId="1111"/>
    <cellStyle name="60% - Accent5 2 5" xfId="1112"/>
    <cellStyle name="60% - Accent5 2 6" xfId="1113"/>
    <cellStyle name="60% - Accent5 2 7" xfId="1114"/>
    <cellStyle name="60% - Accent5 2 8" xfId="1115"/>
    <cellStyle name="60% - Accent5 2 9" xfId="1116"/>
    <cellStyle name="60% - Accent5 3" xfId="1117"/>
    <cellStyle name="60% - Accent5 3 2" xfId="1118"/>
    <cellStyle name="60% - Accent5 3 3" xfId="1119"/>
    <cellStyle name="60% - Accent5 3 4" xfId="1120"/>
    <cellStyle name="60% - Accent5 3 5" xfId="1121"/>
    <cellStyle name="60% - Accent5 3 6" xfId="1122"/>
    <cellStyle name="60% - Accent5 3 7" xfId="1123"/>
    <cellStyle name="60% - Accent5 3 8" xfId="1124"/>
    <cellStyle name="60% - Accent5 4" xfId="1125"/>
    <cellStyle name="60% - Accent5 4 2" xfId="1126"/>
    <cellStyle name="60% - Accent5 4 3" xfId="1127"/>
    <cellStyle name="60% - Accent5 4 4" xfId="1128"/>
    <cellStyle name="60% - Accent5 4 5" xfId="1129"/>
    <cellStyle name="60% - Accent5 4 6" xfId="1130"/>
    <cellStyle name="60% - Accent5 5" xfId="1131"/>
    <cellStyle name="60% - Accent5 5 2" xfId="1132"/>
    <cellStyle name="60% - Accent5 5 3" xfId="1133"/>
    <cellStyle name="60% - Accent5 5 4" xfId="1134"/>
    <cellStyle name="60% - Accent5 5 5" xfId="1135"/>
    <cellStyle name="60% - Accent5 6" xfId="1136"/>
    <cellStyle name="60% - Accent5 6 2" xfId="1137"/>
    <cellStyle name="60% - Accent5 6 3" xfId="1138"/>
    <cellStyle name="60% - Accent5 6 4" xfId="1139"/>
    <cellStyle name="60% - Accent5 7" xfId="1140"/>
    <cellStyle name="60% - Accent5 7 2" xfId="1141"/>
    <cellStyle name="60% - Accent5 7 3" xfId="1142"/>
    <cellStyle name="60% - Accent5 7 4" xfId="1143"/>
    <cellStyle name="60% - Accent5 8" xfId="1144"/>
    <cellStyle name="60% - Accent5 8 2" xfId="1145"/>
    <cellStyle name="60% - Accent5 8 3" xfId="1146"/>
    <cellStyle name="60% - Accent5 9" xfId="1147"/>
    <cellStyle name="60% - Accent5 9 2" xfId="1148"/>
    <cellStyle name="60% - Accent5 9 3" xfId="1149"/>
    <cellStyle name="60% - Accent6 10" xfId="1150"/>
    <cellStyle name="60% - Accent6 10 2" xfId="1151"/>
    <cellStyle name="60% - Accent6 10 3" xfId="1152"/>
    <cellStyle name="60% - Accent6 11" xfId="1153"/>
    <cellStyle name="60% - Accent6 11 2" xfId="1154"/>
    <cellStyle name="60% - Accent6 11 3" xfId="1155"/>
    <cellStyle name="60% - Accent6 12" xfId="1156"/>
    <cellStyle name="60% - Accent6 12 2" xfId="1157"/>
    <cellStyle name="60% - Accent6 13" xfId="1158"/>
    <cellStyle name="60% - Accent6 13 2" xfId="1159"/>
    <cellStyle name="60% - Accent6 14" xfId="1160"/>
    <cellStyle name="60% - Accent6 15" xfId="1161"/>
    <cellStyle name="60% - Accent6 2" xfId="1162"/>
    <cellStyle name="60% - Accent6 2 10" xfId="1163"/>
    <cellStyle name="60% - Accent6 2 11" xfId="1164"/>
    <cellStyle name="60% - Accent6 2 12" xfId="1165"/>
    <cellStyle name="60% - Accent6 2 13" xfId="1166"/>
    <cellStyle name="60% - Accent6 2 14" xfId="1167"/>
    <cellStyle name="60% - Accent6 2 2" xfId="1168"/>
    <cellStyle name="60% - Accent6 2 2 2" xfId="1169"/>
    <cellStyle name="60% - Accent6 2 2 3" xfId="1170"/>
    <cellStyle name="60% - Accent6 2 3" xfId="1171"/>
    <cellStyle name="60% - Accent6 2 3 2" xfId="1172"/>
    <cellStyle name="60% - Accent6 2 4" xfId="1173"/>
    <cellStyle name="60% - Accent6 2 5" xfId="1174"/>
    <cellStyle name="60% - Accent6 2 6" xfId="1175"/>
    <cellStyle name="60% - Accent6 2 7" xfId="1176"/>
    <cellStyle name="60% - Accent6 2 8" xfId="1177"/>
    <cellStyle name="60% - Accent6 2 9" xfId="1178"/>
    <cellStyle name="60% - Accent6 3" xfId="1179"/>
    <cellStyle name="60% - Accent6 3 2" xfId="1180"/>
    <cellStyle name="60% - Accent6 3 3" xfId="1181"/>
    <cellStyle name="60% - Accent6 3 4" xfId="1182"/>
    <cellStyle name="60% - Accent6 3 5" xfId="1183"/>
    <cellStyle name="60% - Accent6 3 6" xfId="1184"/>
    <cellStyle name="60% - Accent6 3 7" xfId="1185"/>
    <cellStyle name="60% - Accent6 3 8" xfId="1186"/>
    <cellStyle name="60% - Accent6 4" xfId="1187"/>
    <cellStyle name="60% - Accent6 4 2" xfId="1188"/>
    <cellStyle name="60% - Accent6 4 3" xfId="1189"/>
    <cellStyle name="60% - Accent6 4 4" xfId="1190"/>
    <cellStyle name="60% - Accent6 4 5" xfId="1191"/>
    <cellStyle name="60% - Accent6 4 6" xfId="1192"/>
    <cellStyle name="60% - Accent6 5" xfId="1193"/>
    <cellStyle name="60% - Accent6 5 2" xfId="1194"/>
    <cellStyle name="60% - Accent6 5 3" xfId="1195"/>
    <cellStyle name="60% - Accent6 5 4" xfId="1196"/>
    <cellStyle name="60% - Accent6 5 5" xfId="1197"/>
    <cellStyle name="60% - Accent6 6" xfId="1198"/>
    <cellStyle name="60% - Accent6 6 2" xfId="1199"/>
    <cellStyle name="60% - Accent6 6 3" xfId="1200"/>
    <cellStyle name="60% - Accent6 6 4" xfId="1201"/>
    <cellStyle name="60% - Accent6 7" xfId="1202"/>
    <cellStyle name="60% - Accent6 7 2" xfId="1203"/>
    <cellStyle name="60% - Accent6 7 3" xfId="1204"/>
    <cellStyle name="60% - Accent6 7 4" xfId="1205"/>
    <cellStyle name="60% - Accent6 8" xfId="1206"/>
    <cellStyle name="60% - Accent6 8 2" xfId="1207"/>
    <cellStyle name="60% - Accent6 8 3" xfId="1208"/>
    <cellStyle name="60% - Accent6 9" xfId="1209"/>
    <cellStyle name="60% - Accent6 9 2" xfId="1210"/>
    <cellStyle name="60% - Accent6 9 3" xfId="1211"/>
    <cellStyle name="60% - 강조색1" xfId="1212"/>
    <cellStyle name="60% - 강조색2" xfId="1213"/>
    <cellStyle name="60% - 강조색3" xfId="1214"/>
    <cellStyle name="60% - 강조색4" xfId="1215"/>
    <cellStyle name="60% - 강조색5" xfId="1216"/>
    <cellStyle name="60% - 강조색6" xfId="1217"/>
    <cellStyle name="75" xfId="1218"/>
    <cellStyle name="Accent1 10" xfId="1219"/>
    <cellStyle name="Accent1 10 2" xfId="1220"/>
    <cellStyle name="Accent1 10 3" xfId="1221"/>
    <cellStyle name="Accent1 11" xfId="1222"/>
    <cellStyle name="Accent1 11 2" xfId="1223"/>
    <cellStyle name="Accent1 11 3" xfId="1224"/>
    <cellStyle name="Accent1 12" xfId="1225"/>
    <cellStyle name="Accent1 12 2" xfId="1226"/>
    <cellStyle name="Accent1 13" xfId="1227"/>
    <cellStyle name="Accent1 13 2" xfId="1228"/>
    <cellStyle name="Accent1 14" xfId="1229"/>
    <cellStyle name="Accent1 15" xfId="1230"/>
    <cellStyle name="Accent1 2" xfId="1231"/>
    <cellStyle name="Accent1 2 10" xfId="1232"/>
    <cellStyle name="Accent1 2 11" xfId="1233"/>
    <cellStyle name="Accent1 2 12" xfId="1234"/>
    <cellStyle name="Accent1 2 13" xfId="1235"/>
    <cellStyle name="Accent1 2 14" xfId="1236"/>
    <cellStyle name="Accent1 2 2" xfId="1237"/>
    <cellStyle name="Accent1 2 2 2" xfId="1238"/>
    <cellStyle name="Accent1 2 2 3" xfId="1239"/>
    <cellStyle name="Accent1 2 3" xfId="1240"/>
    <cellStyle name="Accent1 2 3 2" xfId="1241"/>
    <cellStyle name="Accent1 2 4" xfId="1242"/>
    <cellStyle name="Accent1 2 5" xfId="1243"/>
    <cellStyle name="Accent1 2 6" xfId="1244"/>
    <cellStyle name="Accent1 2 7" xfId="1245"/>
    <cellStyle name="Accent1 2 8" xfId="1246"/>
    <cellStyle name="Accent1 2 9" xfId="1247"/>
    <cellStyle name="Accent1 3" xfId="1248"/>
    <cellStyle name="Accent1 3 2" xfId="1249"/>
    <cellStyle name="Accent1 3 3" xfId="1250"/>
    <cellStyle name="Accent1 3 4" xfId="1251"/>
    <cellStyle name="Accent1 3 5" xfId="1252"/>
    <cellStyle name="Accent1 3 6" xfId="1253"/>
    <cellStyle name="Accent1 3 7" xfId="1254"/>
    <cellStyle name="Accent1 3 8" xfId="1255"/>
    <cellStyle name="Accent1 4" xfId="1256"/>
    <cellStyle name="Accent1 4 2" xfId="1257"/>
    <cellStyle name="Accent1 4 3" xfId="1258"/>
    <cellStyle name="Accent1 4 4" xfId="1259"/>
    <cellStyle name="Accent1 4 5" xfId="1260"/>
    <cellStyle name="Accent1 4 6" xfId="1261"/>
    <cellStyle name="Accent1 5" xfId="1262"/>
    <cellStyle name="Accent1 5 2" xfId="1263"/>
    <cellStyle name="Accent1 5 3" xfId="1264"/>
    <cellStyle name="Accent1 5 4" xfId="1265"/>
    <cellStyle name="Accent1 5 5" xfId="1266"/>
    <cellStyle name="Accent1 6" xfId="1267"/>
    <cellStyle name="Accent1 6 2" xfId="1268"/>
    <cellStyle name="Accent1 6 3" xfId="1269"/>
    <cellStyle name="Accent1 6 4" xfId="1270"/>
    <cellStyle name="Accent1 7" xfId="1271"/>
    <cellStyle name="Accent1 7 2" xfId="1272"/>
    <cellStyle name="Accent1 7 3" xfId="1273"/>
    <cellStyle name="Accent1 7 4" xfId="1274"/>
    <cellStyle name="Accent1 8" xfId="1275"/>
    <cellStyle name="Accent1 8 2" xfId="1276"/>
    <cellStyle name="Accent1 8 3" xfId="1277"/>
    <cellStyle name="Accent1 9" xfId="1278"/>
    <cellStyle name="Accent1 9 2" xfId="1279"/>
    <cellStyle name="Accent1 9 3" xfId="1280"/>
    <cellStyle name="Accent2 10" xfId="1281"/>
    <cellStyle name="Accent2 10 2" xfId="1282"/>
    <cellStyle name="Accent2 10 3" xfId="1283"/>
    <cellStyle name="Accent2 11" xfId="1284"/>
    <cellStyle name="Accent2 11 2" xfId="1285"/>
    <cellStyle name="Accent2 11 3" xfId="1286"/>
    <cellStyle name="Accent2 12" xfId="1287"/>
    <cellStyle name="Accent2 12 2" xfId="1288"/>
    <cellStyle name="Accent2 13" xfId="1289"/>
    <cellStyle name="Accent2 13 2" xfId="1290"/>
    <cellStyle name="Accent2 14" xfId="1291"/>
    <cellStyle name="Accent2 15" xfId="1292"/>
    <cellStyle name="Accent2 2" xfId="1293"/>
    <cellStyle name="Accent2 2 10" xfId="1294"/>
    <cellStyle name="Accent2 2 11" xfId="1295"/>
    <cellStyle name="Accent2 2 12" xfId="1296"/>
    <cellStyle name="Accent2 2 13" xfId="1297"/>
    <cellStyle name="Accent2 2 14" xfId="1298"/>
    <cellStyle name="Accent2 2 2" xfId="1299"/>
    <cellStyle name="Accent2 2 2 2" xfId="1300"/>
    <cellStyle name="Accent2 2 2 3" xfId="1301"/>
    <cellStyle name="Accent2 2 3" xfId="1302"/>
    <cellStyle name="Accent2 2 3 2" xfId="1303"/>
    <cellStyle name="Accent2 2 4" xfId="1304"/>
    <cellStyle name="Accent2 2 5" xfId="1305"/>
    <cellStyle name="Accent2 2 6" xfId="1306"/>
    <cellStyle name="Accent2 2 7" xfId="1307"/>
    <cellStyle name="Accent2 2 8" xfId="1308"/>
    <cellStyle name="Accent2 2 9" xfId="1309"/>
    <cellStyle name="Accent2 3" xfId="1310"/>
    <cellStyle name="Accent2 3 2" xfId="1311"/>
    <cellStyle name="Accent2 3 3" xfId="1312"/>
    <cellStyle name="Accent2 3 4" xfId="1313"/>
    <cellStyle name="Accent2 3 5" xfId="1314"/>
    <cellStyle name="Accent2 3 6" xfId="1315"/>
    <cellStyle name="Accent2 3 7" xfId="1316"/>
    <cellStyle name="Accent2 3 8" xfId="1317"/>
    <cellStyle name="Accent2 4" xfId="1318"/>
    <cellStyle name="Accent2 4 2" xfId="1319"/>
    <cellStyle name="Accent2 4 3" xfId="1320"/>
    <cellStyle name="Accent2 4 4" xfId="1321"/>
    <cellStyle name="Accent2 4 5" xfId="1322"/>
    <cellStyle name="Accent2 4 6" xfId="1323"/>
    <cellStyle name="Accent2 5" xfId="1324"/>
    <cellStyle name="Accent2 5 2" xfId="1325"/>
    <cellStyle name="Accent2 5 3" xfId="1326"/>
    <cellStyle name="Accent2 5 4" xfId="1327"/>
    <cellStyle name="Accent2 5 5" xfId="1328"/>
    <cellStyle name="Accent2 6" xfId="1329"/>
    <cellStyle name="Accent2 6 2" xfId="1330"/>
    <cellStyle name="Accent2 6 3" xfId="1331"/>
    <cellStyle name="Accent2 6 4" xfId="1332"/>
    <cellStyle name="Accent2 7" xfId="1333"/>
    <cellStyle name="Accent2 7 2" xfId="1334"/>
    <cellStyle name="Accent2 7 3" xfId="1335"/>
    <cellStyle name="Accent2 7 4" xfId="1336"/>
    <cellStyle name="Accent2 8" xfId="1337"/>
    <cellStyle name="Accent2 8 2" xfId="1338"/>
    <cellStyle name="Accent2 8 3" xfId="1339"/>
    <cellStyle name="Accent2 9" xfId="1340"/>
    <cellStyle name="Accent2 9 2" xfId="1341"/>
    <cellStyle name="Accent2 9 3" xfId="1342"/>
    <cellStyle name="Accent3 10" xfId="1343"/>
    <cellStyle name="Accent3 10 2" xfId="1344"/>
    <cellStyle name="Accent3 10 3" xfId="1345"/>
    <cellStyle name="Accent3 11" xfId="1346"/>
    <cellStyle name="Accent3 11 2" xfId="1347"/>
    <cellStyle name="Accent3 11 3" xfId="1348"/>
    <cellStyle name="Accent3 12" xfId="1349"/>
    <cellStyle name="Accent3 12 2" xfId="1350"/>
    <cellStyle name="Accent3 13" xfId="1351"/>
    <cellStyle name="Accent3 13 2" xfId="1352"/>
    <cellStyle name="Accent3 14" xfId="1353"/>
    <cellStyle name="Accent3 15" xfId="1354"/>
    <cellStyle name="Accent3 2" xfId="1355"/>
    <cellStyle name="Accent3 2 10" xfId="1356"/>
    <cellStyle name="Accent3 2 11" xfId="1357"/>
    <cellStyle name="Accent3 2 12" xfId="1358"/>
    <cellStyle name="Accent3 2 13" xfId="1359"/>
    <cellStyle name="Accent3 2 14" xfId="1360"/>
    <cellStyle name="Accent3 2 2" xfId="1361"/>
    <cellStyle name="Accent3 2 2 2" xfId="1362"/>
    <cellStyle name="Accent3 2 2 3" xfId="1363"/>
    <cellStyle name="Accent3 2 3" xfId="1364"/>
    <cellStyle name="Accent3 2 3 2" xfId="1365"/>
    <cellStyle name="Accent3 2 4" xfId="1366"/>
    <cellStyle name="Accent3 2 5" xfId="1367"/>
    <cellStyle name="Accent3 2 6" xfId="1368"/>
    <cellStyle name="Accent3 2 7" xfId="1369"/>
    <cellStyle name="Accent3 2 8" xfId="1370"/>
    <cellStyle name="Accent3 2 9" xfId="1371"/>
    <cellStyle name="Accent3 3" xfId="1372"/>
    <cellStyle name="Accent3 3 2" xfId="1373"/>
    <cellStyle name="Accent3 3 3" xfId="1374"/>
    <cellStyle name="Accent3 3 4" xfId="1375"/>
    <cellStyle name="Accent3 3 5" xfId="1376"/>
    <cellStyle name="Accent3 3 6" xfId="1377"/>
    <cellStyle name="Accent3 3 7" xfId="1378"/>
    <cellStyle name="Accent3 3 8" xfId="1379"/>
    <cellStyle name="Accent3 4" xfId="1380"/>
    <cellStyle name="Accent3 4 2" xfId="1381"/>
    <cellStyle name="Accent3 4 3" xfId="1382"/>
    <cellStyle name="Accent3 4 4" xfId="1383"/>
    <cellStyle name="Accent3 4 5" xfId="1384"/>
    <cellStyle name="Accent3 4 6" xfId="1385"/>
    <cellStyle name="Accent3 5" xfId="1386"/>
    <cellStyle name="Accent3 5 2" xfId="1387"/>
    <cellStyle name="Accent3 5 3" xfId="1388"/>
    <cellStyle name="Accent3 5 4" xfId="1389"/>
    <cellStyle name="Accent3 5 5" xfId="1390"/>
    <cellStyle name="Accent3 6" xfId="1391"/>
    <cellStyle name="Accent3 6 2" xfId="1392"/>
    <cellStyle name="Accent3 6 3" xfId="1393"/>
    <cellStyle name="Accent3 6 4" xfId="1394"/>
    <cellStyle name="Accent3 7" xfId="1395"/>
    <cellStyle name="Accent3 7 2" xfId="1396"/>
    <cellStyle name="Accent3 7 3" xfId="1397"/>
    <cellStyle name="Accent3 7 4" xfId="1398"/>
    <cellStyle name="Accent3 8" xfId="1399"/>
    <cellStyle name="Accent3 8 2" xfId="1400"/>
    <cellStyle name="Accent3 8 3" xfId="1401"/>
    <cellStyle name="Accent3 9" xfId="1402"/>
    <cellStyle name="Accent3 9 2" xfId="1403"/>
    <cellStyle name="Accent3 9 3" xfId="1404"/>
    <cellStyle name="Accent4 10" xfId="1405"/>
    <cellStyle name="Accent4 10 2" xfId="1406"/>
    <cellStyle name="Accent4 10 3" xfId="1407"/>
    <cellStyle name="Accent4 11" xfId="1408"/>
    <cellStyle name="Accent4 11 2" xfId="1409"/>
    <cellStyle name="Accent4 11 3" xfId="1410"/>
    <cellStyle name="Accent4 12" xfId="1411"/>
    <cellStyle name="Accent4 12 2" xfId="1412"/>
    <cellStyle name="Accent4 13" xfId="1413"/>
    <cellStyle name="Accent4 13 2" xfId="1414"/>
    <cellStyle name="Accent4 14" xfId="1415"/>
    <cellStyle name="Accent4 15" xfId="1416"/>
    <cellStyle name="Accent4 2" xfId="1417"/>
    <cellStyle name="Accent4 2 10" xfId="1418"/>
    <cellStyle name="Accent4 2 11" xfId="1419"/>
    <cellStyle name="Accent4 2 12" xfId="1420"/>
    <cellStyle name="Accent4 2 13" xfId="1421"/>
    <cellStyle name="Accent4 2 14" xfId="1422"/>
    <cellStyle name="Accent4 2 2" xfId="1423"/>
    <cellStyle name="Accent4 2 2 2" xfId="1424"/>
    <cellStyle name="Accent4 2 2 3" xfId="1425"/>
    <cellStyle name="Accent4 2 3" xfId="1426"/>
    <cellStyle name="Accent4 2 3 2" xfId="1427"/>
    <cellStyle name="Accent4 2 4" xfId="1428"/>
    <cellStyle name="Accent4 2 5" xfId="1429"/>
    <cellStyle name="Accent4 2 6" xfId="1430"/>
    <cellStyle name="Accent4 2 7" xfId="1431"/>
    <cellStyle name="Accent4 2 8" xfId="1432"/>
    <cellStyle name="Accent4 2 9" xfId="1433"/>
    <cellStyle name="Accent4 3" xfId="1434"/>
    <cellStyle name="Accent4 3 2" xfId="1435"/>
    <cellStyle name="Accent4 3 3" xfId="1436"/>
    <cellStyle name="Accent4 3 4" xfId="1437"/>
    <cellStyle name="Accent4 3 5" xfId="1438"/>
    <cellStyle name="Accent4 3 6" xfId="1439"/>
    <cellStyle name="Accent4 3 7" xfId="1440"/>
    <cellStyle name="Accent4 3 8" xfId="1441"/>
    <cellStyle name="Accent4 4" xfId="1442"/>
    <cellStyle name="Accent4 4 2" xfId="1443"/>
    <cellStyle name="Accent4 4 3" xfId="1444"/>
    <cellStyle name="Accent4 4 4" xfId="1445"/>
    <cellStyle name="Accent4 4 5" xfId="1446"/>
    <cellStyle name="Accent4 4 6" xfId="1447"/>
    <cellStyle name="Accent4 5" xfId="1448"/>
    <cellStyle name="Accent4 5 2" xfId="1449"/>
    <cellStyle name="Accent4 5 3" xfId="1450"/>
    <cellStyle name="Accent4 5 4" xfId="1451"/>
    <cellStyle name="Accent4 5 5" xfId="1452"/>
    <cellStyle name="Accent4 6" xfId="1453"/>
    <cellStyle name="Accent4 6 2" xfId="1454"/>
    <cellStyle name="Accent4 6 3" xfId="1455"/>
    <cellStyle name="Accent4 6 4" xfId="1456"/>
    <cellStyle name="Accent4 7" xfId="1457"/>
    <cellStyle name="Accent4 7 2" xfId="1458"/>
    <cellStyle name="Accent4 7 3" xfId="1459"/>
    <cellStyle name="Accent4 7 4" xfId="1460"/>
    <cellStyle name="Accent4 8" xfId="1461"/>
    <cellStyle name="Accent4 8 2" xfId="1462"/>
    <cellStyle name="Accent4 8 3" xfId="1463"/>
    <cellStyle name="Accent4 9" xfId="1464"/>
    <cellStyle name="Accent4 9 2" xfId="1465"/>
    <cellStyle name="Accent4 9 3" xfId="1466"/>
    <cellStyle name="Accent5 10" xfId="1467"/>
    <cellStyle name="Accent5 10 2" xfId="1468"/>
    <cellStyle name="Accent5 10 3" xfId="1469"/>
    <cellStyle name="Accent5 11" xfId="1470"/>
    <cellStyle name="Accent5 11 2" xfId="1471"/>
    <cellStyle name="Accent5 11 3" xfId="1472"/>
    <cellStyle name="Accent5 12" xfId="1473"/>
    <cellStyle name="Accent5 12 2" xfId="1474"/>
    <cellStyle name="Accent5 13" xfId="1475"/>
    <cellStyle name="Accent5 13 2" xfId="1476"/>
    <cellStyle name="Accent5 14" xfId="1477"/>
    <cellStyle name="Accent5 15" xfId="1478"/>
    <cellStyle name="Accent5 2" xfId="1479"/>
    <cellStyle name="Accent5 2 10" xfId="1480"/>
    <cellStyle name="Accent5 2 11" xfId="1481"/>
    <cellStyle name="Accent5 2 12" xfId="1482"/>
    <cellStyle name="Accent5 2 13" xfId="1483"/>
    <cellStyle name="Accent5 2 14" xfId="1484"/>
    <cellStyle name="Accent5 2 2" xfId="1485"/>
    <cellStyle name="Accent5 2 2 2" xfId="1486"/>
    <cellStyle name="Accent5 2 2 3" xfId="1487"/>
    <cellStyle name="Accent5 2 3" xfId="1488"/>
    <cellStyle name="Accent5 2 3 2" xfId="1489"/>
    <cellStyle name="Accent5 2 4" xfId="1490"/>
    <cellStyle name="Accent5 2 5" xfId="1491"/>
    <cellStyle name="Accent5 2 6" xfId="1492"/>
    <cellStyle name="Accent5 2 7" xfId="1493"/>
    <cellStyle name="Accent5 2 8" xfId="1494"/>
    <cellStyle name="Accent5 2 9" xfId="1495"/>
    <cellStyle name="Accent5 3" xfId="1496"/>
    <cellStyle name="Accent5 3 2" xfId="1497"/>
    <cellStyle name="Accent5 3 3" xfId="1498"/>
    <cellStyle name="Accent5 3 4" xfId="1499"/>
    <cellStyle name="Accent5 3 5" xfId="1500"/>
    <cellStyle name="Accent5 3 6" xfId="1501"/>
    <cellStyle name="Accent5 3 7" xfId="1502"/>
    <cellStyle name="Accent5 3 8" xfId="1503"/>
    <cellStyle name="Accent5 4" xfId="1504"/>
    <cellStyle name="Accent5 4 2" xfId="1505"/>
    <cellStyle name="Accent5 4 3" xfId="1506"/>
    <cellStyle name="Accent5 4 4" xfId="1507"/>
    <cellStyle name="Accent5 4 5" xfId="1508"/>
    <cellStyle name="Accent5 4 6" xfId="1509"/>
    <cellStyle name="Accent5 5" xfId="1510"/>
    <cellStyle name="Accent5 5 2" xfId="1511"/>
    <cellStyle name="Accent5 5 3" xfId="1512"/>
    <cellStyle name="Accent5 5 4" xfId="1513"/>
    <cellStyle name="Accent5 5 5" xfId="1514"/>
    <cellStyle name="Accent5 6" xfId="1515"/>
    <cellStyle name="Accent5 6 2" xfId="1516"/>
    <cellStyle name="Accent5 6 3" xfId="1517"/>
    <cellStyle name="Accent5 6 4" xfId="1518"/>
    <cellStyle name="Accent5 7" xfId="1519"/>
    <cellStyle name="Accent5 7 2" xfId="1520"/>
    <cellStyle name="Accent5 7 3" xfId="1521"/>
    <cellStyle name="Accent5 7 4" xfId="1522"/>
    <cellStyle name="Accent5 8" xfId="1523"/>
    <cellStyle name="Accent5 8 2" xfId="1524"/>
    <cellStyle name="Accent5 8 3" xfId="1525"/>
    <cellStyle name="Accent5 9" xfId="1526"/>
    <cellStyle name="Accent5 9 2" xfId="1527"/>
    <cellStyle name="Accent5 9 3" xfId="1528"/>
    <cellStyle name="Accent6 10" xfId="1529"/>
    <cellStyle name="Accent6 10 2" xfId="1530"/>
    <cellStyle name="Accent6 10 3" xfId="1531"/>
    <cellStyle name="Accent6 11" xfId="1532"/>
    <cellStyle name="Accent6 11 2" xfId="1533"/>
    <cellStyle name="Accent6 11 3" xfId="1534"/>
    <cellStyle name="Accent6 12" xfId="1535"/>
    <cellStyle name="Accent6 12 2" xfId="1536"/>
    <cellStyle name="Accent6 13" xfId="1537"/>
    <cellStyle name="Accent6 13 2" xfId="1538"/>
    <cellStyle name="Accent6 14" xfId="1539"/>
    <cellStyle name="Accent6 15" xfId="1540"/>
    <cellStyle name="Accent6 2" xfId="1541"/>
    <cellStyle name="Accent6 2 10" xfId="1542"/>
    <cellStyle name="Accent6 2 11" xfId="1543"/>
    <cellStyle name="Accent6 2 12" xfId="1544"/>
    <cellStyle name="Accent6 2 13" xfId="1545"/>
    <cellStyle name="Accent6 2 14" xfId="1546"/>
    <cellStyle name="Accent6 2 2" xfId="1547"/>
    <cellStyle name="Accent6 2 2 2" xfId="1548"/>
    <cellStyle name="Accent6 2 2 3" xfId="1549"/>
    <cellStyle name="Accent6 2 3" xfId="1550"/>
    <cellStyle name="Accent6 2 3 2" xfId="1551"/>
    <cellStyle name="Accent6 2 4" xfId="1552"/>
    <cellStyle name="Accent6 2 5" xfId="1553"/>
    <cellStyle name="Accent6 2 6" xfId="1554"/>
    <cellStyle name="Accent6 2 7" xfId="1555"/>
    <cellStyle name="Accent6 2 8" xfId="1556"/>
    <cellStyle name="Accent6 2 9" xfId="1557"/>
    <cellStyle name="Accent6 3" xfId="1558"/>
    <cellStyle name="Accent6 3 2" xfId="1559"/>
    <cellStyle name="Accent6 3 3" xfId="1560"/>
    <cellStyle name="Accent6 3 4" xfId="1561"/>
    <cellStyle name="Accent6 3 5" xfId="1562"/>
    <cellStyle name="Accent6 3 6" xfId="1563"/>
    <cellStyle name="Accent6 3 7" xfId="1564"/>
    <cellStyle name="Accent6 3 8" xfId="1565"/>
    <cellStyle name="Accent6 4" xfId="1566"/>
    <cellStyle name="Accent6 4 2" xfId="1567"/>
    <cellStyle name="Accent6 4 3" xfId="1568"/>
    <cellStyle name="Accent6 4 4" xfId="1569"/>
    <cellStyle name="Accent6 4 5" xfId="1570"/>
    <cellStyle name="Accent6 4 6" xfId="1571"/>
    <cellStyle name="Accent6 5" xfId="1572"/>
    <cellStyle name="Accent6 5 2" xfId="1573"/>
    <cellStyle name="Accent6 5 3" xfId="1574"/>
    <cellStyle name="Accent6 5 4" xfId="1575"/>
    <cellStyle name="Accent6 5 5" xfId="1576"/>
    <cellStyle name="Accent6 6" xfId="1577"/>
    <cellStyle name="Accent6 6 2" xfId="1578"/>
    <cellStyle name="Accent6 6 3" xfId="1579"/>
    <cellStyle name="Accent6 6 4" xfId="1580"/>
    <cellStyle name="Accent6 7" xfId="1581"/>
    <cellStyle name="Accent6 7 2" xfId="1582"/>
    <cellStyle name="Accent6 7 3" xfId="1583"/>
    <cellStyle name="Accent6 7 4" xfId="1584"/>
    <cellStyle name="Accent6 8" xfId="1585"/>
    <cellStyle name="Accent6 8 2" xfId="1586"/>
    <cellStyle name="Accent6 8 3" xfId="1587"/>
    <cellStyle name="Accent6 9" xfId="1588"/>
    <cellStyle name="Accent6 9 2" xfId="1589"/>
    <cellStyle name="Accent6 9 3" xfId="1590"/>
    <cellStyle name="AutoFormat Options" xfId="1591"/>
    <cellStyle name="Bad 10" xfId="1592"/>
    <cellStyle name="Bad 10 2" xfId="1593"/>
    <cellStyle name="Bad 10 3" xfId="1594"/>
    <cellStyle name="Bad 11" xfId="1595"/>
    <cellStyle name="Bad 11 2" xfId="1596"/>
    <cellStyle name="Bad 11 3" xfId="1597"/>
    <cellStyle name="Bad 12" xfId="1598"/>
    <cellStyle name="Bad 12 2" xfId="1599"/>
    <cellStyle name="Bad 13" xfId="1600"/>
    <cellStyle name="Bad 13 2" xfId="1601"/>
    <cellStyle name="Bad 14" xfId="1602"/>
    <cellStyle name="Bad 15" xfId="1603"/>
    <cellStyle name="Bad 2" xfId="1604"/>
    <cellStyle name="Bad 2 10" xfId="1605"/>
    <cellStyle name="Bad 2 11" xfId="1606"/>
    <cellStyle name="Bad 2 12" xfId="1607"/>
    <cellStyle name="Bad 2 13" xfId="1608"/>
    <cellStyle name="Bad 2 14" xfId="1609"/>
    <cellStyle name="Bad 2 2" xfId="1610"/>
    <cellStyle name="Bad 2 2 2" xfId="1611"/>
    <cellStyle name="Bad 2 2 3" xfId="1612"/>
    <cellStyle name="Bad 2 3" xfId="1613"/>
    <cellStyle name="Bad 2 3 2" xfId="1614"/>
    <cellStyle name="Bad 2 4" xfId="1615"/>
    <cellStyle name="Bad 2 5" xfId="1616"/>
    <cellStyle name="Bad 2 6" xfId="1617"/>
    <cellStyle name="Bad 2 7" xfId="1618"/>
    <cellStyle name="Bad 2 8" xfId="1619"/>
    <cellStyle name="Bad 2 9" xfId="1620"/>
    <cellStyle name="Bad 3" xfId="1621"/>
    <cellStyle name="Bad 3 2" xfId="1622"/>
    <cellStyle name="Bad 3 3" xfId="1623"/>
    <cellStyle name="Bad 3 4" xfId="1624"/>
    <cellStyle name="Bad 3 5" xfId="1625"/>
    <cellStyle name="Bad 3 6" xfId="1626"/>
    <cellStyle name="Bad 3 7" xfId="1627"/>
    <cellStyle name="Bad 3 8" xfId="1628"/>
    <cellStyle name="Bad 4" xfId="1629"/>
    <cellStyle name="Bad 4 2" xfId="1630"/>
    <cellStyle name="Bad 4 3" xfId="1631"/>
    <cellStyle name="Bad 4 4" xfId="1632"/>
    <cellStyle name="Bad 4 5" xfId="1633"/>
    <cellStyle name="Bad 4 6" xfId="1634"/>
    <cellStyle name="Bad 5" xfId="1635"/>
    <cellStyle name="Bad 5 2" xfId="1636"/>
    <cellStyle name="Bad 5 3" xfId="1637"/>
    <cellStyle name="Bad 5 4" xfId="1638"/>
    <cellStyle name="Bad 5 5" xfId="1639"/>
    <cellStyle name="Bad 6" xfId="1640"/>
    <cellStyle name="Bad 6 2" xfId="1641"/>
    <cellStyle name="Bad 6 3" xfId="1642"/>
    <cellStyle name="Bad 6 4" xfId="1643"/>
    <cellStyle name="Bad 7" xfId="1644"/>
    <cellStyle name="Bad 7 2" xfId="1645"/>
    <cellStyle name="Bad 7 3" xfId="1646"/>
    <cellStyle name="Bad 7 4" xfId="1647"/>
    <cellStyle name="Bad 8" xfId="1648"/>
    <cellStyle name="Bad 8 2" xfId="1649"/>
    <cellStyle name="Bad 8 3" xfId="1650"/>
    <cellStyle name="Bad 9" xfId="1651"/>
    <cellStyle name="Bad 9 2" xfId="1652"/>
    <cellStyle name="Bad 9 3" xfId="1653"/>
    <cellStyle name="Best" xfId="1654"/>
    <cellStyle name="Bold/Border" xfId="1655"/>
    <cellStyle name="Bold/Border 2" xfId="1656"/>
    <cellStyle name="BORDERS" xfId="1657"/>
    <cellStyle name="Bullet" xfId="1658"/>
    <cellStyle name="Bullet 2" xfId="1659"/>
    <cellStyle name="Bullet 2 2" xfId="1660"/>
    <cellStyle name="Calc Currency (0)" xfId="1661"/>
    <cellStyle name="Calculation 10" xfId="1662"/>
    <cellStyle name="Calculation 10 2" xfId="1663"/>
    <cellStyle name="Calculation 10 3" xfId="1664"/>
    <cellStyle name="Calculation 11" xfId="1665"/>
    <cellStyle name="Calculation 11 2" xfId="1666"/>
    <cellStyle name="Calculation 11 3" xfId="1667"/>
    <cellStyle name="Calculation 12" xfId="1668"/>
    <cellStyle name="Calculation 12 2" xfId="1669"/>
    <cellStyle name="Calculation 13" xfId="1670"/>
    <cellStyle name="Calculation 13 2" xfId="1671"/>
    <cellStyle name="Calculation 14" xfId="1672"/>
    <cellStyle name="Calculation 15" xfId="1673"/>
    <cellStyle name="Calculation 2" xfId="1674"/>
    <cellStyle name="Calculation 2 10" xfId="1675"/>
    <cellStyle name="Calculation 2 11" xfId="1676"/>
    <cellStyle name="Calculation 2 12" xfId="1677"/>
    <cellStyle name="Calculation 2 13" xfId="1678"/>
    <cellStyle name="Calculation 2 14" xfId="1679"/>
    <cellStyle name="Calculation 2 2" xfId="1680"/>
    <cellStyle name="Calculation 2 2 2" xfId="1681"/>
    <cellStyle name="Calculation 2 2 3" xfId="1682"/>
    <cellStyle name="Calculation 2 3" xfId="1683"/>
    <cellStyle name="Calculation 2 3 2" xfId="1684"/>
    <cellStyle name="Calculation 2 4" xfId="1685"/>
    <cellStyle name="Calculation 2 5" xfId="1686"/>
    <cellStyle name="Calculation 2 6" xfId="1687"/>
    <cellStyle name="Calculation 2 7" xfId="1688"/>
    <cellStyle name="Calculation 2 8" xfId="1689"/>
    <cellStyle name="Calculation 2 9" xfId="1690"/>
    <cellStyle name="Calculation 3" xfId="1691"/>
    <cellStyle name="Calculation 3 2" xfId="1692"/>
    <cellStyle name="Calculation 3 3" xfId="1693"/>
    <cellStyle name="Calculation 3 4" xfId="1694"/>
    <cellStyle name="Calculation 3 5" xfId="1695"/>
    <cellStyle name="Calculation 3 6" xfId="1696"/>
    <cellStyle name="Calculation 3 7" xfId="1697"/>
    <cellStyle name="Calculation 3 8" xfId="1698"/>
    <cellStyle name="Calculation 4" xfId="1699"/>
    <cellStyle name="Calculation 4 2" xfId="1700"/>
    <cellStyle name="Calculation 4 3" xfId="1701"/>
    <cellStyle name="Calculation 4 4" xfId="1702"/>
    <cellStyle name="Calculation 4 5" xfId="1703"/>
    <cellStyle name="Calculation 4 6" xfId="1704"/>
    <cellStyle name="Calculation 5" xfId="1705"/>
    <cellStyle name="Calculation 5 2" xfId="1706"/>
    <cellStyle name="Calculation 5 3" xfId="1707"/>
    <cellStyle name="Calculation 5 4" xfId="1708"/>
    <cellStyle name="Calculation 5 5" xfId="1709"/>
    <cellStyle name="Calculation 6" xfId="1710"/>
    <cellStyle name="Calculation 6 2" xfId="1711"/>
    <cellStyle name="Calculation 6 3" xfId="1712"/>
    <cellStyle name="Calculation 6 4" xfId="1713"/>
    <cellStyle name="Calculation 7" xfId="1714"/>
    <cellStyle name="Calculation 7 2" xfId="1715"/>
    <cellStyle name="Calculation 7 3" xfId="1716"/>
    <cellStyle name="Calculation 7 4" xfId="1717"/>
    <cellStyle name="Calculation 8" xfId="1718"/>
    <cellStyle name="Calculation 8 2" xfId="1719"/>
    <cellStyle name="Calculation 8 3" xfId="1720"/>
    <cellStyle name="Calculation 9" xfId="1721"/>
    <cellStyle name="Calculation 9 2" xfId="1722"/>
    <cellStyle name="Calculation 9 3" xfId="1723"/>
    <cellStyle name="Check Cell 10" xfId="1724"/>
    <cellStyle name="Check Cell 10 2" xfId="1725"/>
    <cellStyle name="Check Cell 10 3" xfId="1726"/>
    <cellStyle name="Check Cell 11" xfId="1727"/>
    <cellStyle name="Check Cell 11 2" xfId="1728"/>
    <cellStyle name="Check Cell 11 3" xfId="1729"/>
    <cellStyle name="Check Cell 12" xfId="1730"/>
    <cellStyle name="Check Cell 12 2" xfId="1731"/>
    <cellStyle name="Check Cell 13" xfId="1732"/>
    <cellStyle name="Check Cell 13 2" xfId="1733"/>
    <cellStyle name="Check Cell 14" xfId="1734"/>
    <cellStyle name="Check Cell 15" xfId="1735"/>
    <cellStyle name="Check Cell 2" xfId="1736"/>
    <cellStyle name="Check Cell 2 10" xfId="1737"/>
    <cellStyle name="Check Cell 2 11" xfId="1738"/>
    <cellStyle name="Check Cell 2 12" xfId="1739"/>
    <cellStyle name="Check Cell 2 13" xfId="1740"/>
    <cellStyle name="Check Cell 2 14" xfId="1741"/>
    <cellStyle name="Check Cell 2 2" xfId="1742"/>
    <cellStyle name="Check Cell 2 2 2" xfId="1743"/>
    <cellStyle name="Check Cell 2 2 3" xfId="1744"/>
    <cellStyle name="Check Cell 2 3" xfId="1745"/>
    <cellStyle name="Check Cell 2 3 2" xfId="1746"/>
    <cellStyle name="Check Cell 2 4" xfId="1747"/>
    <cellStyle name="Check Cell 2 5" xfId="1748"/>
    <cellStyle name="Check Cell 2 6" xfId="1749"/>
    <cellStyle name="Check Cell 2 7" xfId="1750"/>
    <cellStyle name="Check Cell 2 8" xfId="1751"/>
    <cellStyle name="Check Cell 2 9" xfId="1752"/>
    <cellStyle name="Check Cell 3" xfId="1753"/>
    <cellStyle name="Check Cell 3 2" xfId="1754"/>
    <cellStyle name="Check Cell 3 3" xfId="1755"/>
    <cellStyle name="Check Cell 3 4" xfId="1756"/>
    <cellStyle name="Check Cell 3 5" xfId="1757"/>
    <cellStyle name="Check Cell 3 6" xfId="1758"/>
    <cellStyle name="Check Cell 3 7" xfId="1759"/>
    <cellStyle name="Check Cell 3 8" xfId="1760"/>
    <cellStyle name="Check Cell 4" xfId="1761"/>
    <cellStyle name="Check Cell 4 2" xfId="1762"/>
    <cellStyle name="Check Cell 4 3" xfId="1763"/>
    <cellStyle name="Check Cell 4 4" xfId="1764"/>
    <cellStyle name="Check Cell 4 5" xfId="1765"/>
    <cellStyle name="Check Cell 4 6" xfId="1766"/>
    <cellStyle name="Check Cell 5" xfId="1767"/>
    <cellStyle name="Check Cell 5 2" xfId="1768"/>
    <cellStyle name="Check Cell 5 3" xfId="1769"/>
    <cellStyle name="Check Cell 5 4" xfId="1770"/>
    <cellStyle name="Check Cell 5 5" xfId="1771"/>
    <cellStyle name="Check Cell 6" xfId="1772"/>
    <cellStyle name="Check Cell 6 2" xfId="1773"/>
    <cellStyle name="Check Cell 6 3" xfId="1774"/>
    <cellStyle name="Check Cell 6 4" xfId="1775"/>
    <cellStyle name="Check Cell 7" xfId="1776"/>
    <cellStyle name="Check Cell 7 2" xfId="1777"/>
    <cellStyle name="Check Cell 7 3" xfId="1778"/>
    <cellStyle name="Check Cell 7 4" xfId="1779"/>
    <cellStyle name="Check Cell 8" xfId="1780"/>
    <cellStyle name="Check Cell 8 2" xfId="1781"/>
    <cellStyle name="Check Cell 8 3" xfId="1782"/>
    <cellStyle name="Check Cell 9" xfId="1783"/>
    <cellStyle name="Check Cell 9 2" xfId="1784"/>
    <cellStyle name="Check Cell 9 3" xfId="1785"/>
    <cellStyle name="Comma" xfId="6160" builtinId="3"/>
    <cellStyle name="Comma  - Style1" xfId="1786"/>
    <cellStyle name="Comma  - Style1 10" xfId="1787"/>
    <cellStyle name="Comma  - Style1 11" xfId="1788"/>
    <cellStyle name="Comma  - Style1 12" xfId="1789"/>
    <cellStyle name="Comma  - Style1 13" xfId="1790"/>
    <cellStyle name="Comma  - Style1 14" xfId="1791"/>
    <cellStyle name="Comma  - Style1 15" xfId="1792"/>
    <cellStyle name="Comma  - Style1 16" xfId="1793"/>
    <cellStyle name="Comma  - Style1 17" xfId="1794"/>
    <cellStyle name="Comma  - Style1 18" xfId="1795"/>
    <cellStyle name="Comma  - Style1 19" xfId="1796"/>
    <cellStyle name="Comma  - Style1 2" xfId="1797"/>
    <cellStyle name="Comma  - Style1 2 2" xfId="1798"/>
    <cellStyle name="Comma  - Style1 2 3" xfId="1799"/>
    <cellStyle name="Comma  - Style1 20" xfId="1800"/>
    <cellStyle name="Comma  - Style1 21" xfId="1801"/>
    <cellStyle name="Comma  - Style1 22" xfId="1802"/>
    <cellStyle name="Comma  - Style1 23" xfId="1803"/>
    <cellStyle name="Comma  - Style1 24" xfId="1804"/>
    <cellStyle name="Comma  - Style1 25" xfId="1805"/>
    <cellStyle name="Comma  - Style1 3" xfId="1806"/>
    <cellStyle name="Comma  - Style1 4" xfId="1807"/>
    <cellStyle name="Comma  - Style1 5" xfId="1808"/>
    <cellStyle name="Comma  - Style1 6" xfId="1809"/>
    <cellStyle name="Comma  - Style1 7" xfId="1810"/>
    <cellStyle name="Comma  - Style1 8" xfId="1811"/>
    <cellStyle name="Comma  - Style1 9" xfId="1812"/>
    <cellStyle name="Comma  - Style2" xfId="1813"/>
    <cellStyle name="Comma  - Style2 2" xfId="1814"/>
    <cellStyle name="Comma  - Style3" xfId="1815"/>
    <cellStyle name="Comma  - Style3 2" xfId="1816"/>
    <cellStyle name="Comma  - Style4" xfId="1817"/>
    <cellStyle name="Comma  - Style4 2" xfId="1818"/>
    <cellStyle name="Comma  - Style5" xfId="1819"/>
    <cellStyle name="Comma  - Style5 2" xfId="1820"/>
    <cellStyle name="Comma  - Style6" xfId="1821"/>
    <cellStyle name="Comma  - Style6 2" xfId="1822"/>
    <cellStyle name="Comma  - Style7" xfId="1823"/>
    <cellStyle name="Comma  - Style7 2" xfId="1824"/>
    <cellStyle name="Comma  - Style8" xfId="1825"/>
    <cellStyle name="Comma  - Style8 2" xfId="1826"/>
    <cellStyle name="Comma 10" xfId="1827"/>
    <cellStyle name="Comma 10 2" xfId="3941"/>
    <cellStyle name="Comma 10 2 2" xfId="5699"/>
    <cellStyle name="Comma 10 2 2 2" xfId="5998"/>
    <cellStyle name="Comma 10 2 2 2 2" xfId="6623"/>
    <cellStyle name="Comma 10 2 2 2 3" xfId="7245"/>
    <cellStyle name="Comma 10 2 2 3" xfId="6331"/>
    <cellStyle name="Comma 10 2 2 4" xfId="6953"/>
    <cellStyle name="Comma 10 2 3" xfId="5913"/>
    <cellStyle name="Comma 10 2 3 2" xfId="6538"/>
    <cellStyle name="Comma 10 2 3 3" xfId="7160"/>
    <cellStyle name="Comma 10 2 4" xfId="6222"/>
    <cellStyle name="Comma 10 2 5" xfId="6844"/>
    <cellStyle name="Comma 10 3" xfId="5698"/>
    <cellStyle name="Comma 10 3 2" xfId="5997"/>
    <cellStyle name="Comma 10 3 2 2" xfId="6622"/>
    <cellStyle name="Comma 10 3 2 3" xfId="7244"/>
    <cellStyle name="Comma 10 3 3" xfId="6330"/>
    <cellStyle name="Comma 10 3 4" xfId="6952"/>
    <cellStyle name="Comma 10 4" xfId="5864"/>
    <cellStyle name="Comma 10 4 2" xfId="6489"/>
    <cellStyle name="Comma 10 4 3" xfId="7111"/>
    <cellStyle name="Comma 10 5" xfId="6164"/>
    <cellStyle name="Comma 10 6" xfId="6786"/>
    <cellStyle name="Comma 11" xfId="1828"/>
    <cellStyle name="Comma 11 2" xfId="3942"/>
    <cellStyle name="Comma 11 2 2" xfId="5701"/>
    <cellStyle name="Comma 11 2 2 2" xfId="6000"/>
    <cellStyle name="Comma 11 2 2 2 2" xfId="6625"/>
    <cellStyle name="Comma 11 2 2 2 3" xfId="7247"/>
    <cellStyle name="Comma 11 2 2 3" xfId="6333"/>
    <cellStyle name="Comma 11 2 2 4" xfId="6955"/>
    <cellStyle name="Comma 11 2 3" xfId="5914"/>
    <cellStyle name="Comma 11 2 3 2" xfId="6539"/>
    <cellStyle name="Comma 11 2 3 3" xfId="7161"/>
    <cellStyle name="Comma 11 2 4" xfId="6223"/>
    <cellStyle name="Comma 11 2 5" xfId="6845"/>
    <cellStyle name="Comma 11 3" xfId="5700"/>
    <cellStyle name="Comma 11 3 2" xfId="5999"/>
    <cellStyle name="Comma 11 3 2 2" xfId="6624"/>
    <cellStyle name="Comma 11 3 2 3" xfId="7246"/>
    <cellStyle name="Comma 11 3 3" xfId="6332"/>
    <cellStyle name="Comma 11 3 4" xfId="6954"/>
    <cellStyle name="Comma 11 4" xfId="5865"/>
    <cellStyle name="Comma 11 4 2" xfId="6490"/>
    <cellStyle name="Comma 11 4 3" xfId="7112"/>
    <cellStyle name="Comma 11 5" xfId="6165"/>
    <cellStyle name="Comma 11 6" xfId="6787"/>
    <cellStyle name="Comma 12" xfId="1829"/>
    <cellStyle name="Comma 12 2" xfId="3943"/>
    <cellStyle name="Comma 12 2 2" xfId="5703"/>
    <cellStyle name="Comma 12 2 2 2" xfId="6002"/>
    <cellStyle name="Comma 12 2 2 2 2" xfId="6627"/>
    <cellStyle name="Comma 12 2 2 2 3" xfId="7249"/>
    <cellStyle name="Comma 12 2 2 3" xfId="6335"/>
    <cellStyle name="Comma 12 2 2 4" xfId="6957"/>
    <cellStyle name="Comma 12 2 3" xfId="5915"/>
    <cellStyle name="Comma 12 2 3 2" xfId="6540"/>
    <cellStyle name="Comma 12 2 3 3" xfId="7162"/>
    <cellStyle name="Comma 12 2 4" xfId="6224"/>
    <cellStyle name="Comma 12 2 5" xfId="6846"/>
    <cellStyle name="Comma 12 3" xfId="5702"/>
    <cellStyle name="Comma 12 3 2" xfId="6001"/>
    <cellStyle name="Comma 12 3 2 2" xfId="6626"/>
    <cellStyle name="Comma 12 3 2 3" xfId="7248"/>
    <cellStyle name="Comma 12 3 3" xfId="6334"/>
    <cellStyle name="Comma 12 3 4" xfId="6956"/>
    <cellStyle name="Comma 12 4" xfId="5866"/>
    <cellStyle name="Comma 12 4 2" xfId="6491"/>
    <cellStyle name="Comma 12 4 3" xfId="7113"/>
    <cellStyle name="Comma 12 5" xfId="6166"/>
    <cellStyle name="Comma 12 6" xfId="6788"/>
    <cellStyle name="Comma 13" xfId="1830"/>
    <cellStyle name="Comma 13 2" xfId="3944"/>
    <cellStyle name="Comma 13 2 2" xfId="5705"/>
    <cellStyle name="Comma 13 2 2 2" xfId="6004"/>
    <cellStyle name="Comma 13 2 2 2 2" xfId="6629"/>
    <cellStyle name="Comma 13 2 2 2 3" xfId="7251"/>
    <cellStyle name="Comma 13 2 2 3" xfId="6337"/>
    <cellStyle name="Comma 13 2 2 4" xfId="6959"/>
    <cellStyle name="Comma 13 2 3" xfId="5916"/>
    <cellStyle name="Comma 13 2 3 2" xfId="6541"/>
    <cellStyle name="Comma 13 2 3 3" xfId="7163"/>
    <cellStyle name="Comma 13 2 4" xfId="6225"/>
    <cellStyle name="Comma 13 2 5" xfId="6847"/>
    <cellStyle name="Comma 13 3" xfId="5704"/>
    <cellStyle name="Comma 13 3 2" xfId="6003"/>
    <cellStyle name="Comma 13 3 2 2" xfId="6628"/>
    <cellStyle name="Comma 13 3 2 3" xfId="7250"/>
    <cellStyle name="Comma 13 3 3" xfId="6336"/>
    <cellStyle name="Comma 13 3 4" xfId="6958"/>
    <cellStyle name="Comma 13 4" xfId="5867"/>
    <cellStyle name="Comma 13 4 2" xfId="6492"/>
    <cellStyle name="Comma 13 4 3" xfId="7114"/>
    <cellStyle name="Comma 13 5" xfId="6167"/>
    <cellStyle name="Comma 13 6" xfId="6789"/>
    <cellStyle name="Comma 14" xfId="1831"/>
    <cellStyle name="Comma 14 2" xfId="3945"/>
    <cellStyle name="Comma 14 2 2" xfId="5707"/>
    <cellStyle name="Comma 14 2 2 2" xfId="6006"/>
    <cellStyle name="Comma 14 2 2 2 2" xfId="6631"/>
    <cellStyle name="Comma 14 2 2 2 3" xfId="7253"/>
    <cellStyle name="Comma 14 2 2 3" xfId="6339"/>
    <cellStyle name="Comma 14 2 2 4" xfId="6961"/>
    <cellStyle name="Comma 14 2 3" xfId="5917"/>
    <cellStyle name="Comma 14 2 3 2" xfId="6542"/>
    <cellStyle name="Comma 14 2 3 3" xfId="7164"/>
    <cellStyle name="Comma 14 2 4" xfId="6226"/>
    <cellStyle name="Comma 14 2 5" xfId="6848"/>
    <cellStyle name="Comma 14 3" xfId="5706"/>
    <cellStyle name="Comma 14 3 2" xfId="6005"/>
    <cellStyle name="Comma 14 3 2 2" xfId="6630"/>
    <cellStyle name="Comma 14 3 2 3" xfId="7252"/>
    <cellStyle name="Comma 14 3 3" xfId="6338"/>
    <cellStyle name="Comma 14 3 4" xfId="6960"/>
    <cellStyle name="Comma 14 4" xfId="5868"/>
    <cellStyle name="Comma 14 4 2" xfId="6493"/>
    <cellStyle name="Comma 14 4 3" xfId="7115"/>
    <cellStyle name="Comma 14 5" xfId="6168"/>
    <cellStyle name="Comma 14 6" xfId="6790"/>
    <cellStyle name="Comma 15" xfId="6157"/>
    <cellStyle name="Comma 15 2" xfId="6781"/>
    <cellStyle name="Comma 15 3" xfId="7403"/>
    <cellStyle name="Comma 16" xfId="6782"/>
    <cellStyle name="Comma 17" xfId="6783"/>
    <cellStyle name="Comma 18" xfId="7404"/>
    <cellStyle name="Comma 2" xfId="1832"/>
    <cellStyle name="Comma 2 10" xfId="6791"/>
    <cellStyle name="Comma 2 2" xfId="3"/>
    <cellStyle name="Comma 2 2 10" xfId="6155"/>
    <cellStyle name="Comma 2 2 10 2" xfId="6780"/>
    <cellStyle name="Comma 2 2 10 3" xfId="7402"/>
    <cellStyle name="Comma 2 2 11" xfId="6162"/>
    <cellStyle name="Comma 2 2 12" xfId="6784"/>
    <cellStyle name="Comma 2 2 2" xfId="1833"/>
    <cellStyle name="Comma 2 2 2 2" xfId="1834"/>
    <cellStyle name="Comma 2 2 2 2 2" xfId="3948"/>
    <cellStyle name="Comma 2 2 2 2 2 2" xfId="5712"/>
    <cellStyle name="Comma 2 2 2 2 2 2 2" xfId="6011"/>
    <cellStyle name="Comma 2 2 2 2 2 2 2 2" xfId="6636"/>
    <cellStyle name="Comma 2 2 2 2 2 2 2 3" xfId="7258"/>
    <cellStyle name="Comma 2 2 2 2 2 2 3" xfId="6344"/>
    <cellStyle name="Comma 2 2 2 2 2 2 4" xfId="6966"/>
    <cellStyle name="Comma 2 2 2 2 2 3" xfId="5920"/>
    <cellStyle name="Comma 2 2 2 2 2 3 2" xfId="6545"/>
    <cellStyle name="Comma 2 2 2 2 2 3 3" xfId="7167"/>
    <cellStyle name="Comma 2 2 2 2 2 4" xfId="6229"/>
    <cellStyle name="Comma 2 2 2 2 2 5" xfId="6851"/>
    <cellStyle name="Comma 2 2 2 2 3" xfId="5711"/>
    <cellStyle name="Comma 2 2 2 2 3 2" xfId="6010"/>
    <cellStyle name="Comma 2 2 2 2 3 2 2" xfId="6635"/>
    <cellStyle name="Comma 2 2 2 2 3 2 3" xfId="7257"/>
    <cellStyle name="Comma 2 2 2 2 3 3" xfId="6343"/>
    <cellStyle name="Comma 2 2 2 2 3 4" xfId="6965"/>
    <cellStyle name="Comma 2 2 2 2 4" xfId="5871"/>
    <cellStyle name="Comma 2 2 2 2 4 2" xfId="6496"/>
    <cellStyle name="Comma 2 2 2 2 4 3" xfId="7118"/>
    <cellStyle name="Comma 2 2 2 2 5" xfId="6171"/>
    <cellStyle name="Comma 2 2 2 2 6" xfId="6793"/>
    <cellStyle name="Comma 2 2 2 3" xfId="1835"/>
    <cellStyle name="Comma 2 2 2 3 2" xfId="3949"/>
    <cellStyle name="Comma 2 2 2 3 2 2" xfId="5714"/>
    <cellStyle name="Comma 2 2 2 3 2 2 2" xfId="6013"/>
    <cellStyle name="Comma 2 2 2 3 2 2 2 2" xfId="6638"/>
    <cellStyle name="Comma 2 2 2 3 2 2 2 3" xfId="7260"/>
    <cellStyle name="Comma 2 2 2 3 2 2 3" xfId="6346"/>
    <cellStyle name="Comma 2 2 2 3 2 2 4" xfId="6968"/>
    <cellStyle name="Comma 2 2 2 3 2 3" xfId="5921"/>
    <cellStyle name="Comma 2 2 2 3 2 3 2" xfId="6546"/>
    <cellStyle name="Comma 2 2 2 3 2 3 3" xfId="7168"/>
    <cellStyle name="Comma 2 2 2 3 2 4" xfId="6230"/>
    <cellStyle name="Comma 2 2 2 3 2 5" xfId="6852"/>
    <cellStyle name="Comma 2 2 2 3 3" xfId="5713"/>
    <cellStyle name="Comma 2 2 2 3 3 2" xfId="6012"/>
    <cellStyle name="Comma 2 2 2 3 3 2 2" xfId="6637"/>
    <cellStyle name="Comma 2 2 2 3 3 2 3" xfId="7259"/>
    <cellStyle name="Comma 2 2 2 3 3 3" xfId="6345"/>
    <cellStyle name="Comma 2 2 2 3 3 4" xfId="6967"/>
    <cellStyle name="Comma 2 2 2 3 4" xfId="5872"/>
    <cellStyle name="Comma 2 2 2 3 4 2" xfId="6497"/>
    <cellStyle name="Comma 2 2 2 3 4 3" xfId="7119"/>
    <cellStyle name="Comma 2 2 2 3 5" xfId="6172"/>
    <cellStyle name="Comma 2 2 2 3 6" xfId="6794"/>
    <cellStyle name="Comma 2 2 2 4" xfId="3947"/>
    <cellStyle name="Comma 2 2 2 4 2" xfId="5715"/>
    <cellStyle name="Comma 2 2 2 4 2 2" xfId="6014"/>
    <cellStyle name="Comma 2 2 2 4 2 2 2" xfId="6639"/>
    <cellStyle name="Comma 2 2 2 4 2 2 3" xfId="7261"/>
    <cellStyle name="Comma 2 2 2 4 2 3" xfId="6347"/>
    <cellStyle name="Comma 2 2 2 4 2 4" xfId="6969"/>
    <cellStyle name="Comma 2 2 2 4 3" xfId="5919"/>
    <cellStyle name="Comma 2 2 2 4 3 2" xfId="6544"/>
    <cellStyle name="Comma 2 2 2 4 3 3" xfId="7166"/>
    <cellStyle name="Comma 2 2 2 4 4" xfId="6228"/>
    <cellStyle name="Comma 2 2 2 4 5" xfId="6850"/>
    <cellStyle name="Comma 2 2 2 5" xfId="5710"/>
    <cellStyle name="Comma 2 2 2 5 2" xfId="6009"/>
    <cellStyle name="Comma 2 2 2 5 2 2" xfId="6634"/>
    <cellStyle name="Comma 2 2 2 5 2 3" xfId="7256"/>
    <cellStyle name="Comma 2 2 2 5 3" xfId="6342"/>
    <cellStyle name="Comma 2 2 2 5 4" xfId="6964"/>
    <cellStyle name="Comma 2 2 2 6" xfId="5870"/>
    <cellStyle name="Comma 2 2 2 6 2" xfId="6495"/>
    <cellStyle name="Comma 2 2 2 6 3" xfId="7117"/>
    <cellStyle name="Comma 2 2 2 7" xfId="6170"/>
    <cellStyle name="Comma 2 2 2 8" xfId="6792"/>
    <cellStyle name="Comma 2 2 3" xfId="1836"/>
    <cellStyle name="Comma 2 2 3 2" xfId="3950"/>
    <cellStyle name="Comma 2 2 3 2 2" xfId="5717"/>
    <cellStyle name="Comma 2 2 3 2 2 2" xfId="6016"/>
    <cellStyle name="Comma 2 2 3 2 2 2 2" xfId="6641"/>
    <cellStyle name="Comma 2 2 3 2 2 2 3" xfId="7263"/>
    <cellStyle name="Comma 2 2 3 2 2 3" xfId="6349"/>
    <cellStyle name="Comma 2 2 3 2 2 4" xfId="6971"/>
    <cellStyle name="Comma 2 2 3 2 3" xfId="5922"/>
    <cellStyle name="Comma 2 2 3 2 3 2" xfId="6547"/>
    <cellStyle name="Comma 2 2 3 2 3 3" xfId="7169"/>
    <cellStyle name="Comma 2 2 3 2 4" xfId="6231"/>
    <cellStyle name="Comma 2 2 3 2 5" xfId="6853"/>
    <cellStyle name="Comma 2 2 3 3" xfId="5716"/>
    <cellStyle name="Comma 2 2 3 3 2" xfId="6015"/>
    <cellStyle name="Comma 2 2 3 3 2 2" xfId="6640"/>
    <cellStyle name="Comma 2 2 3 3 2 3" xfId="7262"/>
    <cellStyle name="Comma 2 2 3 3 3" xfId="6348"/>
    <cellStyle name="Comma 2 2 3 3 4" xfId="6970"/>
    <cellStyle name="Comma 2 2 3 4" xfId="5873"/>
    <cellStyle name="Comma 2 2 3 4 2" xfId="6498"/>
    <cellStyle name="Comma 2 2 3 4 3" xfId="7120"/>
    <cellStyle name="Comma 2 2 3 5" xfId="6173"/>
    <cellStyle name="Comma 2 2 3 6" xfId="6795"/>
    <cellStyle name="Comma 2 2 4" xfId="1837"/>
    <cellStyle name="Comma 2 2 4 2" xfId="3951"/>
    <cellStyle name="Comma 2 2 4 2 2" xfId="5719"/>
    <cellStyle name="Comma 2 2 4 2 2 2" xfId="6018"/>
    <cellStyle name="Comma 2 2 4 2 2 2 2" xfId="6643"/>
    <cellStyle name="Comma 2 2 4 2 2 2 3" xfId="7265"/>
    <cellStyle name="Comma 2 2 4 2 2 3" xfId="6351"/>
    <cellStyle name="Comma 2 2 4 2 2 4" xfId="6973"/>
    <cellStyle name="Comma 2 2 4 2 3" xfId="5923"/>
    <cellStyle name="Comma 2 2 4 2 3 2" xfId="6548"/>
    <cellStyle name="Comma 2 2 4 2 3 3" xfId="7170"/>
    <cellStyle name="Comma 2 2 4 2 4" xfId="6232"/>
    <cellStyle name="Comma 2 2 4 2 5" xfId="6854"/>
    <cellStyle name="Comma 2 2 4 3" xfId="5718"/>
    <cellStyle name="Comma 2 2 4 3 2" xfId="6017"/>
    <cellStyle name="Comma 2 2 4 3 2 2" xfId="6642"/>
    <cellStyle name="Comma 2 2 4 3 2 3" xfId="7264"/>
    <cellStyle name="Comma 2 2 4 3 3" xfId="6350"/>
    <cellStyle name="Comma 2 2 4 3 4" xfId="6972"/>
    <cellStyle name="Comma 2 2 4 4" xfId="5874"/>
    <cellStyle name="Comma 2 2 4 4 2" xfId="6499"/>
    <cellStyle name="Comma 2 2 4 4 3" xfId="7121"/>
    <cellStyle name="Comma 2 2 4 5" xfId="6174"/>
    <cellStyle name="Comma 2 2 4 6" xfId="6796"/>
    <cellStyle name="Comma 2 2 5" xfId="1838"/>
    <cellStyle name="Comma 2 2 5 2" xfId="3952"/>
    <cellStyle name="Comma 2 2 5 2 2" xfId="5721"/>
    <cellStyle name="Comma 2 2 5 2 2 2" xfId="6020"/>
    <cellStyle name="Comma 2 2 5 2 2 2 2" xfId="6645"/>
    <cellStyle name="Comma 2 2 5 2 2 2 3" xfId="7267"/>
    <cellStyle name="Comma 2 2 5 2 2 3" xfId="6353"/>
    <cellStyle name="Comma 2 2 5 2 2 4" xfId="6975"/>
    <cellStyle name="Comma 2 2 5 2 3" xfId="5924"/>
    <cellStyle name="Comma 2 2 5 2 3 2" xfId="6549"/>
    <cellStyle name="Comma 2 2 5 2 3 3" xfId="7171"/>
    <cellStyle name="Comma 2 2 5 2 4" xfId="6233"/>
    <cellStyle name="Comma 2 2 5 2 5" xfId="6855"/>
    <cellStyle name="Comma 2 2 5 3" xfId="5720"/>
    <cellStyle name="Comma 2 2 5 3 2" xfId="6019"/>
    <cellStyle name="Comma 2 2 5 3 2 2" xfId="6644"/>
    <cellStyle name="Comma 2 2 5 3 2 3" xfId="7266"/>
    <cellStyle name="Comma 2 2 5 3 3" xfId="6352"/>
    <cellStyle name="Comma 2 2 5 3 4" xfId="6974"/>
    <cellStyle name="Comma 2 2 5 4" xfId="5875"/>
    <cellStyle name="Comma 2 2 5 4 2" xfId="6500"/>
    <cellStyle name="Comma 2 2 5 4 3" xfId="7122"/>
    <cellStyle name="Comma 2 2 5 5" xfId="6175"/>
    <cellStyle name="Comma 2 2 5 6" xfId="6797"/>
    <cellStyle name="Comma 2 2 6" xfId="3940"/>
    <cellStyle name="Comma 2 2 6 2" xfId="5722"/>
    <cellStyle name="Comma 2 2 6 2 2" xfId="6021"/>
    <cellStyle name="Comma 2 2 6 2 2 2" xfId="6646"/>
    <cellStyle name="Comma 2 2 6 2 2 3" xfId="7268"/>
    <cellStyle name="Comma 2 2 6 2 3" xfId="6354"/>
    <cellStyle name="Comma 2 2 6 2 4" xfId="6976"/>
    <cellStyle name="Comma 2 2 6 3" xfId="5912"/>
    <cellStyle name="Comma 2 2 6 3 2" xfId="6537"/>
    <cellStyle name="Comma 2 2 6 3 3" xfId="7159"/>
    <cellStyle name="Comma 2 2 6 4" xfId="6221"/>
    <cellStyle name="Comma 2 2 6 5" xfId="6843"/>
    <cellStyle name="Comma 2 2 7" xfId="5709"/>
    <cellStyle name="Comma 2 2 7 2" xfId="6008"/>
    <cellStyle name="Comma 2 2 7 2 2" xfId="6633"/>
    <cellStyle name="Comma 2 2 7 2 3" xfId="7255"/>
    <cellStyle name="Comma 2 2 7 3" xfId="6341"/>
    <cellStyle name="Comma 2 2 7 4" xfId="6963"/>
    <cellStyle name="Comma 2 2 8" xfId="4"/>
    <cellStyle name="Comma 2 2 8 2" xfId="6163"/>
    <cellStyle name="Comma 2 2 8 3" xfId="6785"/>
    <cellStyle name="Comma 2 2 9" xfId="5863"/>
    <cellStyle name="Comma 2 2 9 2" xfId="6488"/>
    <cellStyle name="Comma 2 2 9 3" xfId="7110"/>
    <cellStyle name="Comma 2 3" xfId="1839"/>
    <cellStyle name="Comma 2 3 10" xfId="3996"/>
    <cellStyle name="Comma 2 3 10 2" xfId="4562"/>
    <cellStyle name="Comma 2 3 10 2 2" xfId="5724"/>
    <cellStyle name="Comma 2 3 10 2 2 2" xfId="6023"/>
    <cellStyle name="Comma 2 3 10 2 2 2 2" xfId="6648"/>
    <cellStyle name="Comma 2 3 10 2 2 2 3" xfId="7270"/>
    <cellStyle name="Comma 2 3 10 2 2 3" xfId="6356"/>
    <cellStyle name="Comma 2 3 10 2 2 4" xfId="6978"/>
    <cellStyle name="Comma 2 3 10 2 3" xfId="6295"/>
    <cellStyle name="Comma 2 3 10 2 4" xfId="6917"/>
    <cellStyle name="Comma 2 3 10 3" xfId="5723"/>
    <cellStyle name="Comma 2 3 10 3 2" xfId="6022"/>
    <cellStyle name="Comma 2 3 10 3 2 2" xfId="6647"/>
    <cellStyle name="Comma 2 3 10 3 2 3" xfId="7269"/>
    <cellStyle name="Comma 2 3 10 3 3" xfId="6355"/>
    <cellStyle name="Comma 2 3 10 3 4" xfId="6977"/>
    <cellStyle name="Comma 2 3 10 4" xfId="6276"/>
    <cellStyle name="Comma 2 3 10 5" xfId="6898"/>
    <cellStyle name="Comma 2 3 11" xfId="4561"/>
    <cellStyle name="Comma 2 3 11 2" xfId="5725"/>
    <cellStyle name="Comma 2 3 11 2 2" xfId="6024"/>
    <cellStyle name="Comma 2 3 11 2 2 2" xfId="6649"/>
    <cellStyle name="Comma 2 3 11 2 2 3" xfId="7271"/>
    <cellStyle name="Comma 2 3 11 2 3" xfId="6357"/>
    <cellStyle name="Comma 2 3 11 2 4" xfId="6979"/>
    <cellStyle name="Comma 2 3 11 3" xfId="6294"/>
    <cellStyle name="Comma 2 3 11 4" xfId="6916"/>
    <cellStyle name="Comma 2 3 12" xfId="6176"/>
    <cellStyle name="Comma 2 3 13" xfId="6798"/>
    <cellStyle name="Comma 2 3 2" xfId="1840"/>
    <cellStyle name="Comma 2 3 2 10" xfId="6799"/>
    <cellStyle name="Comma 2 3 2 2" xfId="1841"/>
    <cellStyle name="Comma 2 3 2 2 2" xfId="3953"/>
    <cellStyle name="Comma 2 3 2 2 2 2" xfId="3999"/>
    <cellStyle name="Comma 2 3 2 2 2 2 2" xfId="4566"/>
    <cellStyle name="Comma 2 3 2 2 2 2 2 2" xfId="5728"/>
    <cellStyle name="Comma 2 3 2 2 2 2 2 2 2" xfId="6027"/>
    <cellStyle name="Comma 2 3 2 2 2 2 2 2 2 2" xfId="6652"/>
    <cellStyle name="Comma 2 3 2 2 2 2 2 2 2 3" xfId="7274"/>
    <cellStyle name="Comma 2 3 2 2 2 2 2 2 3" xfId="6360"/>
    <cellStyle name="Comma 2 3 2 2 2 2 2 2 4" xfId="6982"/>
    <cellStyle name="Comma 2 3 2 2 2 2 2 3" xfId="5978"/>
    <cellStyle name="Comma 2 3 2 2 2 2 2 3 2" xfId="6603"/>
    <cellStyle name="Comma 2 3 2 2 2 2 2 3 3" xfId="7225"/>
    <cellStyle name="Comma 2 3 2 2 2 2 2 4" xfId="6299"/>
    <cellStyle name="Comma 2 3 2 2 2 2 2 5" xfId="6921"/>
    <cellStyle name="Comma 2 3 2 2 2 2 3" xfId="5727"/>
    <cellStyle name="Comma 2 3 2 2 2 2 3 2" xfId="6026"/>
    <cellStyle name="Comma 2 3 2 2 2 2 3 2 2" xfId="6651"/>
    <cellStyle name="Comma 2 3 2 2 2 2 3 2 3" xfId="7273"/>
    <cellStyle name="Comma 2 3 2 2 2 2 3 3" xfId="6359"/>
    <cellStyle name="Comma 2 3 2 2 2 2 3 4" xfId="6981"/>
    <cellStyle name="Comma 2 3 2 2 2 2 4" xfId="5967"/>
    <cellStyle name="Comma 2 3 2 2 2 2 4 2" xfId="6592"/>
    <cellStyle name="Comma 2 3 2 2 2 2 4 3" xfId="7214"/>
    <cellStyle name="Comma 2 3 2 2 2 2 5" xfId="6279"/>
    <cellStyle name="Comma 2 3 2 2 2 2 6" xfId="6901"/>
    <cellStyle name="Comma 2 3 2 2 2 3" xfId="4565"/>
    <cellStyle name="Comma 2 3 2 2 2 3 2" xfId="5729"/>
    <cellStyle name="Comma 2 3 2 2 2 3 2 2" xfId="6028"/>
    <cellStyle name="Comma 2 3 2 2 2 3 2 2 2" xfId="6653"/>
    <cellStyle name="Comma 2 3 2 2 2 3 2 2 3" xfId="7275"/>
    <cellStyle name="Comma 2 3 2 2 2 3 2 3" xfId="6361"/>
    <cellStyle name="Comma 2 3 2 2 2 3 2 4" xfId="6983"/>
    <cellStyle name="Comma 2 3 2 2 2 3 3" xfId="5977"/>
    <cellStyle name="Comma 2 3 2 2 2 3 3 2" xfId="6602"/>
    <cellStyle name="Comma 2 3 2 2 2 3 3 3" xfId="7224"/>
    <cellStyle name="Comma 2 3 2 2 2 3 4" xfId="6298"/>
    <cellStyle name="Comma 2 3 2 2 2 3 5" xfId="6920"/>
    <cellStyle name="Comma 2 3 2 2 2 4" xfId="5726"/>
    <cellStyle name="Comma 2 3 2 2 2 4 2" xfId="6025"/>
    <cellStyle name="Comma 2 3 2 2 2 4 2 2" xfId="6650"/>
    <cellStyle name="Comma 2 3 2 2 2 4 2 3" xfId="7272"/>
    <cellStyle name="Comma 2 3 2 2 2 4 3" xfId="6358"/>
    <cellStyle name="Comma 2 3 2 2 2 4 4" xfId="6980"/>
    <cellStyle name="Comma 2 3 2 2 2 5" xfId="5925"/>
    <cellStyle name="Comma 2 3 2 2 2 5 2" xfId="6550"/>
    <cellStyle name="Comma 2 3 2 2 2 5 3" xfId="7172"/>
    <cellStyle name="Comma 2 3 2 2 2 6" xfId="6234"/>
    <cellStyle name="Comma 2 3 2 2 2 7" xfId="6856"/>
    <cellStyle name="Comma 2 3 2 2 3" xfId="3998"/>
    <cellStyle name="Comma 2 3 2 2 3 2" xfId="4567"/>
    <cellStyle name="Comma 2 3 2 2 3 2 2" xfId="5731"/>
    <cellStyle name="Comma 2 3 2 2 3 2 2 2" xfId="6030"/>
    <cellStyle name="Comma 2 3 2 2 3 2 2 2 2" xfId="6655"/>
    <cellStyle name="Comma 2 3 2 2 3 2 2 2 3" xfId="7277"/>
    <cellStyle name="Comma 2 3 2 2 3 2 2 3" xfId="6363"/>
    <cellStyle name="Comma 2 3 2 2 3 2 2 4" xfId="6985"/>
    <cellStyle name="Comma 2 3 2 2 3 2 3" xfId="6300"/>
    <cellStyle name="Comma 2 3 2 2 3 2 4" xfId="6922"/>
    <cellStyle name="Comma 2 3 2 2 3 3" xfId="5730"/>
    <cellStyle name="Comma 2 3 2 2 3 3 2" xfId="6029"/>
    <cellStyle name="Comma 2 3 2 2 3 3 2 2" xfId="6654"/>
    <cellStyle name="Comma 2 3 2 2 3 3 2 3" xfId="7276"/>
    <cellStyle name="Comma 2 3 2 2 3 3 3" xfId="6362"/>
    <cellStyle name="Comma 2 3 2 2 3 3 4" xfId="6984"/>
    <cellStyle name="Comma 2 3 2 2 3 4" xfId="6278"/>
    <cellStyle name="Comma 2 3 2 2 3 5" xfId="6900"/>
    <cellStyle name="Comma 2 3 2 2 4" xfId="4564"/>
    <cellStyle name="Comma 2 3 2 2 4 2" xfId="5732"/>
    <cellStyle name="Comma 2 3 2 2 4 2 2" xfId="6031"/>
    <cellStyle name="Comma 2 3 2 2 4 2 2 2" xfId="6656"/>
    <cellStyle name="Comma 2 3 2 2 4 2 2 3" xfId="7278"/>
    <cellStyle name="Comma 2 3 2 2 4 2 3" xfId="6364"/>
    <cellStyle name="Comma 2 3 2 2 4 2 4" xfId="6986"/>
    <cellStyle name="Comma 2 3 2 2 4 3" xfId="6297"/>
    <cellStyle name="Comma 2 3 2 2 4 4" xfId="6919"/>
    <cellStyle name="Comma 2 3 2 2 5" xfId="6178"/>
    <cellStyle name="Comma 2 3 2 2 6" xfId="6800"/>
    <cellStyle name="Comma 2 3 2 3" xfId="1842"/>
    <cellStyle name="Comma 2 3 2 3 2" xfId="3954"/>
    <cellStyle name="Comma 2 3 2 3 2 2" xfId="4001"/>
    <cellStyle name="Comma 2 3 2 3 2 2 2" xfId="4570"/>
    <cellStyle name="Comma 2 3 2 3 2 2 2 2" xfId="5735"/>
    <cellStyle name="Comma 2 3 2 3 2 2 2 2 2" xfId="6034"/>
    <cellStyle name="Comma 2 3 2 3 2 2 2 2 2 2" xfId="6659"/>
    <cellStyle name="Comma 2 3 2 3 2 2 2 2 2 3" xfId="7281"/>
    <cellStyle name="Comma 2 3 2 3 2 2 2 2 3" xfId="6367"/>
    <cellStyle name="Comma 2 3 2 3 2 2 2 2 4" xfId="6989"/>
    <cellStyle name="Comma 2 3 2 3 2 2 2 3" xfId="5980"/>
    <cellStyle name="Comma 2 3 2 3 2 2 2 3 2" xfId="6605"/>
    <cellStyle name="Comma 2 3 2 3 2 2 2 3 3" xfId="7227"/>
    <cellStyle name="Comma 2 3 2 3 2 2 2 4" xfId="6303"/>
    <cellStyle name="Comma 2 3 2 3 2 2 2 5" xfId="6925"/>
    <cellStyle name="Comma 2 3 2 3 2 2 3" xfId="5734"/>
    <cellStyle name="Comma 2 3 2 3 2 2 3 2" xfId="6033"/>
    <cellStyle name="Comma 2 3 2 3 2 2 3 2 2" xfId="6658"/>
    <cellStyle name="Comma 2 3 2 3 2 2 3 2 3" xfId="7280"/>
    <cellStyle name="Comma 2 3 2 3 2 2 3 3" xfId="6366"/>
    <cellStyle name="Comma 2 3 2 3 2 2 3 4" xfId="6988"/>
    <cellStyle name="Comma 2 3 2 3 2 2 4" xfId="5968"/>
    <cellStyle name="Comma 2 3 2 3 2 2 4 2" xfId="6593"/>
    <cellStyle name="Comma 2 3 2 3 2 2 4 3" xfId="7215"/>
    <cellStyle name="Comma 2 3 2 3 2 2 5" xfId="6281"/>
    <cellStyle name="Comma 2 3 2 3 2 2 6" xfId="6903"/>
    <cellStyle name="Comma 2 3 2 3 2 3" xfId="4569"/>
    <cellStyle name="Comma 2 3 2 3 2 3 2" xfId="5736"/>
    <cellStyle name="Comma 2 3 2 3 2 3 2 2" xfId="6035"/>
    <cellStyle name="Comma 2 3 2 3 2 3 2 2 2" xfId="6660"/>
    <cellStyle name="Comma 2 3 2 3 2 3 2 2 3" xfId="7282"/>
    <cellStyle name="Comma 2 3 2 3 2 3 2 3" xfId="6368"/>
    <cellStyle name="Comma 2 3 2 3 2 3 2 4" xfId="6990"/>
    <cellStyle name="Comma 2 3 2 3 2 3 3" xfId="5979"/>
    <cellStyle name="Comma 2 3 2 3 2 3 3 2" xfId="6604"/>
    <cellStyle name="Comma 2 3 2 3 2 3 3 3" xfId="7226"/>
    <cellStyle name="Comma 2 3 2 3 2 3 4" xfId="6302"/>
    <cellStyle name="Comma 2 3 2 3 2 3 5" xfId="6924"/>
    <cellStyle name="Comma 2 3 2 3 2 4" xfId="5733"/>
    <cellStyle name="Comma 2 3 2 3 2 4 2" xfId="6032"/>
    <cellStyle name="Comma 2 3 2 3 2 4 2 2" xfId="6657"/>
    <cellStyle name="Comma 2 3 2 3 2 4 2 3" xfId="7279"/>
    <cellStyle name="Comma 2 3 2 3 2 4 3" xfId="6365"/>
    <cellStyle name="Comma 2 3 2 3 2 4 4" xfId="6987"/>
    <cellStyle name="Comma 2 3 2 3 2 5" xfId="5926"/>
    <cellStyle name="Comma 2 3 2 3 2 5 2" xfId="6551"/>
    <cellStyle name="Comma 2 3 2 3 2 5 3" xfId="7173"/>
    <cellStyle name="Comma 2 3 2 3 2 6" xfId="6235"/>
    <cellStyle name="Comma 2 3 2 3 2 7" xfId="6857"/>
    <cellStyle name="Comma 2 3 2 3 3" xfId="4000"/>
    <cellStyle name="Comma 2 3 2 3 3 2" xfId="4571"/>
    <cellStyle name="Comma 2 3 2 3 3 2 2" xfId="5738"/>
    <cellStyle name="Comma 2 3 2 3 3 2 2 2" xfId="6037"/>
    <cellStyle name="Comma 2 3 2 3 3 2 2 2 2" xfId="6662"/>
    <cellStyle name="Comma 2 3 2 3 3 2 2 2 3" xfId="7284"/>
    <cellStyle name="Comma 2 3 2 3 3 2 2 3" xfId="6370"/>
    <cellStyle name="Comma 2 3 2 3 3 2 2 4" xfId="6992"/>
    <cellStyle name="Comma 2 3 2 3 3 2 3" xfId="6304"/>
    <cellStyle name="Comma 2 3 2 3 3 2 4" xfId="6926"/>
    <cellStyle name="Comma 2 3 2 3 3 3" xfId="5737"/>
    <cellStyle name="Comma 2 3 2 3 3 3 2" xfId="6036"/>
    <cellStyle name="Comma 2 3 2 3 3 3 2 2" xfId="6661"/>
    <cellStyle name="Comma 2 3 2 3 3 3 2 3" xfId="7283"/>
    <cellStyle name="Comma 2 3 2 3 3 3 3" xfId="6369"/>
    <cellStyle name="Comma 2 3 2 3 3 3 4" xfId="6991"/>
    <cellStyle name="Comma 2 3 2 3 3 4" xfId="6280"/>
    <cellStyle name="Comma 2 3 2 3 3 5" xfId="6902"/>
    <cellStyle name="Comma 2 3 2 3 4" xfId="4568"/>
    <cellStyle name="Comma 2 3 2 3 4 2" xfId="5739"/>
    <cellStyle name="Comma 2 3 2 3 4 2 2" xfId="6038"/>
    <cellStyle name="Comma 2 3 2 3 4 2 2 2" xfId="6663"/>
    <cellStyle name="Comma 2 3 2 3 4 2 2 3" xfId="7285"/>
    <cellStyle name="Comma 2 3 2 3 4 2 3" xfId="6371"/>
    <cellStyle name="Comma 2 3 2 3 4 2 4" xfId="6993"/>
    <cellStyle name="Comma 2 3 2 3 4 3" xfId="6301"/>
    <cellStyle name="Comma 2 3 2 3 4 4" xfId="6923"/>
    <cellStyle name="Comma 2 3 2 3 5" xfId="6179"/>
    <cellStyle name="Comma 2 3 2 3 6" xfId="6801"/>
    <cellStyle name="Comma 2 3 2 4" xfId="1843"/>
    <cellStyle name="Comma 2 3 2 4 2" xfId="3955"/>
    <cellStyle name="Comma 2 3 2 4 2 2" xfId="4003"/>
    <cellStyle name="Comma 2 3 2 4 2 2 2" xfId="4574"/>
    <cellStyle name="Comma 2 3 2 4 2 2 2 2" xfId="5742"/>
    <cellStyle name="Comma 2 3 2 4 2 2 2 2 2" xfId="6041"/>
    <cellStyle name="Comma 2 3 2 4 2 2 2 2 2 2" xfId="6666"/>
    <cellStyle name="Comma 2 3 2 4 2 2 2 2 2 3" xfId="7288"/>
    <cellStyle name="Comma 2 3 2 4 2 2 2 2 3" xfId="6374"/>
    <cellStyle name="Comma 2 3 2 4 2 2 2 2 4" xfId="6996"/>
    <cellStyle name="Comma 2 3 2 4 2 2 2 3" xfId="5982"/>
    <cellStyle name="Comma 2 3 2 4 2 2 2 3 2" xfId="6607"/>
    <cellStyle name="Comma 2 3 2 4 2 2 2 3 3" xfId="7229"/>
    <cellStyle name="Comma 2 3 2 4 2 2 2 4" xfId="6307"/>
    <cellStyle name="Comma 2 3 2 4 2 2 2 5" xfId="6929"/>
    <cellStyle name="Comma 2 3 2 4 2 2 3" xfId="5741"/>
    <cellStyle name="Comma 2 3 2 4 2 2 3 2" xfId="6040"/>
    <cellStyle name="Comma 2 3 2 4 2 2 3 2 2" xfId="6665"/>
    <cellStyle name="Comma 2 3 2 4 2 2 3 2 3" xfId="7287"/>
    <cellStyle name="Comma 2 3 2 4 2 2 3 3" xfId="6373"/>
    <cellStyle name="Comma 2 3 2 4 2 2 3 4" xfId="6995"/>
    <cellStyle name="Comma 2 3 2 4 2 2 4" xfId="5969"/>
    <cellStyle name="Comma 2 3 2 4 2 2 4 2" xfId="6594"/>
    <cellStyle name="Comma 2 3 2 4 2 2 4 3" xfId="7216"/>
    <cellStyle name="Comma 2 3 2 4 2 2 5" xfId="6283"/>
    <cellStyle name="Comma 2 3 2 4 2 2 6" xfId="6905"/>
    <cellStyle name="Comma 2 3 2 4 2 3" xfId="4573"/>
    <cellStyle name="Comma 2 3 2 4 2 3 2" xfId="5743"/>
    <cellStyle name="Comma 2 3 2 4 2 3 2 2" xfId="6042"/>
    <cellStyle name="Comma 2 3 2 4 2 3 2 2 2" xfId="6667"/>
    <cellStyle name="Comma 2 3 2 4 2 3 2 2 3" xfId="7289"/>
    <cellStyle name="Comma 2 3 2 4 2 3 2 3" xfId="6375"/>
    <cellStyle name="Comma 2 3 2 4 2 3 2 4" xfId="6997"/>
    <cellStyle name="Comma 2 3 2 4 2 3 3" xfId="5981"/>
    <cellStyle name="Comma 2 3 2 4 2 3 3 2" xfId="6606"/>
    <cellStyle name="Comma 2 3 2 4 2 3 3 3" xfId="7228"/>
    <cellStyle name="Comma 2 3 2 4 2 3 4" xfId="6306"/>
    <cellStyle name="Comma 2 3 2 4 2 3 5" xfId="6928"/>
    <cellStyle name="Comma 2 3 2 4 2 4" xfId="5740"/>
    <cellStyle name="Comma 2 3 2 4 2 4 2" xfId="6039"/>
    <cellStyle name="Comma 2 3 2 4 2 4 2 2" xfId="6664"/>
    <cellStyle name="Comma 2 3 2 4 2 4 2 3" xfId="7286"/>
    <cellStyle name="Comma 2 3 2 4 2 4 3" xfId="6372"/>
    <cellStyle name="Comma 2 3 2 4 2 4 4" xfId="6994"/>
    <cellStyle name="Comma 2 3 2 4 2 5" xfId="5927"/>
    <cellStyle name="Comma 2 3 2 4 2 5 2" xfId="6552"/>
    <cellStyle name="Comma 2 3 2 4 2 5 3" xfId="7174"/>
    <cellStyle name="Comma 2 3 2 4 2 6" xfId="6236"/>
    <cellStyle name="Comma 2 3 2 4 2 7" xfId="6858"/>
    <cellStyle name="Comma 2 3 2 4 3" xfId="4002"/>
    <cellStyle name="Comma 2 3 2 4 3 2" xfId="4575"/>
    <cellStyle name="Comma 2 3 2 4 3 2 2" xfId="5745"/>
    <cellStyle name="Comma 2 3 2 4 3 2 2 2" xfId="6044"/>
    <cellStyle name="Comma 2 3 2 4 3 2 2 2 2" xfId="6669"/>
    <cellStyle name="Comma 2 3 2 4 3 2 2 2 3" xfId="7291"/>
    <cellStyle name="Comma 2 3 2 4 3 2 2 3" xfId="6377"/>
    <cellStyle name="Comma 2 3 2 4 3 2 2 4" xfId="6999"/>
    <cellStyle name="Comma 2 3 2 4 3 2 3" xfId="6308"/>
    <cellStyle name="Comma 2 3 2 4 3 2 4" xfId="6930"/>
    <cellStyle name="Comma 2 3 2 4 3 3" xfId="5744"/>
    <cellStyle name="Comma 2 3 2 4 3 3 2" xfId="6043"/>
    <cellStyle name="Comma 2 3 2 4 3 3 2 2" xfId="6668"/>
    <cellStyle name="Comma 2 3 2 4 3 3 2 3" xfId="7290"/>
    <cellStyle name="Comma 2 3 2 4 3 3 3" xfId="6376"/>
    <cellStyle name="Comma 2 3 2 4 3 3 4" xfId="6998"/>
    <cellStyle name="Comma 2 3 2 4 3 4" xfId="6282"/>
    <cellStyle name="Comma 2 3 2 4 3 5" xfId="6904"/>
    <cellStyle name="Comma 2 3 2 4 4" xfId="4572"/>
    <cellStyle name="Comma 2 3 2 4 4 2" xfId="5746"/>
    <cellStyle name="Comma 2 3 2 4 4 2 2" xfId="6045"/>
    <cellStyle name="Comma 2 3 2 4 4 2 2 2" xfId="6670"/>
    <cellStyle name="Comma 2 3 2 4 4 2 2 3" xfId="7292"/>
    <cellStyle name="Comma 2 3 2 4 4 2 3" xfId="6378"/>
    <cellStyle name="Comma 2 3 2 4 4 2 4" xfId="7000"/>
    <cellStyle name="Comma 2 3 2 4 4 3" xfId="6305"/>
    <cellStyle name="Comma 2 3 2 4 4 4" xfId="6927"/>
    <cellStyle name="Comma 2 3 2 4 5" xfId="6180"/>
    <cellStyle name="Comma 2 3 2 4 6" xfId="6802"/>
    <cellStyle name="Comma 2 3 2 5" xfId="1844"/>
    <cellStyle name="Comma 2 3 2 5 2" xfId="3956"/>
    <cellStyle name="Comma 2 3 2 5 2 2" xfId="4005"/>
    <cellStyle name="Comma 2 3 2 5 2 2 2" xfId="4578"/>
    <cellStyle name="Comma 2 3 2 5 2 2 2 2" xfId="5750"/>
    <cellStyle name="Comma 2 3 2 5 2 2 2 2 2" xfId="6049"/>
    <cellStyle name="Comma 2 3 2 5 2 2 2 2 2 2" xfId="6674"/>
    <cellStyle name="Comma 2 3 2 5 2 2 2 2 2 3" xfId="7296"/>
    <cellStyle name="Comma 2 3 2 5 2 2 2 2 3" xfId="6382"/>
    <cellStyle name="Comma 2 3 2 5 2 2 2 2 4" xfId="7004"/>
    <cellStyle name="Comma 2 3 2 5 2 2 2 3" xfId="5985"/>
    <cellStyle name="Comma 2 3 2 5 2 2 2 3 2" xfId="6610"/>
    <cellStyle name="Comma 2 3 2 5 2 2 2 3 3" xfId="7232"/>
    <cellStyle name="Comma 2 3 2 5 2 2 2 4" xfId="6311"/>
    <cellStyle name="Comma 2 3 2 5 2 2 2 5" xfId="6933"/>
    <cellStyle name="Comma 2 3 2 5 2 2 3" xfId="5749"/>
    <cellStyle name="Comma 2 3 2 5 2 2 3 2" xfId="6048"/>
    <cellStyle name="Comma 2 3 2 5 2 2 3 2 2" xfId="6673"/>
    <cellStyle name="Comma 2 3 2 5 2 2 3 2 3" xfId="7295"/>
    <cellStyle name="Comma 2 3 2 5 2 2 3 3" xfId="6381"/>
    <cellStyle name="Comma 2 3 2 5 2 2 3 4" xfId="7003"/>
    <cellStyle name="Comma 2 3 2 5 2 2 4" xfId="5971"/>
    <cellStyle name="Comma 2 3 2 5 2 2 4 2" xfId="6596"/>
    <cellStyle name="Comma 2 3 2 5 2 2 4 3" xfId="7218"/>
    <cellStyle name="Comma 2 3 2 5 2 2 5" xfId="6285"/>
    <cellStyle name="Comma 2 3 2 5 2 2 6" xfId="6907"/>
    <cellStyle name="Comma 2 3 2 5 2 3" xfId="4577"/>
    <cellStyle name="Comma 2 3 2 5 2 3 2" xfId="5751"/>
    <cellStyle name="Comma 2 3 2 5 2 3 2 2" xfId="6050"/>
    <cellStyle name="Comma 2 3 2 5 2 3 2 2 2" xfId="6675"/>
    <cellStyle name="Comma 2 3 2 5 2 3 2 2 3" xfId="7297"/>
    <cellStyle name="Comma 2 3 2 5 2 3 2 3" xfId="6383"/>
    <cellStyle name="Comma 2 3 2 5 2 3 2 4" xfId="7005"/>
    <cellStyle name="Comma 2 3 2 5 2 3 3" xfId="5984"/>
    <cellStyle name="Comma 2 3 2 5 2 3 3 2" xfId="6609"/>
    <cellStyle name="Comma 2 3 2 5 2 3 3 3" xfId="7231"/>
    <cellStyle name="Comma 2 3 2 5 2 3 4" xfId="6310"/>
    <cellStyle name="Comma 2 3 2 5 2 3 5" xfId="6932"/>
    <cellStyle name="Comma 2 3 2 5 2 4" xfId="5748"/>
    <cellStyle name="Comma 2 3 2 5 2 4 2" xfId="6047"/>
    <cellStyle name="Comma 2 3 2 5 2 4 2 2" xfId="6672"/>
    <cellStyle name="Comma 2 3 2 5 2 4 2 3" xfId="7294"/>
    <cellStyle name="Comma 2 3 2 5 2 4 3" xfId="6380"/>
    <cellStyle name="Comma 2 3 2 5 2 4 4" xfId="7002"/>
    <cellStyle name="Comma 2 3 2 5 2 5" xfId="5928"/>
    <cellStyle name="Comma 2 3 2 5 2 5 2" xfId="6553"/>
    <cellStyle name="Comma 2 3 2 5 2 5 3" xfId="7175"/>
    <cellStyle name="Comma 2 3 2 5 2 6" xfId="6237"/>
    <cellStyle name="Comma 2 3 2 5 2 7" xfId="6859"/>
    <cellStyle name="Comma 2 3 2 5 3" xfId="4004"/>
    <cellStyle name="Comma 2 3 2 5 3 2" xfId="4579"/>
    <cellStyle name="Comma 2 3 2 5 3 2 2" xfId="5753"/>
    <cellStyle name="Comma 2 3 2 5 3 2 2 2" xfId="6052"/>
    <cellStyle name="Comma 2 3 2 5 3 2 2 2 2" xfId="6677"/>
    <cellStyle name="Comma 2 3 2 5 3 2 2 2 3" xfId="7299"/>
    <cellStyle name="Comma 2 3 2 5 3 2 2 3" xfId="6385"/>
    <cellStyle name="Comma 2 3 2 5 3 2 2 4" xfId="7007"/>
    <cellStyle name="Comma 2 3 2 5 3 2 3" xfId="5986"/>
    <cellStyle name="Comma 2 3 2 5 3 2 3 2" xfId="6611"/>
    <cellStyle name="Comma 2 3 2 5 3 2 3 3" xfId="7233"/>
    <cellStyle name="Comma 2 3 2 5 3 2 4" xfId="6312"/>
    <cellStyle name="Comma 2 3 2 5 3 2 5" xfId="6934"/>
    <cellStyle name="Comma 2 3 2 5 3 3" xfId="5752"/>
    <cellStyle name="Comma 2 3 2 5 3 3 2" xfId="6051"/>
    <cellStyle name="Comma 2 3 2 5 3 3 2 2" xfId="6676"/>
    <cellStyle name="Comma 2 3 2 5 3 3 2 3" xfId="7298"/>
    <cellStyle name="Comma 2 3 2 5 3 3 3" xfId="6384"/>
    <cellStyle name="Comma 2 3 2 5 3 3 4" xfId="7006"/>
    <cellStyle name="Comma 2 3 2 5 3 4" xfId="5970"/>
    <cellStyle name="Comma 2 3 2 5 3 4 2" xfId="6595"/>
    <cellStyle name="Comma 2 3 2 5 3 4 3" xfId="7217"/>
    <cellStyle name="Comma 2 3 2 5 3 5" xfId="6284"/>
    <cellStyle name="Comma 2 3 2 5 3 6" xfId="6906"/>
    <cellStyle name="Comma 2 3 2 5 4" xfId="4576"/>
    <cellStyle name="Comma 2 3 2 5 4 2" xfId="5754"/>
    <cellStyle name="Comma 2 3 2 5 4 2 2" xfId="6053"/>
    <cellStyle name="Comma 2 3 2 5 4 2 2 2" xfId="6678"/>
    <cellStyle name="Comma 2 3 2 5 4 2 2 3" xfId="7300"/>
    <cellStyle name="Comma 2 3 2 5 4 2 3" xfId="6386"/>
    <cellStyle name="Comma 2 3 2 5 4 2 4" xfId="7008"/>
    <cellStyle name="Comma 2 3 2 5 4 3" xfId="5983"/>
    <cellStyle name="Comma 2 3 2 5 4 3 2" xfId="6608"/>
    <cellStyle name="Comma 2 3 2 5 4 3 3" xfId="7230"/>
    <cellStyle name="Comma 2 3 2 5 4 4" xfId="6309"/>
    <cellStyle name="Comma 2 3 2 5 4 5" xfId="6931"/>
    <cellStyle name="Comma 2 3 2 5 5" xfId="5747"/>
    <cellStyle name="Comma 2 3 2 5 5 2" xfId="6046"/>
    <cellStyle name="Comma 2 3 2 5 5 2 2" xfId="6671"/>
    <cellStyle name="Comma 2 3 2 5 5 2 3" xfId="7293"/>
    <cellStyle name="Comma 2 3 2 5 5 3" xfId="6379"/>
    <cellStyle name="Comma 2 3 2 5 5 4" xfId="7001"/>
    <cellStyle name="Comma 2 3 2 5 6" xfId="5876"/>
    <cellStyle name="Comma 2 3 2 5 6 2" xfId="6501"/>
    <cellStyle name="Comma 2 3 2 5 6 3" xfId="7123"/>
    <cellStyle name="Comma 2 3 2 5 7" xfId="6181"/>
    <cellStyle name="Comma 2 3 2 5 8" xfId="6803"/>
    <cellStyle name="Comma 2 3 2 6" xfId="1845"/>
    <cellStyle name="Comma 2 3 2 7" xfId="3997"/>
    <cellStyle name="Comma 2 3 2 7 2" xfId="4580"/>
    <cellStyle name="Comma 2 3 2 7 2 2" xfId="5756"/>
    <cellStyle name="Comma 2 3 2 7 2 2 2" xfId="6055"/>
    <cellStyle name="Comma 2 3 2 7 2 2 2 2" xfId="6680"/>
    <cellStyle name="Comma 2 3 2 7 2 2 2 3" xfId="7302"/>
    <cellStyle name="Comma 2 3 2 7 2 2 3" xfId="6388"/>
    <cellStyle name="Comma 2 3 2 7 2 2 4" xfId="7010"/>
    <cellStyle name="Comma 2 3 2 7 2 3" xfId="6313"/>
    <cellStyle name="Comma 2 3 2 7 2 4" xfId="6935"/>
    <cellStyle name="Comma 2 3 2 7 3" xfId="5755"/>
    <cellStyle name="Comma 2 3 2 7 3 2" xfId="6054"/>
    <cellStyle name="Comma 2 3 2 7 3 2 2" xfId="6679"/>
    <cellStyle name="Comma 2 3 2 7 3 2 3" xfId="7301"/>
    <cellStyle name="Comma 2 3 2 7 3 3" xfId="6387"/>
    <cellStyle name="Comma 2 3 2 7 3 4" xfId="7009"/>
    <cellStyle name="Comma 2 3 2 7 4" xfId="6277"/>
    <cellStyle name="Comma 2 3 2 7 5" xfId="6899"/>
    <cellStyle name="Comma 2 3 2 8" xfId="4563"/>
    <cellStyle name="Comma 2 3 2 8 2" xfId="5757"/>
    <cellStyle name="Comma 2 3 2 8 2 2" xfId="6056"/>
    <cellStyle name="Comma 2 3 2 8 2 2 2" xfId="6681"/>
    <cellStyle name="Comma 2 3 2 8 2 2 3" xfId="7303"/>
    <cellStyle name="Comma 2 3 2 8 2 3" xfId="6389"/>
    <cellStyle name="Comma 2 3 2 8 2 4" xfId="7011"/>
    <cellStyle name="Comma 2 3 2 8 3" xfId="6296"/>
    <cellStyle name="Comma 2 3 2 8 4" xfId="6918"/>
    <cellStyle name="Comma 2 3 2 9" xfId="6177"/>
    <cellStyle name="Comma 2 3 3" xfId="1846"/>
    <cellStyle name="Comma 2 3 3 2" xfId="3957"/>
    <cellStyle name="Comma 2 3 3 2 2" xfId="4007"/>
    <cellStyle name="Comma 2 3 3 2 2 2" xfId="4583"/>
    <cellStyle name="Comma 2 3 3 2 2 2 2" xfId="5760"/>
    <cellStyle name="Comma 2 3 3 2 2 2 2 2" xfId="6059"/>
    <cellStyle name="Comma 2 3 3 2 2 2 2 2 2" xfId="6684"/>
    <cellStyle name="Comma 2 3 3 2 2 2 2 2 3" xfId="7306"/>
    <cellStyle name="Comma 2 3 3 2 2 2 2 3" xfId="6392"/>
    <cellStyle name="Comma 2 3 3 2 2 2 2 4" xfId="7014"/>
    <cellStyle name="Comma 2 3 3 2 2 2 3" xfId="5988"/>
    <cellStyle name="Comma 2 3 3 2 2 2 3 2" xfId="6613"/>
    <cellStyle name="Comma 2 3 3 2 2 2 3 3" xfId="7235"/>
    <cellStyle name="Comma 2 3 3 2 2 2 4" xfId="6316"/>
    <cellStyle name="Comma 2 3 3 2 2 2 5" xfId="6938"/>
    <cellStyle name="Comma 2 3 3 2 2 3" xfId="5759"/>
    <cellStyle name="Comma 2 3 3 2 2 3 2" xfId="6058"/>
    <cellStyle name="Comma 2 3 3 2 2 3 2 2" xfId="6683"/>
    <cellStyle name="Comma 2 3 3 2 2 3 2 3" xfId="7305"/>
    <cellStyle name="Comma 2 3 3 2 2 3 3" xfId="6391"/>
    <cellStyle name="Comma 2 3 3 2 2 3 4" xfId="7013"/>
    <cellStyle name="Comma 2 3 3 2 2 4" xfId="5972"/>
    <cellStyle name="Comma 2 3 3 2 2 4 2" xfId="6597"/>
    <cellStyle name="Comma 2 3 3 2 2 4 3" xfId="7219"/>
    <cellStyle name="Comma 2 3 3 2 2 5" xfId="6287"/>
    <cellStyle name="Comma 2 3 3 2 2 6" xfId="6909"/>
    <cellStyle name="Comma 2 3 3 2 3" xfId="4582"/>
    <cellStyle name="Comma 2 3 3 2 3 2" xfId="5761"/>
    <cellStyle name="Comma 2 3 3 2 3 2 2" xfId="6060"/>
    <cellStyle name="Comma 2 3 3 2 3 2 2 2" xfId="6685"/>
    <cellStyle name="Comma 2 3 3 2 3 2 2 3" xfId="7307"/>
    <cellStyle name="Comma 2 3 3 2 3 2 3" xfId="6393"/>
    <cellStyle name="Comma 2 3 3 2 3 2 4" xfId="7015"/>
    <cellStyle name="Comma 2 3 3 2 3 3" xfId="5987"/>
    <cellStyle name="Comma 2 3 3 2 3 3 2" xfId="6612"/>
    <cellStyle name="Comma 2 3 3 2 3 3 3" xfId="7234"/>
    <cellStyle name="Comma 2 3 3 2 3 4" xfId="6315"/>
    <cellStyle name="Comma 2 3 3 2 3 5" xfId="6937"/>
    <cellStyle name="Comma 2 3 3 2 4" xfId="5758"/>
    <cellStyle name="Comma 2 3 3 2 4 2" xfId="6057"/>
    <cellStyle name="Comma 2 3 3 2 4 2 2" xfId="6682"/>
    <cellStyle name="Comma 2 3 3 2 4 2 3" xfId="7304"/>
    <cellStyle name="Comma 2 3 3 2 4 3" xfId="6390"/>
    <cellStyle name="Comma 2 3 3 2 4 4" xfId="7012"/>
    <cellStyle name="Comma 2 3 3 2 5" xfId="5929"/>
    <cellStyle name="Comma 2 3 3 2 5 2" xfId="6554"/>
    <cellStyle name="Comma 2 3 3 2 5 3" xfId="7176"/>
    <cellStyle name="Comma 2 3 3 2 6" xfId="6238"/>
    <cellStyle name="Comma 2 3 3 2 7" xfId="6860"/>
    <cellStyle name="Comma 2 3 3 3" xfId="4006"/>
    <cellStyle name="Comma 2 3 3 3 2" xfId="4584"/>
    <cellStyle name="Comma 2 3 3 3 2 2" xfId="5763"/>
    <cellStyle name="Comma 2 3 3 3 2 2 2" xfId="6062"/>
    <cellStyle name="Comma 2 3 3 3 2 2 2 2" xfId="6687"/>
    <cellStyle name="Comma 2 3 3 3 2 2 2 3" xfId="7309"/>
    <cellStyle name="Comma 2 3 3 3 2 2 3" xfId="6395"/>
    <cellStyle name="Comma 2 3 3 3 2 2 4" xfId="7017"/>
    <cellStyle name="Comma 2 3 3 3 2 3" xfId="6317"/>
    <cellStyle name="Comma 2 3 3 3 2 4" xfId="6939"/>
    <cellStyle name="Comma 2 3 3 3 3" xfId="5762"/>
    <cellStyle name="Comma 2 3 3 3 3 2" xfId="6061"/>
    <cellStyle name="Comma 2 3 3 3 3 2 2" xfId="6686"/>
    <cellStyle name="Comma 2 3 3 3 3 2 3" xfId="7308"/>
    <cellStyle name="Comma 2 3 3 3 3 3" xfId="6394"/>
    <cellStyle name="Comma 2 3 3 3 3 4" xfId="7016"/>
    <cellStyle name="Comma 2 3 3 3 4" xfId="6286"/>
    <cellStyle name="Comma 2 3 3 3 5" xfId="6908"/>
    <cellStyle name="Comma 2 3 3 4" xfId="4581"/>
    <cellStyle name="Comma 2 3 3 4 2" xfId="5764"/>
    <cellStyle name="Comma 2 3 3 4 2 2" xfId="6063"/>
    <cellStyle name="Comma 2 3 3 4 2 2 2" xfId="6688"/>
    <cellStyle name="Comma 2 3 3 4 2 2 3" xfId="7310"/>
    <cellStyle name="Comma 2 3 3 4 2 3" xfId="6396"/>
    <cellStyle name="Comma 2 3 3 4 2 4" xfId="7018"/>
    <cellStyle name="Comma 2 3 3 4 3" xfId="6314"/>
    <cellStyle name="Comma 2 3 3 4 4" xfId="6936"/>
    <cellStyle name="Comma 2 3 3 5" xfId="6182"/>
    <cellStyle name="Comma 2 3 3 6" xfId="6804"/>
    <cellStyle name="Comma 2 3 4" xfId="1847"/>
    <cellStyle name="Comma 2 3 4 2" xfId="3958"/>
    <cellStyle name="Comma 2 3 4 2 2" xfId="4009"/>
    <cellStyle name="Comma 2 3 4 2 2 2" xfId="4587"/>
    <cellStyle name="Comma 2 3 4 2 2 2 2" xfId="5767"/>
    <cellStyle name="Comma 2 3 4 2 2 2 2 2" xfId="6066"/>
    <cellStyle name="Comma 2 3 4 2 2 2 2 2 2" xfId="6691"/>
    <cellStyle name="Comma 2 3 4 2 2 2 2 2 3" xfId="7313"/>
    <cellStyle name="Comma 2 3 4 2 2 2 2 3" xfId="6399"/>
    <cellStyle name="Comma 2 3 4 2 2 2 2 4" xfId="7021"/>
    <cellStyle name="Comma 2 3 4 2 2 2 3" xfId="5990"/>
    <cellStyle name="Comma 2 3 4 2 2 2 3 2" xfId="6615"/>
    <cellStyle name="Comma 2 3 4 2 2 2 3 3" xfId="7237"/>
    <cellStyle name="Comma 2 3 4 2 2 2 4" xfId="6320"/>
    <cellStyle name="Comma 2 3 4 2 2 2 5" xfId="6942"/>
    <cellStyle name="Comma 2 3 4 2 2 3" xfId="5766"/>
    <cellStyle name="Comma 2 3 4 2 2 3 2" xfId="6065"/>
    <cellStyle name="Comma 2 3 4 2 2 3 2 2" xfId="6690"/>
    <cellStyle name="Comma 2 3 4 2 2 3 2 3" xfId="7312"/>
    <cellStyle name="Comma 2 3 4 2 2 3 3" xfId="6398"/>
    <cellStyle name="Comma 2 3 4 2 2 3 4" xfId="7020"/>
    <cellStyle name="Comma 2 3 4 2 2 4" xfId="5973"/>
    <cellStyle name="Comma 2 3 4 2 2 4 2" xfId="6598"/>
    <cellStyle name="Comma 2 3 4 2 2 4 3" xfId="7220"/>
    <cellStyle name="Comma 2 3 4 2 2 5" xfId="6289"/>
    <cellStyle name="Comma 2 3 4 2 2 6" xfId="6911"/>
    <cellStyle name="Comma 2 3 4 2 3" xfId="4586"/>
    <cellStyle name="Comma 2 3 4 2 3 2" xfId="5768"/>
    <cellStyle name="Comma 2 3 4 2 3 2 2" xfId="6067"/>
    <cellStyle name="Comma 2 3 4 2 3 2 2 2" xfId="6692"/>
    <cellStyle name="Comma 2 3 4 2 3 2 2 3" xfId="7314"/>
    <cellStyle name="Comma 2 3 4 2 3 2 3" xfId="6400"/>
    <cellStyle name="Comma 2 3 4 2 3 2 4" xfId="7022"/>
    <cellStyle name="Comma 2 3 4 2 3 3" xfId="5989"/>
    <cellStyle name="Comma 2 3 4 2 3 3 2" xfId="6614"/>
    <cellStyle name="Comma 2 3 4 2 3 3 3" xfId="7236"/>
    <cellStyle name="Comma 2 3 4 2 3 4" xfId="6319"/>
    <cellStyle name="Comma 2 3 4 2 3 5" xfId="6941"/>
    <cellStyle name="Comma 2 3 4 2 4" xfId="5765"/>
    <cellStyle name="Comma 2 3 4 2 4 2" xfId="6064"/>
    <cellStyle name="Comma 2 3 4 2 4 2 2" xfId="6689"/>
    <cellStyle name="Comma 2 3 4 2 4 2 3" xfId="7311"/>
    <cellStyle name="Comma 2 3 4 2 4 3" xfId="6397"/>
    <cellStyle name="Comma 2 3 4 2 4 4" xfId="7019"/>
    <cellStyle name="Comma 2 3 4 2 5" xfId="5930"/>
    <cellStyle name="Comma 2 3 4 2 5 2" xfId="6555"/>
    <cellStyle name="Comma 2 3 4 2 5 3" xfId="7177"/>
    <cellStyle name="Comma 2 3 4 2 6" xfId="6239"/>
    <cellStyle name="Comma 2 3 4 2 7" xfId="6861"/>
    <cellStyle name="Comma 2 3 4 3" xfId="4008"/>
    <cellStyle name="Comma 2 3 4 3 2" xfId="4588"/>
    <cellStyle name="Comma 2 3 4 3 2 2" xfId="5770"/>
    <cellStyle name="Comma 2 3 4 3 2 2 2" xfId="6069"/>
    <cellStyle name="Comma 2 3 4 3 2 2 2 2" xfId="6694"/>
    <cellStyle name="Comma 2 3 4 3 2 2 2 3" xfId="7316"/>
    <cellStyle name="Comma 2 3 4 3 2 2 3" xfId="6402"/>
    <cellStyle name="Comma 2 3 4 3 2 2 4" xfId="7024"/>
    <cellStyle name="Comma 2 3 4 3 2 3" xfId="6321"/>
    <cellStyle name="Comma 2 3 4 3 2 4" xfId="6943"/>
    <cellStyle name="Comma 2 3 4 3 3" xfId="5769"/>
    <cellStyle name="Comma 2 3 4 3 3 2" xfId="6068"/>
    <cellStyle name="Comma 2 3 4 3 3 2 2" xfId="6693"/>
    <cellStyle name="Comma 2 3 4 3 3 2 3" xfId="7315"/>
    <cellStyle name="Comma 2 3 4 3 3 3" xfId="6401"/>
    <cellStyle name="Comma 2 3 4 3 3 4" xfId="7023"/>
    <cellStyle name="Comma 2 3 4 3 4" xfId="6288"/>
    <cellStyle name="Comma 2 3 4 3 5" xfId="6910"/>
    <cellStyle name="Comma 2 3 4 4" xfId="4585"/>
    <cellStyle name="Comma 2 3 4 4 2" xfId="5771"/>
    <cellStyle name="Comma 2 3 4 4 2 2" xfId="6070"/>
    <cellStyle name="Comma 2 3 4 4 2 2 2" xfId="6695"/>
    <cellStyle name="Comma 2 3 4 4 2 2 3" xfId="7317"/>
    <cellStyle name="Comma 2 3 4 4 2 3" xfId="6403"/>
    <cellStyle name="Comma 2 3 4 4 2 4" xfId="7025"/>
    <cellStyle name="Comma 2 3 4 4 3" xfId="6318"/>
    <cellStyle name="Comma 2 3 4 4 4" xfId="6940"/>
    <cellStyle name="Comma 2 3 4 5" xfId="6183"/>
    <cellStyle name="Comma 2 3 4 6" xfId="6805"/>
    <cellStyle name="Comma 2 3 5" xfId="1848"/>
    <cellStyle name="Comma 2 3 5 2" xfId="3959"/>
    <cellStyle name="Comma 2 3 5 2 2" xfId="4011"/>
    <cellStyle name="Comma 2 3 5 2 2 2" xfId="4591"/>
    <cellStyle name="Comma 2 3 5 2 2 2 2" xfId="5774"/>
    <cellStyle name="Comma 2 3 5 2 2 2 2 2" xfId="6073"/>
    <cellStyle name="Comma 2 3 5 2 2 2 2 2 2" xfId="6698"/>
    <cellStyle name="Comma 2 3 5 2 2 2 2 2 3" xfId="7320"/>
    <cellStyle name="Comma 2 3 5 2 2 2 2 3" xfId="6406"/>
    <cellStyle name="Comma 2 3 5 2 2 2 2 4" xfId="7028"/>
    <cellStyle name="Comma 2 3 5 2 2 2 3" xfId="5992"/>
    <cellStyle name="Comma 2 3 5 2 2 2 3 2" xfId="6617"/>
    <cellStyle name="Comma 2 3 5 2 2 2 3 3" xfId="7239"/>
    <cellStyle name="Comma 2 3 5 2 2 2 4" xfId="6324"/>
    <cellStyle name="Comma 2 3 5 2 2 2 5" xfId="6946"/>
    <cellStyle name="Comma 2 3 5 2 2 3" xfId="5773"/>
    <cellStyle name="Comma 2 3 5 2 2 3 2" xfId="6072"/>
    <cellStyle name="Comma 2 3 5 2 2 3 2 2" xfId="6697"/>
    <cellStyle name="Comma 2 3 5 2 2 3 2 3" xfId="7319"/>
    <cellStyle name="Comma 2 3 5 2 2 3 3" xfId="6405"/>
    <cellStyle name="Comma 2 3 5 2 2 3 4" xfId="7027"/>
    <cellStyle name="Comma 2 3 5 2 2 4" xfId="5974"/>
    <cellStyle name="Comma 2 3 5 2 2 4 2" xfId="6599"/>
    <cellStyle name="Comma 2 3 5 2 2 4 3" xfId="7221"/>
    <cellStyle name="Comma 2 3 5 2 2 5" xfId="6291"/>
    <cellStyle name="Comma 2 3 5 2 2 6" xfId="6913"/>
    <cellStyle name="Comma 2 3 5 2 3" xfId="4590"/>
    <cellStyle name="Comma 2 3 5 2 3 2" xfId="5775"/>
    <cellStyle name="Comma 2 3 5 2 3 2 2" xfId="6074"/>
    <cellStyle name="Comma 2 3 5 2 3 2 2 2" xfId="6699"/>
    <cellStyle name="Comma 2 3 5 2 3 2 2 3" xfId="7321"/>
    <cellStyle name="Comma 2 3 5 2 3 2 3" xfId="6407"/>
    <cellStyle name="Comma 2 3 5 2 3 2 4" xfId="7029"/>
    <cellStyle name="Comma 2 3 5 2 3 3" xfId="5991"/>
    <cellStyle name="Comma 2 3 5 2 3 3 2" xfId="6616"/>
    <cellStyle name="Comma 2 3 5 2 3 3 3" xfId="7238"/>
    <cellStyle name="Comma 2 3 5 2 3 4" xfId="6323"/>
    <cellStyle name="Comma 2 3 5 2 3 5" xfId="6945"/>
    <cellStyle name="Comma 2 3 5 2 4" xfId="5772"/>
    <cellStyle name="Comma 2 3 5 2 4 2" xfId="6071"/>
    <cellStyle name="Comma 2 3 5 2 4 2 2" xfId="6696"/>
    <cellStyle name="Comma 2 3 5 2 4 2 3" xfId="7318"/>
    <cellStyle name="Comma 2 3 5 2 4 3" xfId="6404"/>
    <cellStyle name="Comma 2 3 5 2 4 4" xfId="7026"/>
    <cellStyle name="Comma 2 3 5 2 5" xfId="5931"/>
    <cellStyle name="Comma 2 3 5 2 5 2" xfId="6556"/>
    <cellStyle name="Comma 2 3 5 2 5 3" xfId="7178"/>
    <cellStyle name="Comma 2 3 5 2 6" xfId="6240"/>
    <cellStyle name="Comma 2 3 5 2 7" xfId="6862"/>
    <cellStyle name="Comma 2 3 5 3" xfId="4010"/>
    <cellStyle name="Comma 2 3 5 3 2" xfId="4592"/>
    <cellStyle name="Comma 2 3 5 3 2 2" xfId="5777"/>
    <cellStyle name="Comma 2 3 5 3 2 2 2" xfId="6076"/>
    <cellStyle name="Comma 2 3 5 3 2 2 2 2" xfId="6701"/>
    <cellStyle name="Comma 2 3 5 3 2 2 2 3" xfId="7323"/>
    <cellStyle name="Comma 2 3 5 3 2 2 3" xfId="6409"/>
    <cellStyle name="Comma 2 3 5 3 2 2 4" xfId="7031"/>
    <cellStyle name="Comma 2 3 5 3 2 3" xfId="6325"/>
    <cellStyle name="Comma 2 3 5 3 2 4" xfId="6947"/>
    <cellStyle name="Comma 2 3 5 3 3" xfId="5776"/>
    <cellStyle name="Comma 2 3 5 3 3 2" xfId="6075"/>
    <cellStyle name="Comma 2 3 5 3 3 2 2" xfId="6700"/>
    <cellStyle name="Comma 2 3 5 3 3 2 3" xfId="7322"/>
    <cellStyle name="Comma 2 3 5 3 3 3" xfId="6408"/>
    <cellStyle name="Comma 2 3 5 3 3 4" xfId="7030"/>
    <cellStyle name="Comma 2 3 5 3 4" xfId="6290"/>
    <cellStyle name="Comma 2 3 5 3 5" xfId="6912"/>
    <cellStyle name="Comma 2 3 5 4" xfId="4589"/>
    <cellStyle name="Comma 2 3 5 4 2" xfId="5778"/>
    <cellStyle name="Comma 2 3 5 4 2 2" xfId="6077"/>
    <cellStyle name="Comma 2 3 5 4 2 2 2" xfId="6702"/>
    <cellStyle name="Comma 2 3 5 4 2 2 3" xfId="7324"/>
    <cellStyle name="Comma 2 3 5 4 2 3" xfId="6410"/>
    <cellStyle name="Comma 2 3 5 4 2 4" xfId="7032"/>
    <cellStyle name="Comma 2 3 5 4 3" xfId="6322"/>
    <cellStyle name="Comma 2 3 5 4 4" xfId="6944"/>
    <cellStyle name="Comma 2 3 5 5" xfId="6184"/>
    <cellStyle name="Comma 2 3 5 6" xfId="6806"/>
    <cellStyle name="Comma 2 3 6" xfId="1849"/>
    <cellStyle name="Comma 2 3 6 2" xfId="3960"/>
    <cellStyle name="Comma 2 3 6 2 2" xfId="5780"/>
    <cellStyle name="Comma 2 3 6 2 2 2" xfId="6079"/>
    <cellStyle name="Comma 2 3 6 2 2 2 2" xfId="6704"/>
    <cellStyle name="Comma 2 3 6 2 2 2 3" xfId="7326"/>
    <cellStyle name="Comma 2 3 6 2 2 3" xfId="6412"/>
    <cellStyle name="Comma 2 3 6 2 2 4" xfId="7034"/>
    <cellStyle name="Comma 2 3 6 2 3" xfId="5932"/>
    <cellStyle name="Comma 2 3 6 2 3 2" xfId="6557"/>
    <cellStyle name="Comma 2 3 6 2 3 3" xfId="7179"/>
    <cellStyle name="Comma 2 3 6 2 4" xfId="6241"/>
    <cellStyle name="Comma 2 3 6 2 5" xfId="6863"/>
    <cellStyle name="Comma 2 3 6 3" xfId="5779"/>
    <cellStyle name="Comma 2 3 6 3 2" xfId="6078"/>
    <cellStyle name="Comma 2 3 6 3 2 2" xfId="6703"/>
    <cellStyle name="Comma 2 3 6 3 2 3" xfId="7325"/>
    <cellStyle name="Comma 2 3 6 3 3" xfId="6411"/>
    <cellStyle name="Comma 2 3 6 3 4" xfId="7033"/>
    <cellStyle name="Comma 2 3 6 4" xfId="5877"/>
    <cellStyle name="Comma 2 3 6 4 2" xfId="6502"/>
    <cellStyle name="Comma 2 3 6 4 3" xfId="7124"/>
    <cellStyle name="Comma 2 3 6 5" xfId="6185"/>
    <cellStyle name="Comma 2 3 6 6" xfId="6807"/>
    <cellStyle name="Comma 2 3 7" xfId="1850"/>
    <cellStyle name="Comma 2 3 7 2" xfId="3961"/>
    <cellStyle name="Comma 2 3 7 2 2" xfId="4013"/>
    <cellStyle name="Comma 2 3 7 2 2 2" xfId="4595"/>
    <cellStyle name="Comma 2 3 7 2 2 2 2" xfId="5784"/>
    <cellStyle name="Comma 2 3 7 2 2 2 2 2" xfId="6083"/>
    <cellStyle name="Comma 2 3 7 2 2 2 2 2 2" xfId="6708"/>
    <cellStyle name="Comma 2 3 7 2 2 2 2 2 3" xfId="7330"/>
    <cellStyle name="Comma 2 3 7 2 2 2 2 3" xfId="6416"/>
    <cellStyle name="Comma 2 3 7 2 2 2 2 4" xfId="7038"/>
    <cellStyle name="Comma 2 3 7 2 2 2 3" xfId="5995"/>
    <cellStyle name="Comma 2 3 7 2 2 2 3 2" xfId="6620"/>
    <cellStyle name="Comma 2 3 7 2 2 2 3 3" xfId="7242"/>
    <cellStyle name="Comma 2 3 7 2 2 2 4" xfId="6328"/>
    <cellStyle name="Comma 2 3 7 2 2 2 5" xfId="6950"/>
    <cellStyle name="Comma 2 3 7 2 2 3" xfId="5783"/>
    <cellStyle name="Comma 2 3 7 2 2 3 2" xfId="6082"/>
    <cellStyle name="Comma 2 3 7 2 2 3 2 2" xfId="6707"/>
    <cellStyle name="Comma 2 3 7 2 2 3 2 3" xfId="7329"/>
    <cellStyle name="Comma 2 3 7 2 2 3 3" xfId="6415"/>
    <cellStyle name="Comma 2 3 7 2 2 3 4" xfId="7037"/>
    <cellStyle name="Comma 2 3 7 2 2 4" xfId="5976"/>
    <cellStyle name="Comma 2 3 7 2 2 4 2" xfId="6601"/>
    <cellStyle name="Comma 2 3 7 2 2 4 3" xfId="7223"/>
    <cellStyle name="Comma 2 3 7 2 2 5" xfId="6293"/>
    <cellStyle name="Comma 2 3 7 2 2 6" xfId="6915"/>
    <cellStyle name="Comma 2 3 7 2 3" xfId="4594"/>
    <cellStyle name="Comma 2 3 7 2 3 2" xfId="5785"/>
    <cellStyle name="Comma 2 3 7 2 3 2 2" xfId="6084"/>
    <cellStyle name="Comma 2 3 7 2 3 2 2 2" xfId="6709"/>
    <cellStyle name="Comma 2 3 7 2 3 2 2 3" xfId="7331"/>
    <cellStyle name="Comma 2 3 7 2 3 2 3" xfId="6417"/>
    <cellStyle name="Comma 2 3 7 2 3 2 4" xfId="7039"/>
    <cellStyle name="Comma 2 3 7 2 3 3" xfId="5994"/>
    <cellStyle name="Comma 2 3 7 2 3 3 2" xfId="6619"/>
    <cellStyle name="Comma 2 3 7 2 3 3 3" xfId="7241"/>
    <cellStyle name="Comma 2 3 7 2 3 4" xfId="6327"/>
    <cellStyle name="Comma 2 3 7 2 3 5" xfId="6949"/>
    <cellStyle name="Comma 2 3 7 2 4" xfId="5782"/>
    <cellStyle name="Comma 2 3 7 2 4 2" xfId="6081"/>
    <cellStyle name="Comma 2 3 7 2 4 2 2" xfId="6706"/>
    <cellStyle name="Comma 2 3 7 2 4 2 3" xfId="7328"/>
    <cellStyle name="Comma 2 3 7 2 4 3" xfId="6414"/>
    <cellStyle name="Comma 2 3 7 2 4 4" xfId="7036"/>
    <cellStyle name="Comma 2 3 7 2 5" xfId="5933"/>
    <cellStyle name="Comma 2 3 7 2 5 2" xfId="6558"/>
    <cellStyle name="Comma 2 3 7 2 5 3" xfId="7180"/>
    <cellStyle name="Comma 2 3 7 2 6" xfId="6242"/>
    <cellStyle name="Comma 2 3 7 2 7" xfId="6864"/>
    <cellStyle name="Comma 2 3 7 3" xfId="4012"/>
    <cellStyle name="Comma 2 3 7 3 2" xfId="4596"/>
    <cellStyle name="Comma 2 3 7 3 2 2" xfId="5787"/>
    <cellStyle name="Comma 2 3 7 3 2 2 2" xfId="6086"/>
    <cellStyle name="Comma 2 3 7 3 2 2 2 2" xfId="6711"/>
    <cellStyle name="Comma 2 3 7 3 2 2 2 3" xfId="7333"/>
    <cellStyle name="Comma 2 3 7 3 2 2 3" xfId="6419"/>
    <cellStyle name="Comma 2 3 7 3 2 2 4" xfId="7041"/>
    <cellStyle name="Comma 2 3 7 3 2 3" xfId="5996"/>
    <cellStyle name="Comma 2 3 7 3 2 3 2" xfId="6621"/>
    <cellStyle name="Comma 2 3 7 3 2 3 3" xfId="7243"/>
    <cellStyle name="Comma 2 3 7 3 2 4" xfId="6329"/>
    <cellStyle name="Comma 2 3 7 3 2 5" xfId="6951"/>
    <cellStyle name="Comma 2 3 7 3 3" xfId="5786"/>
    <cellStyle name="Comma 2 3 7 3 3 2" xfId="6085"/>
    <cellStyle name="Comma 2 3 7 3 3 2 2" xfId="6710"/>
    <cellStyle name="Comma 2 3 7 3 3 2 3" xfId="7332"/>
    <cellStyle name="Comma 2 3 7 3 3 3" xfId="6418"/>
    <cellStyle name="Comma 2 3 7 3 3 4" xfId="7040"/>
    <cellStyle name="Comma 2 3 7 3 4" xfId="5975"/>
    <cellStyle name="Comma 2 3 7 3 4 2" xfId="6600"/>
    <cellStyle name="Comma 2 3 7 3 4 3" xfId="7222"/>
    <cellStyle name="Comma 2 3 7 3 5" xfId="6292"/>
    <cellStyle name="Comma 2 3 7 3 6" xfId="6914"/>
    <cellStyle name="Comma 2 3 7 4" xfId="4593"/>
    <cellStyle name="Comma 2 3 7 4 2" xfId="5788"/>
    <cellStyle name="Comma 2 3 7 4 2 2" xfId="6087"/>
    <cellStyle name="Comma 2 3 7 4 2 2 2" xfId="6712"/>
    <cellStyle name="Comma 2 3 7 4 2 2 3" xfId="7334"/>
    <cellStyle name="Comma 2 3 7 4 2 3" xfId="6420"/>
    <cellStyle name="Comma 2 3 7 4 2 4" xfId="7042"/>
    <cellStyle name="Comma 2 3 7 4 3" xfId="5993"/>
    <cellStyle name="Comma 2 3 7 4 3 2" xfId="6618"/>
    <cellStyle name="Comma 2 3 7 4 3 3" xfId="7240"/>
    <cellStyle name="Comma 2 3 7 4 4" xfId="6326"/>
    <cellStyle name="Comma 2 3 7 4 5" xfId="6948"/>
    <cellStyle name="Comma 2 3 7 5" xfId="5781"/>
    <cellStyle name="Comma 2 3 7 5 2" xfId="6080"/>
    <cellStyle name="Comma 2 3 7 5 2 2" xfId="6705"/>
    <cellStyle name="Comma 2 3 7 5 2 3" xfId="7327"/>
    <cellStyle name="Comma 2 3 7 5 3" xfId="6413"/>
    <cellStyle name="Comma 2 3 7 5 4" xfId="7035"/>
    <cellStyle name="Comma 2 3 7 6" xfId="5878"/>
    <cellStyle name="Comma 2 3 7 6 2" xfId="6503"/>
    <cellStyle name="Comma 2 3 7 6 3" xfId="7125"/>
    <cellStyle name="Comma 2 3 7 7" xfId="6186"/>
    <cellStyle name="Comma 2 3 7 8" xfId="6808"/>
    <cellStyle name="Comma 2 3 8" xfId="1851"/>
    <cellStyle name="Comma 2 3 8 2" xfId="3962"/>
    <cellStyle name="Comma 2 3 8 2 2" xfId="5790"/>
    <cellStyle name="Comma 2 3 8 2 2 2" xfId="6089"/>
    <cellStyle name="Comma 2 3 8 2 2 2 2" xfId="6714"/>
    <cellStyle name="Comma 2 3 8 2 2 2 3" xfId="7336"/>
    <cellStyle name="Comma 2 3 8 2 2 3" xfId="6422"/>
    <cellStyle name="Comma 2 3 8 2 2 4" xfId="7044"/>
    <cellStyle name="Comma 2 3 8 2 3" xfId="5934"/>
    <cellStyle name="Comma 2 3 8 2 3 2" xfId="6559"/>
    <cellStyle name="Comma 2 3 8 2 3 3" xfId="7181"/>
    <cellStyle name="Comma 2 3 8 2 4" xfId="6243"/>
    <cellStyle name="Comma 2 3 8 2 5" xfId="6865"/>
    <cellStyle name="Comma 2 3 8 3" xfId="5789"/>
    <cellStyle name="Comma 2 3 8 3 2" xfId="6088"/>
    <cellStyle name="Comma 2 3 8 3 2 2" xfId="6713"/>
    <cellStyle name="Comma 2 3 8 3 2 3" xfId="7335"/>
    <cellStyle name="Comma 2 3 8 3 3" xfId="6421"/>
    <cellStyle name="Comma 2 3 8 3 4" xfId="7043"/>
    <cellStyle name="Comma 2 3 8 4" xfId="5879"/>
    <cellStyle name="Comma 2 3 8 4 2" xfId="6504"/>
    <cellStyle name="Comma 2 3 8 4 3" xfId="7126"/>
    <cellStyle name="Comma 2 3 8 5" xfId="6187"/>
    <cellStyle name="Comma 2 3 8 6" xfId="6809"/>
    <cellStyle name="Comma 2 3 9" xfId="1852"/>
    <cellStyle name="Comma 2 3 9 2" xfId="3963"/>
    <cellStyle name="Comma 2 3 9 2 2" xfId="5792"/>
    <cellStyle name="Comma 2 3 9 2 2 2" xfId="6091"/>
    <cellStyle name="Comma 2 3 9 2 2 2 2" xfId="6716"/>
    <cellStyle name="Comma 2 3 9 2 2 2 3" xfId="7338"/>
    <cellStyle name="Comma 2 3 9 2 2 3" xfId="6424"/>
    <cellStyle name="Comma 2 3 9 2 2 4" xfId="7046"/>
    <cellStyle name="Comma 2 3 9 2 3" xfId="5935"/>
    <cellStyle name="Comma 2 3 9 2 3 2" xfId="6560"/>
    <cellStyle name="Comma 2 3 9 2 3 3" xfId="7182"/>
    <cellStyle name="Comma 2 3 9 2 4" xfId="6244"/>
    <cellStyle name="Comma 2 3 9 2 5" xfId="6866"/>
    <cellStyle name="Comma 2 3 9 3" xfId="5791"/>
    <cellStyle name="Comma 2 3 9 3 2" xfId="6090"/>
    <cellStyle name="Comma 2 3 9 3 2 2" xfId="6715"/>
    <cellStyle name="Comma 2 3 9 3 2 3" xfId="7337"/>
    <cellStyle name="Comma 2 3 9 3 3" xfId="6423"/>
    <cellStyle name="Comma 2 3 9 3 4" xfId="7045"/>
    <cellStyle name="Comma 2 3 9 4" xfId="5880"/>
    <cellStyle name="Comma 2 3 9 4 2" xfId="6505"/>
    <cellStyle name="Comma 2 3 9 4 3" xfId="7127"/>
    <cellStyle name="Comma 2 3 9 5" xfId="6188"/>
    <cellStyle name="Comma 2 3 9 6" xfId="6810"/>
    <cellStyle name="Comma 2 4" xfId="1853"/>
    <cellStyle name="Comma 2 4 2" xfId="1854"/>
    <cellStyle name="Comma 2 4 2 2" xfId="3964"/>
    <cellStyle name="Comma 2 4 2 2 2" xfId="5794"/>
    <cellStyle name="Comma 2 4 2 2 2 2" xfId="6093"/>
    <cellStyle name="Comma 2 4 2 2 2 2 2" xfId="6718"/>
    <cellStyle name="Comma 2 4 2 2 2 2 3" xfId="7340"/>
    <cellStyle name="Comma 2 4 2 2 2 3" xfId="6426"/>
    <cellStyle name="Comma 2 4 2 2 2 4" xfId="7048"/>
    <cellStyle name="Comma 2 4 2 2 3" xfId="5936"/>
    <cellStyle name="Comma 2 4 2 2 3 2" xfId="6561"/>
    <cellStyle name="Comma 2 4 2 2 3 3" xfId="7183"/>
    <cellStyle name="Comma 2 4 2 2 4" xfId="6245"/>
    <cellStyle name="Comma 2 4 2 2 5" xfId="6867"/>
    <cellStyle name="Comma 2 4 2 3" xfId="5793"/>
    <cellStyle name="Comma 2 4 2 3 2" xfId="6092"/>
    <cellStyle name="Comma 2 4 2 3 2 2" xfId="6717"/>
    <cellStyle name="Comma 2 4 2 3 2 3" xfId="7339"/>
    <cellStyle name="Comma 2 4 2 3 3" xfId="6425"/>
    <cellStyle name="Comma 2 4 2 3 4" xfId="7047"/>
    <cellStyle name="Comma 2 4 2 4" xfId="5881"/>
    <cellStyle name="Comma 2 4 2 4 2" xfId="6506"/>
    <cellStyle name="Comma 2 4 2 4 3" xfId="7128"/>
    <cellStyle name="Comma 2 4 2 5" xfId="6190"/>
    <cellStyle name="Comma 2 4 2 6" xfId="6812"/>
    <cellStyle name="Comma 2 4 3" xfId="1855"/>
    <cellStyle name="Comma 2 4 3 2" xfId="3965"/>
    <cellStyle name="Comma 2 4 3 2 2" xfId="5796"/>
    <cellStyle name="Comma 2 4 3 2 2 2" xfId="6095"/>
    <cellStyle name="Comma 2 4 3 2 2 2 2" xfId="6720"/>
    <cellStyle name="Comma 2 4 3 2 2 2 3" xfId="7342"/>
    <cellStyle name="Comma 2 4 3 2 2 3" xfId="6428"/>
    <cellStyle name="Comma 2 4 3 2 2 4" xfId="7050"/>
    <cellStyle name="Comma 2 4 3 2 3" xfId="5937"/>
    <cellStyle name="Comma 2 4 3 2 3 2" xfId="6562"/>
    <cellStyle name="Comma 2 4 3 2 3 3" xfId="7184"/>
    <cellStyle name="Comma 2 4 3 2 4" xfId="6246"/>
    <cellStyle name="Comma 2 4 3 2 5" xfId="6868"/>
    <cellStyle name="Comma 2 4 3 3" xfId="5795"/>
    <cellStyle name="Comma 2 4 3 3 2" xfId="6094"/>
    <cellStyle name="Comma 2 4 3 3 2 2" xfId="6719"/>
    <cellStyle name="Comma 2 4 3 3 2 3" xfId="7341"/>
    <cellStyle name="Comma 2 4 3 3 3" xfId="6427"/>
    <cellStyle name="Comma 2 4 3 3 4" xfId="7049"/>
    <cellStyle name="Comma 2 4 3 4" xfId="5882"/>
    <cellStyle name="Comma 2 4 3 4 2" xfId="6507"/>
    <cellStyle name="Comma 2 4 3 4 3" xfId="7129"/>
    <cellStyle name="Comma 2 4 3 5" xfId="6191"/>
    <cellStyle name="Comma 2 4 3 6" xfId="6813"/>
    <cellStyle name="Comma 2 4 4" xfId="6189"/>
    <cellStyle name="Comma 2 4 5" xfId="6811"/>
    <cellStyle name="Comma 2 5" xfId="1856"/>
    <cellStyle name="Comma 2 5 2" xfId="3966"/>
    <cellStyle name="Comma 2 5 2 2" xfId="5798"/>
    <cellStyle name="Comma 2 5 2 2 2" xfId="6097"/>
    <cellStyle name="Comma 2 5 2 2 2 2" xfId="6722"/>
    <cellStyle name="Comma 2 5 2 2 2 3" xfId="7344"/>
    <cellStyle name="Comma 2 5 2 2 3" xfId="6430"/>
    <cellStyle name="Comma 2 5 2 2 4" xfId="7052"/>
    <cellStyle name="Comma 2 5 2 3" xfId="5938"/>
    <cellStyle name="Comma 2 5 2 3 2" xfId="6563"/>
    <cellStyle name="Comma 2 5 2 3 3" xfId="7185"/>
    <cellStyle name="Comma 2 5 2 4" xfId="6247"/>
    <cellStyle name="Comma 2 5 2 5" xfId="6869"/>
    <cellStyle name="Comma 2 5 3" xfId="5797"/>
    <cellStyle name="Comma 2 5 3 2" xfId="6096"/>
    <cellStyle name="Comma 2 5 3 2 2" xfId="6721"/>
    <cellStyle name="Comma 2 5 3 2 3" xfId="7343"/>
    <cellStyle name="Comma 2 5 3 3" xfId="6429"/>
    <cellStyle name="Comma 2 5 3 4" xfId="7051"/>
    <cellStyle name="Comma 2 5 4" xfId="5883"/>
    <cellStyle name="Comma 2 5 4 2" xfId="6508"/>
    <cellStyle name="Comma 2 5 4 3" xfId="7130"/>
    <cellStyle name="Comma 2 5 5" xfId="6192"/>
    <cellStyle name="Comma 2 5 6" xfId="6814"/>
    <cellStyle name="Comma 2 6" xfId="3946"/>
    <cellStyle name="Comma 2 6 2" xfId="5799"/>
    <cellStyle name="Comma 2 6 2 2" xfId="6098"/>
    <cellStyle name="Comma 2 6 2 2 2" xfId="6723"/>
    <cellStyle name="Comma 2 6 2 2 3" xfId="7345"/>
    <cellStyle name="Comma 2 6 2 3" xfId="6431"/>
    <cellStyle name="Comma 2 6 2 4" xfId="7053"/>
    <cellStyle name="Comma 2 6 3" xfId="5918"/>
    <cellStyle name="Comma 2 6 3 2" xfId="6543"/>
    <cellStyle name="Comma 2 6 3 3" xfId="7165"/>
    <cellStyle name="Comma 2 6 4" xfId="6227"/>
    <cellStyle name="Comma 2 6 5" xfId="6849"/>
    <cellStyle name="Comma 2 7" xfId="5708"/>
    <cellStyle name="Comma 2 7 2" xfId="6007"/>
    <cellStyle name="Comma 2 7 2 2" xfId="6632"/>
    <cellStyle name="Comma 2 7 2 3" xfId="7254"/>
    <cellStyle name="Comma 2 7 3" xfId="6340"/>
    <cellStyle name="Comma 2 7 4" xfId="6962"/>
    <cellStyle name="Comma 2 8" xfId="5869"/>
    <cellStyle name="Comma 2 8 2" xfId="6494"/>
    <cellStyle name="Comma 2 8 3" xfId="7116"/>
    <cellStyle name="Comma 2 9" xfId="6169"/>
    <cellStyle name="Comma 2_Compare" xfId="1857"/>
    <cellStyle name="Comma 20" xfId="1858"/>
    <cellStyle name="Comma 20 2" xfId="3967"/>
    <cellStyle name="Comma 20 2 2" xfId="5801"/>
    <cellStyle name="Comma 20 2 2 2" xfId="6100"/>
    <cellStyle name="Comma 20 2 2 2 2" xfId="6725"/>
    <cellStyle name="Comma 20 2 2 2 3" xfId="7347"/>
    <cellStyle name="Comma 20 2 2 3" xfId="6433"/>
    <cellStyle name="Comma 20 2 2 4" xfId="7055"/>
    <cellStyle name="Comma 20 2 3" xfId="5939"/>
    <cellStyle name="Comma 20 2 3 2" xfId="6564"/>
    <cellStyle name="Comma 20 2 3 3" xfId="7186"/>
    <cellStyle name="Comma 20 2 4" xfId="6248"/>
    <cellStyle name="Comma 20 2 5" xfId="6870"/>
    <cellStyle name="Comma 20 3" xfId="5800"/>
    <cellStyle name="Comma 20 3 2" xfId="6099"/>
    <cellStyle name="Comma 20 3 2 2" xfId="6724"/>
    <cellStyle name="Comma 20 3 2 3" xfId="7346"/>
    <cellStyle name="Comma 20 3 3" xfId="6432"/>
    <cellStyle name="Comma 20 3 4" xfId="7054"/>
    <cellStyle name="Comma 20 4" xfId="5884"/>
    <cellStyle name="Comma 20 4 2" xfId="6509"/>
    <cellStyle name="Comma 20 4 3" xfId="7131"/>
    <cellStyle name="Comma 20 5" xfId="6193"/>
    <cellStyle name="Comma 20 6" xfId="6815"/>
    <cellStyle name="Comma 3" xfId="1859"/>
    <cellStyle name="Comma 3 10" xfId="6816"/>
    <cellStyle name="Comma 3 2" xfId="1860"/>
    <cellStyle name="Comma 3 3" xfId="1861"/>
    <cellStyle name="Comma 3 3 2" xfId="1862"/>
    <cellStyle name="Comma 3 3 2 2" xfId="3970"/>
    <cellStyle name="Comma 3 3 2 2 2" xfId="5805"/>
    <cellStyle name="Comma 3 3 2 2 2 2" xfId="6104"/>
    <cellStyle name="Comma 3 3 2 2 2 2 2" xfId="6729"/>
    <cellStyle name="Comma 3 3 2 2 2 2 3" xfId="7351"/>
    <cellStyle name="Comma 3 3 2 2 2 3" xfId="6437"/>
    <cellStyle name="Comma 3 3 2 2 2 4" xfId="7059"/>
    <cellStyle name="Comma 3 3 2 2 3" xfId="5942"/>
    <cellStyle name="Comma 3 3 2 2 3 2" xfId="6567"/>
    <cellStyle name="Comma 3 3 2 2 3 3" xfId="7189"/>
    <cellStyle name="Comma 3 3 2 2 4" xfId="6251"/>
    <cellStyle name="Comma 3 3 2 2 5" xfId="6873"/>
    <cellStyle name="Comma 3 3 2 3" xfId="5804"/>
    <cellStyle name="Comma 3 3 2 3 2" xfId="6103"/>
    <cellStyle name="Comma 3 3 2 3 2 2" xfId="6728"/>
    <cellStyle name="Comma 3 3 2 3 2 3" xfId="7350"/>
    <cellStyle name="Comma 3 3 2 3 3" xfId="6436"/>
    <cellStyle name="Comma 3 3 2 3 4" xfId="7058"/>
    <cellStyle name="Comma 3 3 2 4" xfId="5887"/>
    <cellStyle name="Comma 3 3 2 4 2" xfId="6512"/>
    <cellStyle name="Comma 3 3 2 4 3" xfId="7134"/>
    <cellStyle name="Comma 3 3 2 5" xfId="6196"/>
    <cellStyle name="Comma 3 3 2 6" xfId="6818"/>
    <cellStyle name="Comma 3 3 3" xfId="3969"/>
    <cellStyle name="Comma 3 3 3 2" xfId="5806"/>
    <cellStyle name="Comma 3 3 3 2 2" xfId="6105"/>
    <cellStyle name="Comma 3 3 3 2 2 2" xfId="6730"/>
    <cellStyle name="Comma 3 3 3 2 2 3" xfId="7352"/>
    <cellStyle name="Comma 3 3 3 2 3" xfId="6438"/>
    <cellStyle name="Comma 3 3 3 2 4" xfId="7060"/>
    <cellStyle name="Comma 3 3 3 3" xfId="5941"/>
    <cellStyle name="Comma 3 3 3 3 2" xfId="6566"/>
    <cellStyle name="Comma 3 3 3 3 3" xfId="7188"/>
    <cellStyle name="Comma 3 3 3 4" xfId="6250"/>
    <cellStyle name="Comma 3 3 3 5" xfId="6872"/>
    <cellStyle name="Comma 3 3 4" xfId="5803"/>
    <cellStyle name="Comma 3 3 4 2" xfId="6102"/>
    <cellStyle name="Comma 3 3 4 2 2" xfId="6727"/>
    <cellStyle name="Comma 3 3 4 2 3" xfId="7349"/>
    <cellStyle name="Comma 3 3 4 3" xfId="6435"/>
    <cellStyle name="Comma 3 3 4 4" xfId="7057"/>
    <cellStyle name="Comma 3 3 5" xfId="5886"/>
    <cellStyle name="Comma 3 3 5 2" xfId="6511"/>
    <cellStyle name="Comma 3 3 5 3" xfId="7133"/>
    <cellStyle name="Comma 3 3 6" xfId="6195"/>
    <cellStyle name="Comma 3 3 7" xfId="6817"/>
    <cellStyle name="Comma 3 4" xfId="1863"/>
    <cellStyle name="Comma 3 4 2" xfId="3971"/>
    <cellStyle name="Comma 3 4 2 2" xfId="5808"/>
    <cellStyle name="Comma 3 4 2 2 2" xfId="6107"/>
    <cellStyle name="Comma 3 4 2 2 2 2" xfId="6732"/>
    <cellStyle name="Comma 3 4 2 2 2 3" xfId="7354"/>
    <cellStyle name="Comma 3 4 2 2 3" xfId="6440"/>
    <cellStyle name="Comma 3 4 2 2 4" xfId="7062"/>
    <cellStyle name="Comma 3 4 2 3" xfId="5943"/>
    <cellStyle name="Comma 3 4 2 3 2" xfId="6568"/>
    <cellStyle name="Comma 3 4 2 3 3" xfId="7190"/>
    <cellStyle name="Comma 3 4 2 4" xfId="6252"/>
    <cellStyle name="Comma 3 4 2 5" xfId="6874"/>
    <cellStyle name="Comma 3 4 3" xfId="5807"/>
    <cellStyle name="Comma 3 4 3 2" xfId="6106"/>
    <cellStyle name="Comma 3 4 3 2 2" xfId="6731"/>
    <cellStyle name="Comma 3 4 3 2 3" xfId="7353"/>
    <cellStyle name="Comma 3 4 3 3" xfId="6439"/>
    <cellStyle name="Comma 3 4 3 4" xfId="7061"/>
    <cellStyle name="Comma 3 4 4" xfId="5888"/>
    <cellStyle name="Comma 3 4 4 2" xfId="6513"/>
    <cellStyle name="Comma 3 4 4 3" xfId="7135"/>
    <cellStyle name="Comma 3 4 5" xfId="6197"/>
    <cellStyle name="Comma 3 4 6" xfId="6819"/>
    <cellStyle name="Comma 3 5" xfId="1864"/>
    <cellStyle name="Comma 3 5 2" xfId="3972"/>
    <cellStyle name="Comma 3 5 2 2" xfId="5810"/>
    <cellStyle name="Comma 3 5 2 2 2" xfId="6109"/>
    <cellStyle name="Comma 3 5 2 2 2 2" xfId="6734"/>
    <cellStyle name="Comma 3 5 2 2 2 3" xfId="7356"/>
    <cellStyle name="Comma 3 5 2 2 3" xfId="6442"/>
    <cellStyle name="Comma 3 5 2 2 4" xfId="7064"/>
    <cellStyle name="Comma 3 5 2 3" xfId="5944"/>
    <cellStyle name="Comma 3 5 2 3 2" xfId="6569"/>
    <cellStyle name="Comma 3 5 2 3 3" xfId="7191"/>
    <cellStyle name="Comma 3 5 2 4" xfId="6253"/>
    <cellStyle name="Comma 3 5 2 5" xfId="6875"/>
    <cellStyle name="Comma 3 5 3" xfId="5809"/>
    <cellStyle name="Comma 3 5 3 2" xfId="6108"/>
    <cellStyle name="Comma 3 5 3 2 2" xfId="6733"/>
    <cellStyle name="Comma 3 5 3 2 3" xfId="7355"/>
    <cellStyle name="Comma 3 5 3 3" xfId="6441"/>
    <cellStyle name="Comma 3 5 3 4" xfId="7063"/>
    <cellStyle name="Comma 3 5 4" xfId="5889"/>
    <cellStyle name="Comma 3 5 4 2" xfId="6514"/>
    <cellStyle name="Comma 3 5 4 3" xfId="7136"/>
    <cellStyle name="Comma 3 5 5" xfId="6198"/>
    <cellStyle name="Comma 3 5 6" xfId="6820"/>
    <cellStyle name="Comma 3 6" xfId="3968"/>
    <cellStyle name="Comma 3 6 2" xfId="5811"/>
    <cellStyle name="Comma 3 6 2 2" xfId="6110"/>
    <cellStyle name="Comma 3 6 2 2 2" xfId="6735"/>
    <cellStyle name="Comma 3 6 2 2 3" xfId="7357"/>
    <cellStyle name="Comma 3 6 2 3" xfId="6443"/>
    <cellStyle name="Comma 3 6 2 4" xfId="7065"/>
    <cellStyle name="Comma 3 6 3" xfId="5940"/>
    <cellStyle name="Comma 3 6 3 2" xfId="6565"/>
    <cellStyle name="Comma 3 6 3 3" xfId="7187"/>
    <cellStyle name="Comma 3 6 4" xfId="6249"/>
    <cellStyle name="Comma 3 6 5" xfId="6871"/>
    <cellStyle name="Comma 3 7" xfId="5802"/>
    <cellStyle name="Comma 3 7 2" xfId="6101"/>
    <cellStyle name="Comma 3 7 2 2" xfId="6726"/>
    <cellStyle name="Comma 3 7 2 3" xfId="7348"/>
    <cellStyle name="Comma 3 7 3" xfId="6434"/>
    <cellStyle name="Comma 3 7 4" xfId="7056"/>
    <cellStyle name="Comma 3 8" xfId="5885"/>
    <cellStyle name="Comma 3 8 2" xfId="6510"/>
    <cellStyle name="Comma 3 8 3" xfId="7132"/>
    <cellStyle name="Comma 3 9" xfId="6194"/>
    <cellStyle name="Comma 4" xfId="1865"/>
    <cellStyle name="Comma 4 10" xfId="6821"/>
    <cellStyle name="Comma 4 2" xfId="1866"/>
    <cellStyle name="Comma 4 2 2" xfId="1867"/>
    <cellStyle name="Comma 4 2 2 2" xfId="3975"/>
    <cellStyle name="Comma 4 2 2 2 2" xfId="5815"/>
    <cellStyle name="Comma 4 2 2 2 2 2" xfId="6114"/>
    <cellStyle name="Comma 4 2 2 2 2 2 2" xfId="6739"/>
    <cellStyle name="Comma 4 2 2 2 2 2 3" xfId="7361"/>
    <cellStyle name="Comma 4 2 2 2 2 3" xfId="6447"/>
    <cellStyle name="Comma 4 2 2 2 2 4" xfId="7069"/>
    <cellStyle name="Comma 4 2 2 2 3" xfId="5947"/>
    <cellStyle name="Comma 4 2 2 2 3 2" xfId="6572"/>
    <cellStyle name="Comma 4 2 2 2 3 3" xfId="7194"/>
    <cellStyle name="Comma 4 2 2 2 4" xfId="6256"/>
    <cellStyle name="Comma 4 2 2 2 5" xfId="6878"/>
    <cellStyle name="Comma 4 2 2 3" xfId="5814"/>
    <cellStyle name="Comma 4 2 2 3 2" xfId="6113"/>
    <cellStyle name="Comma 4 2 2 3 2 2" xfId="6738"/>
    <cellStyle name="Comma 4 2 2 3 2 3" xfId="7360"/>
    <cellStyle name="Comma 4 2 2 3 3" xfId="6446"/>
    <cellStyle name="Comma 4 2 2 3 4" xfId="7068"/>
    <cellStyle name="Comma 4 2 2 4" xfId="5892"/>
    <cellStyle name="Comma 4 2 2 4 2" xfId="6517"/>
    <cellStyle name="Comma 4 2 2 4 3" xfId="7139"/>
    <cellStyle name="Comma 4 2 2 5" xfId="6201"/>
    <cellStyle name="Comma 4 2 2 6" xfId="6823"/>
    <cellStyle name="Comma 4 2 3" xfId="3974"/>
    <cellStyle name="Comma 4 2 3 2" xfId="5816"/>
    <cellStyle name="Comma 4 2 3 2 2" xfId="6115"/>
    <cellStyle name="Comma 4 2 3 2 2 2" xfId="6740"/>
    <cellStyle name="Comma 4 2 3 2 2 3" xfId="7362"/>
    <cellStyle name="Comma 4 2 3 2 3" xfId="6448"/>
    <cellStyle name="Comma 4 2 3 2 4" xfId="7070"/>
    <cellStyle name="Comma 4 2 3 3" xfId="5946"/>
    <cellStyle name="Comma 4 2 3 3 2" xfId="6571"/>
    <cellStyle name="Comma 4 2 3 3 3" xfId="7193"/>
    <cellStyle name="Comma 4 2 3 4" xfId="6255"/>
    <cellStyle name="Comma 4 2 3 5" xfId="6877"/>
    <cellStyle name="Comma 4 2 4" xfId="5813"/>
    <cellStyle name="Comma 4 2 4 2" xfId="6112"/>
    <cellStyle name="Comma 4 2 4 2 2" xfId="6737"/>
    <cellStyle name="Comma 4 2 4 2 3" xfId="7359"/>
    <cellStyle name="Comma 4 2 4 3" xfId="6445"/>
    <cellStyle name="Comma 4 2 4 4" xfId="7067"/>
    <cellStyle name="Comma 4 2 5" xfId="5891"/>
    <cellStyle name="Comma 4 2 5 2" xfId="6516"/>
    <cellStyle name="Comma 4 2 5 3" xfId="7138"/>
    <cellStyle name="Comma 4 2 6" xfId="6200"/>
    <cellStyle name="Comma 4 2 7" xfId="6822"/>
    <cellStyle name="Comma 4 3" xfId="1868"/>
    <cellStyle name="Comma 4 3 2" xfId="1869"/>
    <cellStyle name="Comma 4 3 2 2" xfId="3977"/>
    <cellStyle name="Comma 4 3 2 2 2" xfId="5819"/>
    <cellStyle name="Comma 4 3 2 2 2 2" xfId="6118"/>
    <cellStyle name="Comma 4 3 2 2 2 2 2" xfId="6743"/>
    <cellStyle name="Comma 4 3 2 2 2 2 3" xfId="7365"/>
    <cellStyle name="Comma 4 3 2 2 2 3" xfId="6451"/>
    <cellStyle name="Comma 4 3 2 2 2 4" xfId="7073"/>
    <cellStyle name="Comma 4 3 2 2 3" xfId="5949"/>
    <cellStyle name="Comma 4 3 2 2 3 2" xfId="6574"/>
    <cellStyle name="Comma 4 3 2 2 3 3" xfId="7196"/>
    <cellStyle name="Comma 4 3 2 2 4" xfId="6258"/>
    <cellStyle name="Comma 4 3 2 2 5" xfId="6880"/>
    <cellStyle name="Comma 4 3 2 3" xfId="5818"/>
    <cellStyle name="Comma 4 3 2 3 2" xfId="6117"/>
    <cellStyle name="Comma 4 3 2 3 2 2" xfId="6742"/>
    <cellStyle name="Comma 4 3 2 3 2 3" xfId="7364"/>
    <cellStyle name="Comma 4 3 2 3 3" xfId="6450"/>
    <cellStyle name="Comma 4 3 2 3 4" xfId="7072"/>
    <cellStyle name="Comma 4 3 2 4" xfId="5894"/>
    <cellStyle name="Comma 4 3 2 4 2" xfId="6519"/>
    <cellStyle name="Comma 4 3 2 4 3" xfId="7141"/>
    <cellStyle name="Comma 4 3 2 5" xfId="6203"/>
    <cellStyle name="Comma 4 3 2 6" xfId="6825"/>
    <cellStyle name="Comma 4 3 3" xfId="3976"/>
    <cellStyle name="Comma 4 3 3 2" xfId="5820"/>
    <cellStyle name="Comma 4 3 3 2 2" xfId="6119"/>
    <cellStyle name="Comma 4 3 3 2 2 2" xfId="6744"/>
    <cellStyle name="Comma 4 3 3 2 2 3" xfId="7366"/>
    <cellStyle name="Comma 4 3 3 2 3" xfId="6452"/>
    <cellStyle name="Comma 4 3 3 2 4" xfId="7074"/>
    <cellStyle name="Comma 4 3 3 3" xfId="5948"/>
    <cellStyle name="Comma 4 3 3 3 2" xfId="6573"/>
    <cellStyle name="Comma 4 3 3 3 3" xfId="7195"/>
    <cellStyle name="Comma 4 3 3 4" xfId="6257"/>
    <cellStyle name="Comma 4 3 3 5" xfId="6879"/>
    <cellStyle name="Comma 4 3 4" xfId="5817"/>
    <cellStyle name="Comma 4 3 4 2" xfId="6116"/>
    <cellStyle name="Comma 4 3 4 2 2" xfId="6741"/>
    <cellStyle name="Comma 4 3 4 2 3" xfId="7363"/>
    <cellStyle name="Comma 4 3 4 3" xfId="6449"/>
    <cellStyle name="Comma 4 3 4 4" xfId="7071"/>
    <cellStyle name="Comma 4 3 5" xfId="5893"/>
    <cellStyle name="Comma 4 3 5 2" xfId="6518"/>
    <cellStyle name="Comma 4 3 5 3" xfId="7140"/>
    <cellStyle name="Comma 4 3 6" xfId="6202"/>
    <cellStyle name="Comma 4 3 7" xfId="6824"/>
    <cellStyle name="Comma 4 4" xfId="1870"/>
    <cellStyle name="Comma 4 4 2" xfId="3978"/>
    <cellStyle name="Comma 4 4 2 2" xfId="5822"/>
    <cellStyle name="Comma 4 4 2 2 2" xfId="6121"/>
    <cellStyle name="Comma 4 4 2 2 2 2" xfId="6746"/>
    <cellStyle name="Comma 4 4 2 2 2 3" xfId="7368"/>
    <cellStyle name="Comma 4 4 2 2 3" xfId="6454"/>
    <cellStyle name="Comma 4 4 2 2 4" xfId="7076"/>
    <cellStyle name="Comma 4 4 2 3" xfId="5950"/>
    <cellStyle name="Comma 4 4 2 3 2" xfId="6575"/>
    <cellStyle name="Comma 4 4 2 3 3" xfId="7197"/>
    <cellStyle name="Comma 4 4 2 4" xfId="6259"/>
    <cellStyle name="Comma 4 4 2 5" xfId="6881"/>
    <cellStyle name="Comma 4 4 3" xfId="5821"/>
    <cellStyle name="Comma 4 4 3 2" xfId="6120"/>
    <cellStyle name="Comma 4 4 3 2 2" xfId="6745"/>
    <cellStyle name="Comma 4 4 3 2 3" xfId="7367"/>
    <cellStyle name="Comma 4 4 3 3" xfId="6453"/>
    <cellStyle name="Comma 4 4 3 4" xfId="7075"/>
    <cellStyle name="Comma 4 4 4" xfId="5895"/>
    <cellStyle name="Comma 4 4 4 2" xfId="6520"/>
    <cellStyle name="Comma 4 4 4 3" xfId="7142"/>
    <cellStyle name="Comma 4 4 5" xfId="6204"/>
    <cellStyle name="Comma 4 4 6" xfId="6826"/>
    <cellStyle name="Comma 4 5" xfId="1871"/>
    <cellStyle name="Comma 4 5 2" xfId="3979"/>
    <cellStyle name="Comma 4 5 2 2" xfId="5824"/>
    <cellStyle name="Comma 4 5 2 2 2" xfId="6123"/>
    <cellStyle name="Comma 4 5 2 2 2 2" xfId="6748"/>
    <cellStyle name="Comma 4 5 2 2 2 3" xfId="7370"/>
    <cellStyle name="Comma 4 5 2 2 3" xfId="6456"/>
    <cellStyle name="Comma 4 5 2 2 4" xfId="7078"/>
    <cellStyle name="Comma 4 5 2 3" xfId="5951"/>
    <cellStyle name="Comma 4 5 2 3 2" xfId="6576"/>
    <cellStyle name="Comma 4 5 2 3 3" xfId="7198"/>
    <cellStyle name="Comma 4 5 2 4" xfId="6260"/>
    <cellStyle name="Comma 4 5 2 5" xfId="6882"/>
    <cellStyle name="Comma 4 5 3" xfId="5823"/>
    <cellStyle name="Comma 4 5 3 2" xfId="6122"/>
    <cellStyle name="Comma 4 5 3 2 2" xfId="6747"/>
    <cellStyle name="Comma 4 5 3 2 3" xfId="7369"/>
    <cellStyle name="Comma 4 5 3 3" xfId="6455"/>
    <cellStyle name="Comma 4 5 3 4" xfId="7077"/>
    <cellStyle name="Comma 4 5 4" xfId="5896"/>
    <cellStyle name="Comma 4 5 4 2" xfId="6521"/>
    <cellStyle name="Comma 4 5 4 3" xfId="7143"/>
    <cellStyle name="Comma 4 5 5" xfId="6205"/>
    <cellStyle name="Comma 4 5 6" xfId="6827"/>
    <cellStyle name="Comma 4 6" xfId="3973"/>
    <cellStyle name="Comma 4 6 2" xfId="5825"/>
    <cellStyle name="Comma 4 6 2 2" xfId="6124"/>
    <cellStyle name="Comma 4 6 2 2 2" xfId="6749"/>
    <cellStyle name="Comma 4 6 2 2 3" xfId="7371"/>
    <cellStyle name="Comma 4 6 2 3" xfId="6457"/>
    <cellStyle name="Comma 4 6 2 4" xfId="7079"/>
    <cellStyle name="Comma 4 6 3" xfId="5945"/>
    <cellStyle name="Comma 4 6 3 2" xfId="6570"/>
    <cellStyle name="Comma 4 6 3 3" xfId="7192"/>
    <cellStyle name="Comma 4 6 4" xfId="6254"/>
    <cellStyle name="Comma 4 6 5" xfId="6876"/>
    <cellStyle name="Comma 4 7" xfId="5812"/>
    <cellStyle name="Comma 4 7 2" xfId="6111"/>
    <cellStyle name="Comma 4 7 2 2" xfId="6736"/>
    <cellStyle name="Comma 4 7 2 3" xfId="7358"/>
    <cellStyle name="Comma 4 7 3" xfId="6444"/>
    <cellStyle name="Comma 4 7 4" xfId="7066"/>
    <cellStyle name="Comma 4 8" xfId="5890"/>
    <cellStyle name="Comma 4 8 2" xfId="6515"/>
    <cellStyle name="Comma 4 8 3" xfId="7137"/>
    <cellStyle name="Comma 4 9" xfId="6199"/>
    <cellStyle name="Comma 5" xfId="1872"/>
    <cellStyle name="Comma 5 2" xfId="1873"/>
    <cellStyle name="Comma 5 2 2" xfId="3981"/>
    <cellStyle name="Comma 5 2 2 2" xfId="5828"/>
    <cellStyle name="Comma 5 2 2 2 2" xfId="6127"/>
    <cellStyle name="Comma 5 2 2 2 2 2" xfId="6752"/>
    <cellStyle name="Comma 5 2 2 2 2 3" xfId="7374"/>
    <cellStyle name="Comma 5 2 2 2 3" xfId="6460"/>
    <cellStyle name="Comma 5 2 2 2 4" xfId="7082"/>
    <cellStyle name="Comma 5 2 2 3" xfId="5953"/>
    <cellStyle name="Comma 5 2 2 3 2" xfId="6578"/>
    <cellStyle name="Comma 5 2 2 3 3" xfId="7200"/>
    <cellStyle name="Comma 5 2 2 4" xfId="6262"/>
    <cellStyle name="Comma 5 2 2 5" xfId="6884"/>
    <cellStyle name="Comma 5 2 3" xfId="5827"/>
    <cellStyle name="Comma 5 2 3 2" xfId="6126"/>
    <cellStyle name="Comma 5 2 3 2 2" xfId="6751"/>
    <cellStyle name="Comma 5 2 3 2 3" xfId="7373"/>
    <cellStyle name="Comma 5 2 3 3" xfId="6459"/>
    <cellStyle name="Comma 5 2 3 4" xfId="7081"/>
    <cellStyle name="Comma 5 2 4" xfId="5898"/>
    <cellStyle name="Comma 5 2 4 2" xfId="6523"/>
    <cellStyle name="Comma 5 2 4 3" xfId="7145"/>
    <cellStyle name="Comma 5 2 5" xfId="6207"/>
    <cellStyle name="Comma 5 2 6" xfId="6829"/>
    <cellStyle name="Comma 5 3" xfId="1874"/>
    <cellStyle name="Comma 5 3 2" xfId="3982"/>
    <cellStyle name="Comma 5 3 2 2" xfId="5830"/>
    <cellStyle name="Comma 5 3 2 2 2" xfId="6129"/>
    <cellStyle name="Comma 5 3 2 2 2 2" xfId="6754"/>
    <cellStyle name="Comma 5 3 2 2 2 3" xfId="7376"/>
    <cellStyle name="Comma 5 3 2 2 3" xfId="6462"/>
    <cellStyle name="Comma 5 3 2 2 4" xfId="7084"/>
    <cellStyle name="Comma 5 3 2 3" xfId="5954"/>
    <cellStyle name="Comma 5 3 2 3 2" xfId="6579"/>
    <cellStyle name="Comma 5 3 2 3 3" xfId="7201"/>
    <cellStyle name="Comma 5 3 2 4" xfId="6263"/>
    <cellStyle name="Comma 5 3 2 5" xfId="6885"/>
    <cellStyle name="Comma 5 3 3" xfId="5829"/>
    <cellStyle name="Comma 5 3 3 2" xfId="6128"/>
    <cellStyle name="Comma 5 3 3 2 2" xfId="6753"/>
    <cellStyle name="Comma 5 3 3 2 3" xfId="7375"/>
    <cellStyle name="Comma 5 3 3 3" xfId="6461"/>
    <cellStyle name="Comma 5 3 3 4" xfId="7083"/>
    <cellStyle name="Comma 5 3 4" xfId="5899"/>
    <cellStyle name="Comma 5 3 4 2" xfId="6524"/>
    <cellStyle name="Comma 5 3 4 3" xfId="7146"/>
    <cellStyle name="Comma 5 3 5" xfId="6208"/>
    <cellStyle name="Comma 5 3 6" xfId="6830"/>
    <cellStyle name="Comma 5 4" xfId="3980"/>
    <cellStyle name="Comma 5 4 2" xfId="5831"/>
    <cellStyle name="Comma 5 4 2 2" xfId="6130"/>
    <cellStyle name="Comma 5 4 2 2 2" xfId="6755"/>
    <cellStyle name="Comma 5 4 2 2 3" xfId="7377"/>
    <cellStyle name="Comma 5 4 2 3" xfId="6463"/>
    <cellStyle name="Comma 5 4 2 4" xfId="7085"/>
    <cellStyle name="Comma 5 4 3" xfId="5952"/>
    <cellStyle name="Comma 5 4 3 2" xfId="6577"/>
    <cellStyle name="Comma 5 4 3 3" xfId="7199"/>
    <cellStyle name="Comma 5 4 4" xfId="6261"/>
    <cellStyle name="Comma 5 4 5" xfId="6883"/>
    <cellStyle name="Comma 5 5" xfId="5826"/>
    <cellStyle name="Comma 5 5 2" xfId="6125"/>
    <cellStyle name="Comma 5 5 2 2" xfId="6750"/>
    <cellStyle name="Comma 5 5 2 3" xfId="7372"/>
    <cellStyle name="Comma 5 5 3" xfId="6458"/>
    <cellStyle name="Comma 5 5 4" xfId="7080"/>
    <cellStyle name="Comma 5 6" xfId="5897"/>
    <cellStyle name="Comma 5 6 2" xfId="6522"/>
    <cellStyle name="Comma 5 6 3" xfId="7144"/>
    <cellStyle name="Comma 5 7" xfId="6206"/>
    <cellStyle name="Comma 5 8" xfId="6828"/>
    <cellStyle name="Comma 6" xfId="1875"/>
    <cellStyle name="Comma 6 2" xfId="1876"/>
    <cellStyle name="Comma 6 2 2" xfId="3984"/>
    <cellStyle name="Comma 6 2 2 2" xfId="5834"/>
    <cellStyle name="Comma 6 2 2 2 2" xfId="6133"/>
    <cellStyle name="Comma 6 2 2 2 2 2" xfId="6758"/>
    <cellStyle name="Comma 6 2 2 2 2 3" xfId="7380"/>
    <cellStyle name="Comma 6 2 2 2 3" xfId="6466"/>
    <cellStyle name="Comma 6 2 2 2 4" xfId="7088"/>
    <cellStyle name="Comma 6 2 2 3" xfId="5956"/>
    <cellStyle name="Comma 6 2 2 3 2" xfId="6581"/>
    <cellStyle name="Comma 6 2 2 3 3" xfId="7203"/>
    <cellStyle name="Comma 6 2 2 4" xfId="6265"/>
    <cellStyle name="Comma 6 2 2 5" xfId="6887"/>
    <cellStyle name="Comma 6 2 3" xfId="5833"/>
    <cellStyle name="Comma 6 2 3 2" xfId="6132"/>
    <cellStyle name="Comma 6 2 3 2 2" xfId="6757"/>
    <cellStyle name="Comma 6 2 3 2 3" xfId="7379"/>
    <cellStyle name="Comma 6 2 3 3" xfId="6465"/>
    <cellStyle name="Comma 6 2 3 4" xfId="7087"/>
    <cellStyle name="Comma 6 2 4" xfId="5901"/>
    <cellStyle name="Comma 6 2 4 2" xfId="6526"/>
    <cellStyle name="Comma 6 2 4 3" xfId="7148"/>
    <cellStyle name="Comma 6 2 5" xfId="6210"/>
    <cellStyle name="Comma 6 2 6" xfId="6832"/>
    <cellStyle name="Comma 6 3" xfId="1877"/>
    <cellStyle name="Comma 6 3 2" xfId="3985"/>
    <cellStyle name="Comma 6 3 2 2" xfId="5836"/>
    <cellStyle name="Comma 6 3 2 2 2" xfId="6135"/>
    <cellStyle name="Comma 6 3 2 2 2 2" xfId="6760"/>
    <cellStyle name="Comma 6 3 2 2 2 3" xfId="7382"/>
    <cellStyle name="Comma 6 3 2 2 3" xfId="6468"/>
    <cellStyle name="Comma 6 3 2 2 4" xfId="7090"/>
    <cellStyle name="Comma 6 3 2 3" xfId="5957"/>
    <cellStyle name="Comma 6 3 2 3 2" xfId="6582"/>
    <cellStyle name="Comma 6 3 2 3 3" xfId="7204"/>
    <cellStyle name="Comma 6 3 2 4" xfId="6266"/>
    <cellStyle name="Comma 6 3 2 5" xfId="6888"/>
    <cellStyle name="Comma 6 3 3" xfId="5835"/>
    <cellStyle name="Comma 6 3 3 2" xfId="6134"/>
    <cellStyle name="Comma 6 3 3 2 2" xfId="6759"/>
    <cellStyle name="Comma 6 3 3 2 3" xfId="7381"/>
    <cellStyle name="Comma 6 3 3 3" xfId="6467"/>
    <cellStyle name="Comma 6 3 3 4" xfId="7089"/>
    <cellStyle name="Comma 6 3 4" xfId="5902"/>
    <cellStyle name="Comma 6 3 4 2" xfId="6527"/>
    <cellStyle name="Comma 6 3 4 3" xfId="7149"/>
    <cellStyle name="Comma 6 3 5" xfId="6211"/>
    <cellStyle name="Comma 6 3 6" xfId="6833"/>
    <cellStyle name="Comma 6 4" xfId="3983"/>
    <cellStyle name="Comma 6 4 2" xfId="5837"/>
    <cellStyle name="Comma 6 4 2 2" xfId="6136"/>
    <cellStyle name="Comma 6 4 2 2 2" xfId="6761"/>
    <cellStyle name="Comma 6 4 2 2 3" xfId="7383"/>
    <cellStyle name="Comma 6 4 2 3" xfId="6469"/>
    <cellStyle name="Comma 6 4 2 4" xfId="7091"/>
    <cellStyle name="Comma 6 4 3" xfId="5955"/>
    <cellStyle name="Comma 6 4 3 2" xfId="6580"/>
    <cellStyle name="Comma 6 4 3 3" xfId="7202"/>
    <cellStyle name="Comma 6 4 4" xfId="6264"/>
    <cellStyle name="Comma 6 4 5" xfId="6886"/>
    <cellStyle name="Comma 6 5" xfId="5832"/>
    <cellStyle name="Comma 6 5 2" xfId="6131"/>
    <cellStyle name="Comma 6 5 2 2" xfId="6756"/>
    <cellStyle name="Comma 6 5 2 3" xfId="7378"/>
    <cellStyle name="Comma 6 5 3" xfId="6464"/>
    <cellStyle name="Comma 6 5 4" xfId="7086"/>
    <cellStyle name="Comma 6 6" xfId="5900"/>
    <cellStyle name="Comma 6 6 2" xfId="6525"/>
    <cellStyle name="Comma 6 6 3" xfId="7147"/>
    <cellStyle name="Comma 6 7" xfId="6209"/>
    <cellStyle name="Comma 6 8" xfId="6831"/>
    <cellStyle name="Comma 7" xfId="1878"/>
    <cellStyle name="Comma 7 2" xfId="3986"/>
    <cellStyle name="Comma 7 2 2" xfId="5839"/>
    <cellStyle name="Comma 7 2 2 2" xfId="6138"/>
    <cellStyle name="Comma 7 2 2 2 2" xfId="6763"/>
    <cellStyle name="Comma 7 2 2 2 3" xfId="7385"/>
    <cellStyle name="Comma 7 2 2 3" xfId="6471"/>
    <cellStyle name="Comma 7 2 2 4" xfId="7093"/>
    <cellStyle name="Comma 7 2 3" xfId="5958"/>
    <cellStyle name="Comma 7 2 3 2" xfId="6583"/>
    <cellStyle name="Comma 7 2 3 3" xfId="7205"/>
    <cellStyle name="Comma 7 2 4" xfId="6267"/>
    <cellStyle name="Comma 7 2 5" xfId="6889"/>
    <cellStyle name="Comma 7 3" xfId="5838"/>
    <cellStyle name="Comma 7 3 2" xfId="6137"/>
    <cellStyle name="Comma 7 3 2 2" xfId="6762"/>
    <cellStyle name="Comma 7 3 2 3" xfId="7384"/>
    <cellStyle name="Comma 7 3 3" xfId="6470"/>
    <cellStyle name="Comma 7 3 4" xfId="7092"/>
    <cellStyle name="Comma 7 4" xfId="5903"/>
    <cellStyle name="Comma 7 4 2" xfId="6528"/>
    <cellStyle name="Comma 7 4 3" xfId="7150"/>
    <cellStyle name="Comma 7 5" xfId="6212"/>
    <cellStyle name="Comma 7 6" xfId="6834"/>
    <cellStyle name="Comma 8" xfId="1879"/>
    <cellStyle name="Comma 8 2" xfId="3987"/>
    <cellStyle name="Comma 8 2 2" xfId="5841"/>
    <cellStyle name="Comma 8 2 2 2" xfId="6140"/>
    <cellStyle name="Comma 8 2 2 2 2" xfId="6765"/>
    <cellStyle name="Comma 8 2 2 2 3" xfId="7387"/>
    <cellStyle name="Comma 8 2 2 3" xfId="6473"/>
    <cellStyle name="Comma 8 2 2 4" xfId="7095"/>
    <cellStyle name="Comma 8 2 3" xfId="5959"/>
    <cellStyle name="Comma 8 2 3 2" xfId="6584"/>
    <cellStyle name="Comma 8 2 3 3" xfId="7206"/>
    <cellStyle name="Comma 8 2 4" xfId="6268"/>
    <cellStyle name="Comma 8 2 5" xfId="6890"/>
    <cellStyle name="Comma 8 3" xfId="5840"/>
    <cellStyle name="Comma 8 3 2" xfId="6139"/>
    <cellStyle name="Comma 8 3 2 2" xfId="6764"/>
    <cellStyle name="Comma 8 3 2 3" xfId="7386"/>
    <cellStyle name="Comma 8 3 3" xfId="6472"/>
    <cellStyle name="Comma 8 3 4" xfId="7094"/>
    <cellStyle name="Comma 8 4" xfId="5904"/>
    <cellStyle name="Comma 8 4 2" xfId="6529"/>
    <cellStyle name="Comma 8 4 3" xfId="7151"/>
    <cellStyle name="Comma 8 5" xfId="6213"/>
    <cellStyle name="Comma 8 6" xfId="6835"/>
    <cellStyle name="Comma 9" xfId="1880"/>
    <cellStyle name="Comma 9 2" xfId="3988"/>
    <cellStyle name="Comma 9 2 2" xfId="5843"/>
    <cellStyle name="Comma 9 2 2 2" xfId="6142"/>
    <cellStyle name="Comma 9 2 2 2 2" xfId="6767"/>
    <cellStyle name="Comma 9 2 2 2 3" xfId="7389"/>
    <cellStyle name="Comma 9 2 2 3" xfId="6475"/>
    <cellStyle name="Comma 9 2 2 4" xfId="7097"/>
    <cellStyle name="Comma 9 2 3" xfId="5960"/>
    <cellStyle name="Comma 9 2 3 2" xfId="6585"/>
    <cellStyle name="Comma 9 2 3 3" xfId="7207"/>
    <cellStyle name="Comma 9 2 4" xfId="6269"/>
    <cellStyle name="Comma 9 2 5" xfId="6891"/>
    <cellStyle name="Comma 9 3" xfId="5842"/>
    <cellStyle name="Comma 9 3 2" xfId="6141"/>
    <cellStyle name="Comma 9 3 2 2" xfId="6766"/>
    <cellStyle name="Comma 9 3 2 3" xfId="7388"/>
    <cellStyle name="Comma 9 3 3" xfId="6474"/>
    <cellStyle name="Comma 9 3 4" xfId="7096"/>
    <cellStyle name="Comma 9 4" xfId="5905"/>
    <cellStyle name="Comma 9 4 2" xfId="6530"/>
    <cellStyle name="Comma 9 4 3" xfId="7152"/>
    <cellStyle name="Comma 9 5" xfId="6214"/>
    <cellStyle name="Comma 9 6" xfId="6836"/>
    <cellStyle name="comma zerodec" xfId="1881"/>
    <cellStyle name="Comma0" xfId="1882"/>
    <cellStyle name="Copied" xfId="1883"/>
    <cellStyle name="CountryTitle" xfId="1884"/>
    <cellStyle name="CrudeDisplay" xfId="1885"/>
    <cellStyle name="Curren - Style3" xfId="1886"/>
    <cellStyle name="Curren - Style3 10" xfId="1887"/>
    <cellStyle name="Curren - Style3 11" xfId="1888"/>
    <cellStyle name="Curren - Style3 12" xfId="1889"/>
    <cellStyle name="Curren - Style3 13" xfId="1890"/>
    <cellStyle name="Curren - Style3 14" xfId="1891"/>
    <cellStyle name="Curren - Style3 15" xfId="1892"/>
    <cellStyle name="Curren - Style3 16" xfId="1893"/>
    <cellStyle name="Curren - Style3 17" xfId="1894"/>
    <cellStyle name="Curren - Style3 18" xfId="1895"/>
    <cellStyle name="Curren - Style3 19" xfId="1896"/>
    <cellStyle name="Curren - Style3 2" xfId="1897"/>
    <cellStyle name="Curren - Style3 20" xfId="1898"/>
    <cellStyle name="Curren - Style3 21" xfId="1899"/>
    <cellStyle name="Curren - Style3 22" xfId="1900"/>
    <cellStyle name="Curren - Style3 23" xfId="1901"/>
    <cellStyle name="Curren - Style3 24" xfId="1902"/>
    <cellStyle name="Curren - Style3 3" xfId="1903"/>
    <cellStyle name="Curren - Style3 4" xfId="1904"/>
    <cellStyle name="Curren - Style3 5" xfId="1905"/>
    <cellStyle name="Curren - Style3 6" xfId="1906"/>
    <cellStyle name="Curren - Style3 7" xfId="1907"/>
    <cellStyle name="Curren - Style3 8" xfId="1908"/>
    <cellStyle name="Curren - Style3 9" xfId="1909"/>
    <cellStyle name="Curren - Style4" xfId="1910"/>
    <cellStyle name="Curren - Style4 10" xfId="1911"/>
    <cellStyle name="Curren - Style4 11" xfId="1912"/>
    <cellStyle name="Curren - Style4 12" xfId="1913"/>
    <cellStyle name="Curren - Style4 13" xfId="1914"/>
    <cellStyle name="Curren - Style4 14" xfId="1915"/>
    <cellStyle name="Curren - Style4 15" xfId="1916"/>
    <cellStyle name="Curren - Style4 16" xfId="1917"/>
    <cellStyle name="Curren - Style4 17" xfId="1918"/>
    <cellStyle name="Curren - Style4 18" xfId="1919"/>
    <cellStyle name="Curren - Style4 19" xfId="1920"/>
    <cellStyle name="Curren - Style4 2" xfId="1921"/>
    <cellStyle name="Curren - Style4 20" xfId="1922"/>
    <cellStyle name="Curren - Style4 21" xfId="1923"/>
    <cellStyle name="Curren - Style4 22" xfId="1924"/>
    <cellStyle name="Curren - Style4 23" xfId="1925"/>
    <cellStyle name="Curren - Style4 24" xfId="1926"/>
    <cellStyle name="Curren - Style4 3" xfId="1927"/>
    <cellStyle name="Curren - Style4 4" xfId="1928"/>
    <cellStyle name="Curren - Style4 5" xfId="1929"/>
    <cellStyle name="Curren - Style4 6" xfId="1930"/>
    <cellStyle name="Curren - Style4 7" xfId="1931"/>
    <cellStyle name="Curren - Style4 8" xfId="1932"/>
    <cellStyle name="Curren - Style4 9" xfId="1933"/>
    <cellStyle name="Currency 2" xfId="1934"/>
    <cellStyle name="Currency 3" xfId="1935"/>
    <cellStyle name="Currency 3 2" xfId="3989"/>
    <cellStyle name="Currency 3 2 2" xfId="5845"/>
    <cellStyle name="Currency 3 2 2 2" xfId="6144"/>
    <cellStyle name="Currency 3 2 2 2 2" xfId="6769"/>
    <cellStyle name="Currency 3 2 2 2 3" xfId="7391"/>
    <cellStyle name="Currency 3 2 2 3" xfId="6477"/>
    <cellStyle name="Currency 3 2 2 4" xfId="7099"/>
    <cellStyle name="Currency 3 2 3" xfId="5961"/>
    <cellStyle name="Currency 3 2 3 2" xfId="6586"/>
    <cellStyle name="Currency 3 2 3 3" xfId="7208"/>
    <cellStyle name="Currency 3 2 4" xfId="6270"/>
    <cellStyle name="Currency 3 2 5" xfId="6892"/>
    <cellStyle name="Currency 3 3" xfId="5844"/>
    <cellStyle name="Currency 3 3 2" xfId="6143"/>
    <cellStyle name="Currency 3 3 2 2" xfId="6768"/>
    <cellStyle name="Currency 3 3 2 3" xfId="7390"/>
    <cellStyle name="Currency 3 3 3" xfId="6476"/>
    <cellStyle name="Currency 3 3 4" xfId="7098"/>
    <cellStyle name="Currency 3 4" xfId="5906"/>
    <cellStyle name="Currency 3 4 2" xfId="6531"/>
    <cellStyle name="Currency 3 4 3" xfId="7153"/>
    <cellStyle name="Currency 3 5" xfId="6215"/>
    <cellStyle name="Currency 3 6" xfId="6837"/>
    <cellStyle name="Currency 4" xfId="1936"/>
    <cellStyle name="Currency 4 2" xfId="3990"/>
    <cellStyle name="Currency 4 2 2" xfId="5847"/>
    <cellStyle name="Currency 4 2 2 2" xfId="6146"/>
    <cellStyle name="Currency 4 2 2 2 2" xfId="6771"/>
    <cellStyle name="Currency 4 2 2 2 3" xfId="7393"/>
    <cellStyle name="Currency 4 2 2 3" xfId="6479"/>
    <cellStyle name="Currency 4 2 2 4" xfId="7101"/>
    <cellStyle name="Currency 4 2 3" xfId="5962"/>
    <cellStyle name="Currency 4 2 3 2" xfId="6587"/>
    <cellStyle name="Currency 4 2 3 3" xfId="7209"/>
    <cellStyle name="Currency 4 2 4" xfId="6271"/>
    <cellStyle name="Currency 4 2 5" xfId="6893"/>
    <cellStyle name="Currency 4 3" xfId="5846"/>
    <cellStyle name="Currency 4 3 2" xfId="6145"/>
    <cellStyle name="Currency 4 3 2 2" xfId="6770"/>
    <cellStyle name="Currency 4 3 2 3" xfId="7392"/>
    <cellStyle name="Currency 4 3 3" xfId="6478"/>
    <cellStyle name="Currency 4 3 4" xfId="7100"/>
    <cellStyle name="Currency 4 4" xfId="5907"/>
    <cellStyle name="Currency 4 4 2" xfId="6532"/>
    <cellStyle name="Currency 4 4 3" xfId="7154"/>
    <cellStyle name="Currency 4 5" xfId="6216"/>
    <cellStyle name="Currency 4 6" xfId="6838"/>
    <cellStyle name="Currency0" xfId="1937"/>
    <cellStyle name="Currency1" xfId="1938"/>
    <cellStyle name="Dash" xfId="1939"/>
    <cellStyle name="Dash 2" xfId="1940"/>
    <cellStyle name="Dash 2 2" xfId="1941"/>
    <cellStyle name="Date" xfId="1942"/>
    <cellStyle name="Dollar (zero dec)" xfId="1943"/>
    <cellStyle name="Entered" xfId="1944"/>
    <cellStyle name="Explanatory Text 10" xfId="1945"/>
    <cellStyle name="Explanatory Text 10 2" xfId="1946"/>
    <cellStyle name="Explanatory Text 10 3" xfId="1947"/>
    <cellStyle name="Explanatory Text 11" xfId="1948"/>
    <cellStyle name="Explanatory Text 11 2" xfId="1949"/>
    <cellStyle name="Explanatory Text 11 3" xfId="1950"/>
    <cellStyle name="Explanatory Text 12" xfId="1951"/>
    <cellStyle name="Explanatory Text 12 2" xfId="1952"/>
    <cellStyle name="Explanatory Text 13" xfId="1953"/>
    <cellStyle name="Explanatory Text 13 2" xfId="1954"/>
    <cellStyle name="Explanatory Text 14" xfId="1955"/>
    <cellStyle name="Explanatory Text 15" xfId="1956"/>
    <cellStyle name="Explanatory Text 2" xfId="1957"/>
    <cellStyle name="Explanatory Text 2 10" xfId="1958"/>
    <cellStyle name="Explanatory Text 2 11" xfId="1959"/>
    <cellStyle name="Explanatory Text 2 12" xfId="1960"/>
    <cellStyle name="Explanatory Text 2 13" xfId="1961"/>
    <cellStyle name="Explanatory Text 2 14" xfId="1962"/>
    <cellStyle name="Explanatory Text 2 2" xfId="1963"/>
    <cellStyle name="Explanatory Text 2 2 2" xfId="1964"/>
    <cellStyle name="Explanatory Text 2 2 3" xfId="1965"/>
    <cellStyle name="Explanatory Text 2 3" xfId="1966"/>
    <cellStyle name="Explanatory Text 2 3 2" xfId="1967"/>
    <cellStyle name="Explanatory Text 2 4" xfId="1968"/>
    <cellStyle name="Explanatory Text 2 5" xfId="1969"/>
    <cellStyle name="Explanatory Text 2 6" xfId="1970"/>
    <cellStyle name="Explanatory Text 2 7" xfId="1971"/>
    <cellStyle name="Explanatory Text 2 8" xfId="1972"/>
    <cellStyle name="Explanatory Text 2 9" xfId="1973"/>
    <cellStyle name="Explanatory Text 3" xfId="1974"/>
    <cellStyle name="Explanatory Text 3 2" xfId="1975"/>
    <cellStyle name="Explanatory Text 3 3" xfId="1976"/>
    <cellStyle name="Explanatory Text 3 4" xfId="1977"/>
    <cellStyle name="Explanatory Text 3 5" xfId="1978"/>
    <cellStyle name="Explanatory Text 3 6" xfId="1979"/>
    <cellStyle name="Explanatory Text 3 7" xfId="1980"/>
    <cellStyle name="Explanatory Text 3 8" xfId="1981"/>
    <cellStyle name="Explanatory Text 4" xfId="1982"/>
    <cellStyle name="Explanatory Text 4 2" xfId="1983"/>
    <cellStyle name="Explanatory Text 4 3" xfId="1984"/>
    <cellStyle name="Explanatory Text 4 4" xfId="1985"/>
    <cellStyle name="Explanatory Text 4 5" xfId="1986"/>
    <cellStyle name="Explanatory Text 4 6" xfId="1987"/>
    <cellStyle name="Explanatory Text 5" xfId="1988"/>
    <cellStyle name="Explanatory Text 5 2" xfId="1989"/>
    <cellStyle name="Explanatory Text 5 3" xfId="1990"/>
    <cellStyle name="Explanatory Text 5 4" xfId="1991"/>
    <cellStyle name="Explanatory Text 5 5" xfId="1992"/>
    <cellStyle name="Explanatory Text 6" xfId="1993"/>
    <cellStyle name="Explanatory Text 6 2" xfId="1994"/>
    <cellStyle name="Explanatory Text 6 3" xfId="1995"/>
    <cellStyle name="Explanatory Text 6 4" xfId="1996"/>
    <cellStyle name="Explanatory Text 7" xfId="1997"/>
    <cellStyle name="Explanatory Text 7 2" xfId="1998"/>
    <cellStyle name="Explanatory Text 7 3" xfId="1999"/>
    <cellStyle name="Explanatory Text 7 4" xfId="2000"/>
    <cellStyle name="Explanatory Text 8" xfId="2001"/>
    <cellStyle name="Explanatory Text 8 2" xfId="2002"/>
    <cellStyle name="Explanatory Text 8 3" xfId="2003"/>
    <cellStyle name="Explanatory Text 9" xfId="2004"/>
    <cellStyle name="Explanatory Text 9 2" xfId="2005"/>
    <cellStyle name="Explanatory Text 9 3" xfId="2006"/>
    <cellStyle name="FIGURES" xfId="2007"/>
    <cellStyle name="Fixed" xfId="2008"/>
    <cellStyle name="Good 10" xfId="2009"/>
    <cellStyle name="Good 10 2" xfId="2010"/>
    <cellStyle name="Good 10 3" xfId="2011"/>
    <cellStyle name="Good 11" xfId="2012"/>
    <cellStyle name="Good 11 2" xfId="2013"/>
    <cellStyle name="Good 11 3" xfId="2014"/>
    <cellStyle name="Good 12" xfId="2015"/>
    <cellStyle name="Good 12 2" xfId="2016"/>
    <cellStyle name="Good 13" xfId="2017"/>
    <cellStyle name="Good 13 2" xfId="2018"/>
    <cellStyle name="Good 14" xfId="2019"/>
    <cellStyle name="Good 15" xfId="2020"/>
    <cellStyle name="Good 2" xfId="2021"/>
    <cellStyle name="Good 2 10" xfId="2022"/>
    <cellStyle name="Good 2 11" xfId="2023"/>
    <cellStyle name="Good 2 12" xfId="2024"/>
    <cellStyle name="Good 2 13" xfId="2025"/>
    <cellStyle name="Good 2 14" xfId="2026"/>
    <cellStyle name="Good 2 2" xfId="2027"/>
    <cellStyle name="Good 2 2 2" xfId="2028"/>
    <cellStyle name="Good 2 2 3" xfId="2029"/>
    <cellStyle name="Good 2 3" xfId="2030"/>
    <cellStyle name="Good 2 3 2" xfId="2031"/>
    <cellStyle name="Good 2 4" xfId="2032"/>
    <cellStyle name="Good 2 5" xfId="2033"/>
    <cellStyle name="Good 2 6" xfId="2034"/>
    <cellStyle name="Good 2 7" xfId="2035"/>
    <cellStyle name="Good 2 8" xfId="2036"/>
    <cellStyle name="Good 2 9" xfId="2037"/>
    <cellStyle name="Good 3" xfId="2038"/>
    <cellStyle name="Good 3 2" xfId="2039"/>
    <cellStyle name="Good 3 3" xfId="2040"/>
    <cellStyle name="Good 3 4" xfId="2041"/>
    <cellStyle name="Good 3 5" xfId="2042"/>
    <cellStyle name="Good 3 6" xfId="2043"/>
    <cellStyle name="Good 3 7" xfId="2044"/>
    <cellStyle name="Good 3 8" xfId="2045"/>
    <cellStyle name="Good 4" xfId="2046"/>
    <cellStyle name="Good 4 2" xfId="2047"/>
    <cellStyle name="Good 4 3" xfId="2048"/>
    <cellStyle name="Good 4 4" xfId="2049"/>
    <cellStyle name="Good 4 5" xfId="2050"/>
    <cellStyle name="Good 4 6" xfId="2051"/>
    <cellStyle name="Good 5" xfId="2052"/>
    <cellStyle name="Good 5 2" xfId="2053"/>
    <cellStyle name="Good 5 3" xfId="2054"/>
    <cellStyle name="Good 5 4" xfId="2055"/>
    <cellStyle name="Good 5 5" xfId="2056"/>
    <cellStyle name="Good 6" xfId="2057"/>
    <cellStyle name="Good 6 2" xfId="2058"/>
    <cellStyle name="Good 6 3" xfId="2059"/>
    <cellStyle name="Good 6 4" xfId="2060"/>
    <cellStyle name="Good 7" xfId="2061"/>
    <cellStyle name="Good 7 2" xfId="2062"/>
    <cellStyle name="Good 7 3" xfId="2063"/>
    <cellStyle name="Good 7 4" xfId="2064"/>
    <cellStyle name="Good 8" xfId="2065"/>
    <cellStyle name="Good 8 2" xfId="2066"/>
    <cellStyle name="Good 8 3" xfId="2067"/>
    <cellStyle name="Good 9" xfId="2068"/>
    <cellStyle name="Good 9 2" xfId="2069"/>
    <cellStyle name="Good 9 3" xfId="2070"/>
    <cellStyle name="Grey" xfId="2071"/>
    <cellStyle name="Grey 10" xfId="2072"/>
    <cellStyle name="Grey 11" xfId="2073"/>
    <cellStyle name="Grey 12" xfId="2074"/>
    <cellStyle name="Grey 13" xfId="2075"/>
    <cellStyle name="Grey 14" xfId="2076"/>
    <cellStyle name="Grey 15" xfId="2077"/>
    <cellStyle name="Grey 16" xfId="2078"/>
    <cellStyle name="Grey 17" xfId="2079"/>
    <cellStyle name="Grey 18" xfId="2080"/>
    <cellStyle name="Grey 19" xfId="2081"/>
    <cellStyle name="Grey 2" xfId="2082"/>
    <cellStyle name="Grey 20" xfId="2083"/>
    <cellStyle name="Grey 21" xfId="2084"/>
    <cellStyle name="Grey 22" xfId="2085"/>
    <cellStyle name="Grey 23" xfId="2086"/>
    <cellStyle name="Grey 24" xfId="2087"/>
    <cellStyle name="Grey 25" xfId="2088"/>
    <cellStyle name="Grey 26" xfId="2089"/>
    <cellStyle name="Grey 27" xfId="2090"/>
    <cellStyle name="Grey 28" xfId="2091"/>
    <cellStyle name="Grey 3" xfId="2092"/>
    <cellStyle name="Grey 4" xfId="2093"/>
    <cellStyle name="Grey 5" xfId="2094"/>
    <cellStyle name="Grey 6" xfId="2095"/>
    <cellStyle name="Grey 7" xfId="2096"/>
    <cellStyle name="Grey 8" xfId="2097"/>
    <cellStyle name="Grey 9" xfId="2098"/>
    <cellStyle name="Header1" xfId="2099"/>
    <cellStyle name="header1 2" xfId="2100"/>
    <cellStyle name="Header2" xfId="2101"/>
    <cellStyle name="header2 2" xfId="2102"/>
    <cellStyle name="header3" xfId="2103"/>
    <cellStyle name="Heading 1 10" xfId="2104"/>
    <cellStyle name="Heading 1 10 2" xfId="2105"/>
    <cellStyle name="Heading 1 10 3" xfId="2106"/>
    <cellStyle name="Heading 1 11" xfId="2107"/>
    <cellStyle name="Heading 1 11 2" xfId="2108"/>
    <cellStyle name="Heading 1 11 3" xfId="2109"/>
    <cellStyle name="Heading 1 12" xfId="2110"/>
    <cellStyle name="Heading 1 12 2" xfId="2111"/>
    <cellStyle name="Heading 1 13" xfId="2112"/>
    <cellStyle name="Heading 1 13 2" xfId="2113"/>
    <cellStyle name="Heading 1 14" xfId="2114"/>
    <cellStyle name="Heading 1 15" xfId="2115"/>
    <cellStyle name="Heading 1 2" xfId="2116"/>
    <cellStyle name="Heading 1 2 10" xfId="2117"/>
    <cellStyle name="Heading 1 2 11" xfId="2118"/>
    <cellStyle name="Heading 1 2 12" xfId="2119"/>
    <cellStyle name="Heading 1 2 13" xfId="2120"/>
    <cellStyle name="Heading 1 2 14" xfId="2121"/>
    <cellStyle name="Heading 1 2 2" xfId="2122"/>
    <cellStyle name="Heading 1 2 2 2" xfId="2123"/>
    <cellStyle name="Heading 1 2 2 3" xfId="2124"/>
    <cellStyle name="Heading 1 2 3" xfId="2125"/>
    <cellStyle name="Heading 1 2 3 2" xfId="2126"/>
    <cellStyle name="Heading 1 2 4" xfId="2127"/>
    <cellStyle name="Heading 1 2 5" xfId="2128"/>
    <cellStyle name="Heading 1 2 6" xfId="2129"/>
    <cellStyle name="Heading 1 2 7" xfId="2130"/>
    <cellStyle name="Heading 1 2 8" xfId="2131"/>
    <cellStyle name="Heading 1 2 9" xfId="2132"/>
    <cellStyle name="Heading 1 3" xfId="2133"/>
    <cellStyle name="Heading 1 3 2" xfId="2134"/>
    <cellStyle name="Heading 1 3 3" xfId="2135"/>
    <cellStyle name="Heading 1 3 4" xfId="2136"/>
    <cellStyle name="Heading 1 3 5" xfId="2137"/>
    <cellStyle name="Heading 1 3 6" xfId="2138"/>
    <cellStyle name="Heading 1 3 7" xfId="2139"/>
    <cellStyle name="Heading 1 3 8" xfId="2140"/>
    <cellStyle name="Heading 1 4" xfId="2141"/>
    <cellStyle name="Heading 1 4 2" xfId="2142"/>
    <cellStyle name="Heading 1 4 3" xfId="2143"/>
    <cellStyle name="Heading 1 4 4" xfId="2144"/>
    <cellStyle name="Heading 1 4 5" xfId="2145"/>
    <cellStyle name="Heading 1 4 6" xfId="2146"/>
    <cellStyle name="Heading 1 5" xfId="2147"/>
    <cellStyle name="Heading 1 5 2" xfId="2148"/>
    <cellStyle name="Heading 1 5 3" xfId="2149"/>
    <cellStyle name="Heading 1 5 4" xfId="2150"/>
    <cellStyle name="Heading 1 5 5" xfId="2151"/>
    <cellStyle name="Heading 1 6" xfId="2152"/>
    <cellStyle name="Heading 1 6 2" xfId="2153"/>
    <cellStyle name="Heading 1 6 3" xfId="2154"/>
    <cellStyle name="Heading 1 6 4" xfId="2155"/>
    <cellStyle name="Heading 1 7" xfId="2156"/>
    <cellStyle name="Heading 1 7 2" xfId="2157"/>
    <cellStyle name="Heading 1 7 3" xfId="2158"/>
    <cellStyle name="Heading 1 7 4" xfId="2159"/>
    <cellStyle name="Heading 1 8" xfId="2160"/>
    <cellStyle name="Heading 1 8 2" xfId="2161"/>
    <cellStyle name="Heading 1 8 3" xfId="2162"/>
    <cellStyle name="Heading 1 9" xfId="2163"/>
    <cellStyle name="Heading 1 9 2" xfId="2164"/>
    <cellStyle name="Heading 1 9 3" xfId="2165"/>
    <cellStyle name="Heading 2 10" xfId="2166"/>
    <cellStyle name="Heading 2 10 2" xfId="2167"/>
    <cellStyle name="Heading 2 10 3" xfId="2168"/>
    <cellStyle name="Heading 2 11" xfId="2169"/>
    <cellStyle name="Heading 2 11 2" xfId="2170"/>
    <cellStyle name="Heading 2 11 3" xfId="2171"/>
    <cellStyle name="Heading 2 12" xfId="2172"/>
    <cellStyle name="Heading 2 12 2" xfId="2173"/>
    <cellStyle name="Heading 2 13" xfId="2174"/>
    <cellStyle name="Heading 2 13 2" xfId="2175"/>
    <cellStyle name="Heading 2 14" xfId="2176"/>
    <cellStyle name="Heading 2 15" xfId="2177"/>
    <cellStyle name="Heading 2 2" xfId="2178"/>
    <cellStyle name="Heading 2 2 10" xfId="2179"/>
    <cellStyle name="Heading 2 2 11" xfId="2180"/>
    <cellStyle name="Heading 2 2 12" xfId="2181"/>
    <cellStyle name="Heading 2 2 13" xfId="2182"/>
    <cellStyle name="Heading 2 2 14" xfId="2183"/>
    <cellStyle name="Heading 2 2 2" xfId="2184"/>
    <cellStyle name="Heading 2 2 2 2" xfId="2185"/>
    <cellStyle name="Heading 2 2 2 3" xfId="2186"/>
    <cellStyle name="Heading 2 2 3" xfId="2187"/>
    <cellStyle name="Heading 2 2 3 2" xfId="2188"/>
    <cellStyle name="Heading 2 2 4" xfId="2189"/>
    <cellStyle name="Heading 2 2 5" xfId="2190"/>
    <cellStyle name="Heading 2 2 6" xfId="2191"/>
    <cellStyle name="Heading 2 2 7" xfId="2192"/>
    <cellStyle name="Heading 2 2 8" xfId="2193"/>
    <cellStyle name="Heading 2 2 9" xfId="2194"/>
    <cellStyle name="Heading 2 3" xfId="2195"/>
    <cellStyle name="Heading 2 3 2" xfId="2196"/>
    <cellStyle name="Heading 2 3 3" xfId="2197"/>
    <cellStyle name="Heading 2 3 4" xfId="2198"/>
    <cellStyle name="Heading 2 3 5" xfId="2199"/>
    <cellStyle name="Heading 2 3 6" xfId="2200"/>
    <cellStyle name="Heading 2 3 7" xfId="2201"/>
    <cellStyle name="Heading 2 3 8" xfId="2202"/>
    <cellStyle name="Heading 2 4" xfId="2203"/>
    <cellStyle name="Heading 2 4 2" xfId="2204"/>
    <cellStyle name="Heading 2 4 3" xfId="2205"/>
    <cellStyle name="Heading 2 4 4" xfId="2206"/>
    <cellStyle name="Heading 2 4 5" xfId="2207"/>
    <cellStyle name="Heading 2 4 6" xfId="2208"/>
    <cellStyle name="Heading 2 5" xfId="2209"/>
    <cellStyle name="Heading 2 5 2" xfId="2210"/>
    <cellStyle name="Heading 2 5 3" xfId="2211"/>
    <cellStyle name="Heading 2 5 4" xfId="2212"/>
    <cellStyle name="Heading 2 5 5" xfId="2213"/>
    <cellStyle name="Heading 2 6" xfId="2214"/>
    <cellStyle name="Heading 2 6 2" xfId="2215"/>
    <cellStyle name="Heading 2 6 3" xfId="2216"/>
    <cellStyle name="Heading 2 6 4" xfId="2217"/>
    <cellStyle name="Heading 2 7" xfId="2218"/>
    <cellStyle name="Heading 2 7 2" xfId="2219"/>
    <cellStyle name="Heading 2 7 3" xfId="2220"/>
    <cellStyle name="Heading 2 7 4" xfId="2221"/>
    <cellStyle name="Heading 2 8" xfId="2222"/>
    <cellStyle name="Heading 2 8 2" xfId="2223"/>
    <cellStyle name="Heading 2 8 3" xfId="2224"/>
    <cellStyle name="Heading 2 9" xfId="2225"/>
    <cellStyle name="Heading 2 9 2" xfId="2226"/>
    <cellStyle name="Heading 2 9 3" xfId="2227"/>
    <cellStyle name="Heading 3 10" xfId="2228"/>
    <cellStyle name="Heading 3 10 2" xfId="2229"/>
    <cellStyle name="Heading 3 10 3" xfId="2230"/>
    <cellStyle name="Heading 3 11" xfId="2231"/>
    <cellStyle name="Heading 3 11 2" xfId="2232"/>
    <cellStyle name="Heading 3 11 3" xfId="2233"/>
    <cellStyle name="Heading 3 12" xfId="2234"/>
    <cellStyle name="Heading 3 12 2" xfId="2235"/>
    <cellStyle name="Heading 3 13" xfId="2236"/>
    <cellStyle name="Heading 3 13 2" xfId="2237"/>
    <cellStyle name="Heading 3 14" xfId="2238"/>
    <cellStyle name="Heading 3 15" xfId="2239"/>
    <cellStyle name="Heading 3 2" xfId="2240"/>
    <cellStyle name="Heading 3 2 10" xfId="2241"/>
    <cellStyle name="Heading 3 2 11" xfId="2242"/>
    <cellStyle name="Heading 3 2 12" xfId="2243"/>
    <cellStyle name="Heading 3 2 13" xfId="2244"/>
    <cellStyle name="Heading 3 2 14" xfId="2245"/>
    <cellStyle name="Heading 3 2 2" xfId="2246"/>
    <cellStyle name="Heading 3 2 2 2" xfId="2247"/>
    <cellStyle name="Heading 3 2 2 3" xfId="2248"/>
    <cellStyle name="Heading 3 2 3" xfId="2249"/>
    <cellStyle name="Heading 3 2 3 2" xfId="2250"/>
    <cellStyle name="Heading 3 2 4" xfId="2251"/>
    <cellStyle name="Heading 3 2 5" xfId="2252"/>
    <cellStyle name="Heading 3 2 6" xfId="2253"/>
    <cellStyle name="Heading 3 2 7" xfId="2254"/>
    <cellStyle name="Heading 3 2 8" xfId="2255"/>
    <cellStyle name="Heading 3 2 9" xfId="2256"/>
    <cellStyle name="Heading 3 3" xfId="2257"/>
    <cellStyle name="Heading 3 3 2" xfId="2258"/>
    <cellStyle name="Heading 3 3 3" xfId="2259"/>
    <cellStyle name="Heading 3 3 4" xfId="2260"/>
    <cellStyle name="Heading 3 3 5" xfId="2261"/>
    <cellStyle name="Heading 3 3 6" xfId="2262"/>
    <cellStyle name="Heading 3 3 7" xfId="2263"/>
    <cellStyle name="Heading 3 3 8" xfId="2264"/>
    <cellStyle name="Heading 3 4" xfId="2265"/>
    <cellStyle name="Heading 3 4 2" xfId="2266"/>
    <cellStyle name="Heading 3 4 3" xfId="2267"/>
    <cellStyle name="Heading 3 4 4" xfId="2268"/>
    <cellStyle name="Heading 3 4 5" xfId="2269"/>
    <cellStyle name="Heading 3 4 6" xfId="2270"/>
    <cellStyle name="Heading 3 5" xfId="2271"/>
    <cellStyle name="Heading 3 5 2" xfId="2272"/>
    <cellStyle name="Heading 3 5 3" xfId="2273"/>
    <cellStyle name="Heading 3 5 4" xfId="2274"/>
    <cellStyle name="Heading 3 5 5" xfId="2275"/>
    <cellStyle name="Heading 3 6" xfId="2276"/>
    <cellStyle name="Heading 3 6 2" xfId="2277"/>
    <cellStyle name="Heading 3 6 3" xfId="2278"/>
    <cellStyle name="Heading 3 6 4" xfId="2279"/>
    <cellStyle name="Heading 3 7" xfId="2280"/>
    <cellStyle name="Heading 3 7 2" xfId="2281"/>
    <cellStyle name="Heading 3 7 3" xfId="2282"/>
    <cellStyle name="Heading 3 7 4" xfId="2283"/>
    <cellStyle name="Heading 3 8" xfId="2284"/>
    <cellStyle name="Heading 3 8 2" xfId="2285"/>
    <cellStyle name="Heading 3 8 3" xfId="2286"/>
    <cellStyle name="Heading 3 9" xfId="2287"/>
    <cellStyle name="Heading 3 9 2" xfId="2288"/>
    <cellStyle name="Heading 3 9 3" xfId="2289"/>
    <cellStyle name="Heading 4 10" xfId="2290"/>
    <cellStyle name="Heading 4 10 2" xfId="2291"/>
    <cellStyle name="Heading 4 10 3" xfId="2292"/>
    <cellStyle name="Heading 4 11" xfId="2293"/>
    <cellStyle name="Heading 4 11 2" xfId="2294"/>
    <cellStyle name="Heading 4 11 3" xfId="2295"/>
    <cellStyle name="Heading 4 12" xfId="2296"/>
    <cellStyle name="Heading 4 12 2" xfId="2297"/>
    <cellStyle name="Heading 4 13" xfId="2298"/>
    <cellStyle name="Heading 4 13 2" xfId="2299"/>
    <cellStyle name="Heading 4 14" xfId="2300"/>
    <cellStyle name="Heading 4 15" xfId="2301"/>
    <cellStyle name="Heading 4 2" xfId="2302"/>
    <cellStyle name="Heading 4 2 10" xfId="2303"/>
    <cellStyle name="Heading 4 2 11" xfId="2304"/>
    <cellStyle name="Heading 4 2 12" xfId="2305"/>
    <cellStyle name="Heading 4 2 13" xfId="2306"/>
    <cellStyle name="Heading 4 2 14" xfId="2307"/>
    <cellStyle name="Heading 4 2 2" xfId="2308"/>
    <cellStyle name="Heading 4 2 2 2" xfId="2309"/>
    <cellStyle name="Heading 4 2 2 3" xfId="2310"/>
    <cellStyle name="Heading 4 2 3" xfId="2311"/>
    <cellStyle name="Heading 4 2 3 2" xfId="2312"/>
    <cellStyle name="Heading 4 2 4" xfId="2313"/>
    <cellStyle name="Heading 4 2 5" xfId="2314"/>
    <cellStyle name="Heading 4 2 6" xfId="2315"/>
    <cellStyle name="Heading 4 2 7" xfId="2316"/>
    <cellStyle name="Heading 4 2 8" xfId="2317"/>
    <cellStyle name="Heading 4 2 9" xfId="2318"/>
    <cellStyle name="Heading 4 3" xfId="2319"/>
    <cellStyle name="Heading 4 3 2" xfId="2320"/>
    <cellStyle name="Heading 4 3 3" xfId="2321"/>
    <cellStyle name="Heading 4 3 4" xfId="2322"/>
    <cellStyle name="Heading 4 3 5" xfId="2323"/>
    <cellStyle name="Heading 4 3 6" xfId="2324"/>
    <cellStyle name="Heading 4 3 7" xfId="2325"/>
    <cellStyle name="Heading 4 3 8" xfId="2326"/>
    <cellStyle name="Heading 4 4" xfId="2327"/>
    <cellStyle name="Heading 4 4 2" xfId="2328"/>
    <cellStyle name="Heading 4 4 3" xfId="2329"/>
    <cellStyle name="Heading 4 4 4" xfId="2330"/>
    <cellStyle name="Heading 4 4 5" xfId="2331"/>
    <cellStyle name="Heading 4 4 6" xfId="2332"/>
    <cellStyle name="Heading 4 5" xfId="2333"/>
    <cellStyle name="Heading 4 5 2" xfId="2334"/>
    <cellStyle name="Heading 4 5 3" xfId="2335"/>
    <cellStyle name="Heading 4 5 4" xfId="2336"/>
    <cellStyle name="Heading 4 5 5" xfId="2337"/>
    <cellStyle name="Heading 4 6" xfId="2338"/>
    <cellStyle name="Heading 4 6 2" xfId="2339"/>
    <cellStyle name="Heading 4 6 3" xfId="2340"/>
    <cellStyle name="Heading 4 6 4" xfId="2341"/>
    <cellStyle name="Heading 4 7" xfId="2342"/>
    <cellStyle name="Heading 4 7 2" xfId="2343"/>
    <cellStyle name="Heading 4 7 3" xfId="2344"/>
    <cellStyle name="Heading 4 7 4" xfId="2345"/>
    <cellStyle name="Heading 4 8" xfId="2346"/>
    <cellStyle name="Heading 4 8 2" xfId="2347"/>
    <cellStyle name="Heading 4 8 3" xfId="2348"/>
    <cellStyle name="Heading 4 9" xfId="2349"/>
    <cellStyle name="Heading 4 9 2" xfId="2350"/>
    <cellStyle name="Heading 4 9 3" xfId="2351"/>
    <cellStyle name="Hyperlink" xfId="6161" builtinId="8"/>
    <cellStyle name="Hyperlink 2" xfId="2352"/>
    <cellStyle name="Inflow" xfId="2353"/>
    <cellStyle name="Input [yellow]" xfId="2354"/>
    <cellStyle name="Input [yellow] 10" xfId="2355"/>
    <cellStyle name="Input [yellow] 11" xfId="2356"/>
    <cellStyle name="Input [yellow] 12" xfId="2357"/>
    <cellStyle name="Input [yellow] 13" xfId="2358"/>
    <cellStyle name="Input [yellow] 14" xfId="2359"/>
    <cellStyle name="Input [yellow] 15" xfId="2360"/>
    <cellStyle name="Input [yellow] 16" xfId="2361"/>
    <cellStyle name="Input [yellow] 17" xfId="2362"/>
    <cellStyle name="Input [yellow] 18" xfId="2363"/>
    <cellStyle name="Input [yellow] 19" xfId="2364"/>
    <cellStyle name="Input [yellow] 2" xfId="2365"/>
    <cellStyle name="Input [yellow] 20" xfId="2366"/>
    <cellStyle name="Input [yellow] 21" xfId="2367"/>
    <cellStyle name="Input [yellow] 22" xfId="2368"/>
    <cellStyle name="Input [yellow] 23" xfId="2369"/>
    <cellStyle name="Input [yellow] 24" xfId="2370"/>
    <cellStyle name="Input [yellow] 25" xfId="2371"/>
    <cellStyle name="Input [yellow] 26" xfId="2372"/>
    <cellStyle name="Input [yellow] 27" xfId="2373"/>
    <cellStyle name="Input [yellow] 28" xfId="2374"/>
    <cellStyle name="Input [yellow] 3" xfId="2375"/>
    <cellStyle name="Input [yellow] 4" xfId="2376"/>
    <cellStyle name="Input [yellow] 5" xfId="2377"/>
    <cellStyle name="Input [yellow] 6" xfId="2378"/>
    <cellStyle name="Input [yellow] 7" xfId="2379"/>
    <cellStyle name="Input [yellow] 8" xfId="2380"/>
    <cellStyle name="Input [yellow] 9" xfId="2381"/>
    <cellStyle name="Input 10" xfId="2382"/>
    <cellStyle name="Input 10 2" xfId="2383"/>
    <cellStyle name="Input 10 3" xfId="2384"/>
    <cellStyle name="Input 10 4" xfId="2385"/>
    <cellStyle name="Input 11" xfId="2386"/>
    <cellStyle name="Input 11 2" xfId="2387"/>
    <cellStyle name="Input 11 3" xfId="2388"/>
    <cellStyle name="Input 11 4" xfId="2389"/>
    <cellStyle name="Input 12" xfId="2390"/>
    <cellStyle name="Input 12 2" xfId="2391"/>
    <cellStyle name="Input 12 3" xfId="2392"/>
    <cellStyle name="Input 13" xfId="2393"/>
    <cellStyle name="Input 13 2" xfId="2394"/>
    <cellStyle name="Input 13 3" xfId="2395"/>
    <cellStyle name="Input 14" xfId="2396"/>
    <cellStyle name="Input 14 2" xfId="2397"/>
    <cellStyle name="Input 15" xfId="2398"/>
    <cellStyle name="Input 15 2" xfId="2399"/>
    <cellStyle name="Input 16" xfId="2400"/>
    <cellStyle name="Input 17" xfId="2401"/>
    <cellStyle name="Input 18" xfId="2402"/>
    <cellStyle name="Input 19" xfId="2403"/>
    <cellStyle name="Input 2" xfId="2404"/>
    <cellStyle name="Input 2 10" xfId="2405"/>
    <cellStyle name="Input 2 11" xfId="2406"/>
    <cellStyle name="Input 2 12" xfId="2407"/>
    <cellStyle name="Input 2 13" xfId="2408"/>
    <cellStyle name="Input 2 14" xfId="2409"/>
    <cellStyle name="Input 2 2" xfId="2410"/>
    <cellStyle name="Input 2 2 2" xfId="2411"/>
    <cellStyle name="Input 2 2 3" xfId="2412"/>
    <cellStyle name="Input 2 3" xfId="2413"/>
    <cellStyle name="Input 2 3 2" xfId="2414"/>
    <cellStyle name="Input 2 4" xfId="2415"/>
    <cellStyle name="Input 2 5" xfId="2416"/>
    <cellStyle name="Input 2 6" xfId="2417"/>
    <cellStyle name="Input 2 7" xfId="2418"/>
    <cellStyle name="Input 2 8" xfId="2419"/>
    <cellStyle name="Input 2 9" xfId="2420"/>
    <cellStyle name="Input 20" xfId="2421"/>
    <cellStyle name="Input 21" xfId="2422"/>
    <cellStyle name="Input 22" xfId="2423"/>
    <cellStyle name="Input 23" xfId="2424"/>
    <cellStyle name="Input 24" xfId="2425"/>
    <cellStyle name="Input 25" xfId="2426"/>
    <cellStyle name="Input 26" xfId="2427"/>
    <cellStyle name="Input 27" xfId="2428"/>
    <cellStyle name="Input 28" xfId="2429"/>
    <cellStyle name="Input 3" xfId="2430"/>
    <cellStyle name="Input 3 2" xfId="2431"/>
    <cellStyle name="Input 3 3" xfId="2432"/>
    <cellStyle name="Input 3 4" xfId="2433"/>
    <cellStyle name="Input 3 5" xfId="2434"/>
    <cellStyle name="Input 3 6" xfId="2435"/>
    <cellStyle name="Input 3 7" xfId="2436"/>
    <cellStyle name="Input 3 8" xfId="2437"/>
    <cellStyle name="Input 4" xfId="2438"/>
    <cellStyle name="Input 4 2" xfId="2439"/>
    <cellStyle name="Input 4 3" xfId="2440"/>
    <cellStyle name="Input 4 4" xfId="2441"/>
    <cellStyle name="Input 4 5" xfId="2442"/>
    <cellStyle name="Input 4 6" xfId="2443"/>
    <cellStyle name="Input 4 7" xfId="2444"/>
    <cellStyle name="Input 5" xfId="2445"/>
    <cellStyle name="Input 5 2" xfId="2446"/>
    <cellStyle name="Input 5 3" xfId="2447"/>
    <cellStyle name="Input 5 4" xfId="2448"/>
    <cellStyle name="Input 5 5" xfId="2449"/>
    <cellStyle name="Input 5 6" xfId="2450"/>
    <cellStyle name="Input 6" xfId="2451"/>
    <cellStyle name="Input 6 2" xfId="2452"/>
    <cellStyle name="Input 6 3" xfId="2453"/>
    <cellStyle name="Input 6 4" xfId="2454"/>
    <cellStyle name="Input 6 5" xfId="2455"/>
    <cellStyle name="Input 7" xfId="2456"/>
    <cellStyle name="Input 7 2" xfId="2457"/>
    <cellStyle name="Input 7 3" xfId="2458"/>
    <cellStyle name="Input 7 4" xfId="2459"/>
    <cellStyle name="Input 7 5" xfId="2460"/>
    <cellStyle name="Input 8" xfId="2461"/>
    <cellStyle name="Input 8 2" xfId="2462"/>
    <cellStyle name="Input 8 3" xfId="2463"/>
    <cellStyle name="Input 8 4" xfId="2464"/>
    <cellStyle name="Input 9" xfId="2465"/>
    <cellStyle name="Input 9 2" xfId="2466"/>
    <cellStyle name="Input 9 3" xfId="2467"/>
    <cellStyle name="Input 9 4" xfId="2468"/>
    <cellStyle name="InputBlueFont" xfId="2469"/>
    <cellStyle name="InputBlueFont 2" xfId="2470"/>
    <cellStyle name="InputBlueFont 3" xfId="2471"/>
    <cellStyle name="InputBlueFont 4" xfId="2472"/>
    <cellStyle name="ITEMS" xfId="2473"/>
    <cellStyle name="Linked Cell 10" xfId="2474"/>
    <cellStyle name="Linked Cell 10 2" xfId="2475"/>
    <cellStyle name="Linked Cell 10 3" xfId="2476"/>
    <cellStyle name="Linked Cell 11" xfId="2477"/>
    <cellStyle name="Linked Cell 11 2" xfId="2478"/>
    <cellStyle name="Linked Cell 11 3" xfId="2479"/>
    <cellStyle name="Linked Cell 12" xfId="2480"/>
    <cellStyle name="Linked Cell 12 2" xfId="2481"/>
    <cellStyle name="Linked Cell 13" xfId="2482"/>
    <cellStyle name="Linked Cell 13 2" xfId="2483"/>
    <cellStyle name="Linked Cell 14" xfId="2484"/>
    <cellStyle name="Linked Cell 15" xfId="2485"/>
    <cellStyle name="Linked Cell 2" xfId="2486"/>
    <cellStyle name="Linked Cell 2 10" xfId="2487"/>
    <cellStyle name="Linked Cell 2 11" xfId="2488"/>
    <cellStyle name="Linked Cell 2 12" xfId="2489"/>
    <cellStyle name="Linked Cell 2 13" xfId="2490"/>
    <cellStyle name="Linked Cell 2 14" xfId="2491"/>
    <cellStyle name="Linked Cell 2 2" xfId="2492"/>
    <cellStyle name="Linked Cell 2 2 2" xfId="2493"/>
    <cellStyle name="Linked Cell 2 2 3" xfId="2494"/>
    <cellStyle name="Linked Cell 2 3" xfId="2495"/>
    <cellStyle name="Linked Cell 2 3 2" xfId="2496"/>
    <cellStyle name="Linked Cell 2 4" xfId="2497"/>
    <cellStyle name="Linked Cell 2 5" xfId="2498"/>
    <cellStyle name="Linked Cell 2 6" xfId="2499"/>
    <cellStyle name="Linked Cell 2 7" xfId="2500"/>
    <cellStyle name="Linked Cell 2 8" xfId="2501"/>
    <cellStyle name="Linked Cell 2 9" xfId="2502"/>
    <cellStyle name="Linked Cell 3" xfId="2503"/>
    <cellStyle name="Linked Cell 3 2" xfId="2504"/>
    <cellStyle name="Linked Cell 3 3" xfId="2505"/>
    <cellStyle name="Linked Cell 3 4" xfId="2506"/>
    <cellStyle name="Linked Cell 3 5" xfId="2507"/>
    <cellStyle name="Linked Cell 3 6" xfId="2508"/>
    <cellStyle name="Linked Cell 3 7" xfId="2509"/>
    <cellStyle name="Linked Cell 3 8" xfId="2510"/>
    <cellStyle name="Linked Cell 4" xfId="2511"/>
    <cellStyle name="Linked Cell 4 2" xfId="2512"/>
    <cellStyle name="Linked Cell 4 3" xfId="2513"/>
    <cellStyle name="Linked Cell 4 4" xfId="2514"/>
    <cellStyle name="Linked Cell 4 5" xfId="2515"/>
    <cellStyle name="Linked Cell 4 6" xfId="2516"/>
    <cellStyle name="Linked Cell 5" xfId="2517"/>
    <cellStyle name="Linked Cell 5 2" xfId="2518"/>
    <cellStyle name="Linked Cell 5 3" xfId="2519"/>
    <cellStyle name="Linked Cell 5 4" xfId="2520"/>
    <cellStyle name="Linked Cell 5 5" xfId="2521"/>
    <cellStyle name="Linked Cell 6" xfId="2522"/>
    <cellStyle name="Linked Cell 6 2" xfId="2523"/>
    <cellStyle name="Linked Cell 6 3" xfId="2524"/>
    <cellStyle name="Linked Cell 6 4" xfId="2525"/>
    <cellStyle name="Linked Cell 7" xfId="2526"/>
    <cellStyle name="Linked Cell 7 2" xfId="2527"/>
    <cellStyle name="Linked Cell 7 3" xfId="2528"/>
    <cellStyle name="Linked Cell 7 4" xfId="2529"/>
    <cellStyle name="Linked Cell 8" xfId="2530"/>
    <cellStyle name="Linked Cell 8 2" xfId="2531"/>
    <cellStyle name="Linked Cell 8 3" xfId="2532"/>
    <cellStyle name="Linked Cell 9" xfId="2533"/>
    <cellStyle name="Linked Cell 9 2" xfId="2534"/>
    <cellStyle name="Linked Cell 9 3" xfId="2535"/>
    <cellStyle name="m1 - Style1" xfId="2536"/>
    <cellStyle name="MANKAD" xfId="2537"/>
    <cellStyle name="Milliers [0]_AR1194" xfId="2538"/>
    <cellStyle name="Milliers_AR1194" xfId="2539"/>
    <cellStyle name="Mon?taire [0]_AR1194" xfId="2540"/>
    <cellStyle name="Mon?taire_AR1194" xfId="2541"/>
    <cellStyle name="Neutral 10" xfId="2542"/>
    <cellStyle name="Neutral 10 2" xfId="2543"/>
    <cellStyle name="Neutral 10 3" xfId="2544"/>
    <cellStyle name="Neutral 11" xfId="2545"/>
    <cellStyle name="Neutral 11 2" xfId="2546"/>
    <cellStyle name="Neutral 11 3" xfId="2547"/>
    <cellStyle name="Neutral 12" xfId="2548"/>
    <cellStyle name="Neutral 12 2" xfId="2549"/>
    <cellStyle name="Neutral 13" xfId="2550"/>
    <cellStyle name="Neutral 13 2" xfId="2551"/>
    <cellStyle name="Neutral 14" xfId="2552"/>
    <cellStyle name="Neutral 15" xfId="2553"/>
    <cellStyle name="Neutral 2" xfId="2554"/>
    <cellStyle name="Neutral 2 10" xfId="2555"/>
    <cellStyle name="Neutral 2 11" xfId="2556"/>
    <cellStyle name="Neutral 2 12" xfId="2557"/>
    <cellStyle name="Neutral 2 13" xfId="2558"/>
    <cellStyle name="Neutral 2 14" xfId="2559"/>
    <cellStyle name="Neutral 2 2" xfId="2560"/>
    <cellStyle name="Neutral 2 2 2" xfId="2561"/>
    <cellStyle name="Neutral 2 2 3" xfId="2562"/>
    <cellStyle name="Neutral 2 3" xfId="2563"/>
    <cellStyle name="Neutral 2 3 2" xfId="2564"/>
    <cellStyle name="Neutral 2 4" xfId="2565"/>
    <cellStyle name="Neutral 2 5" xfId="2566"/>
    <cellStyle name="Neutral 2 6" xfId="2567"/>
    <cellStyle name="Neutral 2 7" xfId="2568"/>
    <cellStyle name="Neutral 2 8" xfId="2569"/>
    <cellStyle name="Neutral 2 9" xfId="2570"/>
    <cellStyle name="Neutral 3" xfId="2571"/>
    <cellStyle name="Neutral 3 2" xfId="2572"/>
    <cellStyle name="Neutral 3 3" xfId="2573"/>
    <cellStyle name="Neutral 3 4" xfId="2574"/>
    <cellStyle name="Neutral 3 5" xfId="2575"/>
    <cellStyle name="Neutral 3 6" xfId="2576"/>
    <cellStyle name="Neutral 3 7" xfId="2577"/>
    <cellStyle name="Neutral 3 8" xfId="2578"/>
    <cellStyle name="Neutral 4" xfId="2579"/>
    <cellStyle name="Neutral 4 2" xfId="2580"/>
    <cellStyle name="Neutral 4 3" xfId="2581"/>
    <cellStyle name="Neutral 4 4" xfId="2582"/>
    <cellStyle name="Neutral 4 5" xfId="2583"/>
    <cellStyle name="Neutral 4 6" xfId="2584"/>
    <cellStyle name="Neutral 5" xfId="2585"/>
    <cellStyle name="Neutral 5 2" xfId="2586"/>
    <cellStyle name="Neutral 5 3" xfId="2587"/>
    <cellStyle name="Neutral 5 4" xfId="2588"/>
    <cellStyle name="Neutral 5 5" xfId="2589"/>
    <cellStyle name="Neutral 6" xfId="2590"/>
    <cellStyle name="Neutral 6 2" xfId="2591"/>
    <cellStyle name="Neutral 6 3" xfId="2592"/>
    <cellStyle name="Neutral 6 4" xfId="2593"/>
    <cellStyle name="Neutral 7" xfId="2594"/>
    <cellStyle name="Neutral 7 2" xfId="2595"/>
    <cellStyle name="Neutral 7 3" xfId="2596"/>
    <cellStyle name="Neutral 7 4" xfId="2597"/>
    <cellStyle name="Neutral 8" xfId="2598"/>
    <cellStyle name="Neutral 8 2" xfId="2599"/>
    <cellStyle name="Neutral 8 3" xfId="2600"/>
    <cellStyle name="Neutral 9" xfId="2601"/>
    <cellStyle name="Neutral 9 2" xfId="2602"/>
    <cellStyle name="Neutral 9 3" xfId="2603"/>
    <cellStyle name="no dec" xfId="2604"/>
    <cellStyle name="no dec 2" xfId="2605"/>
    <cellStyle name="Normal" xfId="0" builtinId="0"/>
    <cellStyle name="Normal - Style1" xfId="2606"/>
    <cellStyle name="Normal - Style1 10" xfId="2607"/>
    <cellStyle name="Normal - Style1 11" xfId="2608"/>
    <cellStyle name="Normal - Style1 2" xfId="2609"/>
    <cellStyle name="Normal - Style1 2 2" xfId="2610"/>
    <cellStyle name="Normal - Style1 2 3" xfId="2611"/>
    <cellStyle name="Normal - Style1 3" xfId="2612"/>
    <cellStyle name="Normal - Style1 3 2" xfId="2613"/>
    <cellStyle name="Normal - Style1 3 3" xfId="2614"/>
    <cellStyle name="Normal - Style1 4" xfId="2615"/>
    <cellStyle name="Normal - Style1 4 2" xfId="2616"/>
    <cellStyle name="Normal - Style1 4 3" xfId="2617"/>
    <cellStyle name="Normal - Style1 5" xfId="2618"/>
    <cellStyle name="Normal - Style1 5 2" xfId="2619"/>
    <cellStyle name="Normal - Style1 5 3" xfId="2620"/>
    <cellStyle name="Normal - Style1 6" xfId="2621"/>
    <cellStyle name="Normal - Style1 6 2" xfId="2622"/>
    <cellStyle name="Normal - Style1 6 3" xfId="2623"/>
    <cellStyle name="Normal - Style1 7" xfId="2624"/>
    <cellStyle name="Normal - Style1 7 2" xfId="2625"/>
    <cellStyle name="Normal - Style1 8" xfId="2626"/>
    <cellStyle name="Normal - Style1 8 2" xfId="2627"/>
    <cellStyle name="Normal - Style1 9" xfId="2628"/>
    <cellStyle name="Normal - Style1 9 2" xfId="2629"/>
    <cellStyle name="Normal - Style5" xfId="2630"/>
    <cellStyle name="Normal - Style5 10" xfId="2631"/>
    <cellStyle name="Normal - Style5 11" xfId="2632"/>
    <cellStyle name="Normal - Style5 12" xfId="2633"/>
    <cellStyle name="Normal - Style5 13" xfId="2634"/>
    <cellStyle name="Normal - Style5 14" xfId="2635"/>
    <cellStyle name="Normal - Style5 15" xfId="2636"/>
    <cellStyle name="Normal - Style5 16" xfId="2637"/>
    <cellStyle name="Normal - Style5 17" xfId="2638"/>
    <cellStyle name="Normal - Style5 18" xfId="2639"/>
    <cellStyle name="Normal - Style5 19" xfId="2640"/>
    <cellStyle name="Normal - Style5 2" xfId="2641"/>
    <cellStyle name="Normal - Style5 20" xfId="2642"/>
    <cellStyle name="Normal - Style5 21" xfId="2643"/>
    <cellStyle name="Normal - Style5 22" xfId="2644"/>
    <cellStyle name="Normal - Style5 23" xfId="2645"/>
    <cellStyle name="Normal - Style5 24" xfId="2646"/>
    <cellStyle name="Normal - Style5 3" xfId="2647"/>
    <cellStyle name="Normal - Style5 4" xfId="2648"/>
    <cellStyle name="Normal - Style5 5" xfId="2649"/>
    <cellStyle name="Normal - Style5 6" xfId="2650"/>
    <cellStyle name="Normal - Style5 7" xfId="2651"/>
    <cellStyle name="Normal - Style5 8" xfId="2652"/>
    <cellStyle name="Normal - Style5 9" xfId="2653"/>
    <cellStyle name="Normal 10" xfId="2654"/>
    <cellStyle name="Normal 10 10" xfId="4014"/>
    <cellStyle name="Normal 10 10 2" xfId="4598"/>
    <cellStyle name="Normal 10 11" xfId="4597"/>
    <cellStyle name="Normal 10 2" xfId="2655"/>
    <cellStyle name="Normal 10 2 10" xfId="4599"/>
    <cellStyle name="Normal 10 2 2" xfId="2656"/>
    <cellStyle name="Normal 10 2 2 2" xfId="2657"/>
    <cellStyle name="Normal 10 2 2 2 2" xfId="2658"/>
    <cellStyle name="Normal 10 2 2 2 2 2" xfId="4018"/>
    <cellStyle name="Normal 10 2 2 2 2 2 2" xfId="4603"/>
    <cellStyle name="Normal 10 2 2 2 2 3" xfId="4602"/>
    <cellStyle name="Normal 10 2 2 2 3" xfId="2659"/>
    <cellStyle name="Normal 10 2 2 2 3 2" xfId="4019"/>
    <cellStyle name="Normal 10 2 2 2 3 2 2" xfId="4605"/>
    <cellStyle name="Normal 10 2 2 2 3 3" xfId="4604"/>
    <cellStyle name="Normal 10 2 2 2 4" xfId="2660"/>
    <cellStyle name="Normal 10 2 2 2 4 2" xfId="4020"/>
    <cellStyle name="Normal 10 2 2 2 4 2 2" xfId="4607"/>
    <cellStyle name="Normal 10 2 2 2 4 3" xfId="4606"/>
    <cellStyle name="Normal 10 2 2 2 5" xfId="4017"/>
    <cellStyle name="Normal 10 2 2 2 5 2" xfId="4608"/>
    <cellStyle name="Normal 10 2 2 2 6" xfId="4601"/>
    <cellStyle name="Normal 10 2 2 3" xfId="2661"/>
    <cellStyle name="Normal 10 2 2 3 2" xfId="4021"/>
    <cellStyle name="Normal 10 2 2 3 2 2" xfId="4610"/>
    <cellStyle name="Normal 10 2 2 3 3" xfId="4609"/>
    <cellStyle name="Normal 10 2 2 4" xfId="2662"/>
    <cellStyle name="Normal 10 2 2 4 2" xfId="4022"/>
    <cellStyle name="Normal 10 2 2 4 2 2" xfId="4612"/>
    <cellStyle name="Normal 10 2 2 4 3" xfId="4611"/>
    <cellStyle name="Normal 10 2 2 5" xfId="2663"/>
    <cellStyle name="Normal 10 2 2 5 2" xfId="4023"/>
    <cellStyle name="Normal 10 2 2 5 2 2" xfId="4614"/>
    <cellStyle name="Normal 10 2 2 5 3" xfId="4613"/>
    <cellStyle name="Normal 10 2 2 6" xfId="2664"/>
    <cellStyle name="Normal 10 2 2 6 2" xfId="4024"/>
    <cellStyle name="Normal 10 2 2 6 2 2" xfId="4616"/>
    <cellStyle name="Normal 10 2 2 6 3" xfId="4615"/>
    <cellStyle name="Normal 10 2 2 7" xfId="4016"/>
    <cellStyle name="Normal 10 2 2 7 2" xfId="4617"/>
    <cellStyle name="Normal 10 2 2 8" xfId="4600"/>
    <cellStyle name="Normal 10 2 3" xfId="2665"/>
    <cellStyle name="Normal 10 2 3 2" xfId="2666"/>
    <cellStyle name="Normal 10 2 3 2 2" xfId="4026"/>
    <cellStyle name="Normal 10 2 3 2 2 2" xfId="4620"/>
    <cellStyle name="Normal 10 2 3 2 3" xfId="4619"/>
    <cellStyle name="Normal 10 2 3 3" xfId="2667"/>
    <cellStyle name="Normal 10 2 3 3 2" xfId="4027"/>
    <cellStyle name="Normal 10 2 3 3 2 2" xfId="4622"/>
    <cellStyle name="Normal 10 2 3 3 3" xfId="4621"/>
    <cellStyle name="Normal 10 2 3 4" xfId="2668"/>
    <cellStyle name="Normal 10 2 3 4 2" xfId="4028"/>
    <cellStyle name="Normal 10 2 3 4 2 2" xfId="4624"/>
    <cellStyle name="Normal 10 2 3 4 3" xfId="4623"/>
    <cellStyle name="Normal 10 2 3 5" xfId="4025"/>
    <cellStyle name="Normal 10 2 3 5 2" xfId="4625"/>
    <cellStyle name="Normal 10 2 3 6" xfId="4618"/>
    <cellStyle name="Normal 10 2 4" xfId="2669"/>
    <cellStyle name="Normal 10 2 4 2" xfId="4029"/>
    <cellStyle name="Normal 10 2 4 2 2" xfId="4627"/>
    <cellStyle name="Normal 10 2 4 3" xfId="4626"/>
    <cellStyle name="Normal 10 2 5" xfId="2670"/>
    <cellStyle name="Normal 10 2 5 2" xfId="4030"/>
    <cellStyle name="Normal 10 2 5 2 2" xfId="4629"/>
    <cellStyle name="Normal 10 2 5 3" xfId="4628"/>
    <cellStyle name="Normal 10 2 6" xfId="2671"/>
    <cellStyle name="Normal 10 2 6 2" xfId="4031"/>
    <cellStyle name="Normal 10 2 6 2 2" xfId="4631"/>
    <cellStyle name="Normal 10 2 6 3" xfId="4630"/>
    <cellStyle name="Normal 10 2 7" xfId="2672"/>
    <cellStyle name="Normal 10 2 8" xfId="2673"/>
    <cellStyle name="Normal 10 2 8 2" xfId="4032"/>
    <cellStyle name="Normal 10 2 8 2 2" xfId="4633"/>
    <cellStyle name="Normal 10 2 8 3" xfId="4632"/>
    <cellStyle name="Normal 10 2 9" xfId="4015"/>
    <cellStyle name="Normal 10 2 9 2" xfId="4634"/>
    <cellStyle name="Normal 10 3" xfId="2674"/>
    <cellStyle name="Normal 10 3 10" xfId="4635"/>
    <cellStyle name="Normal 10 3 2" xfId="2675"/>
    <cellStyle name="Normal 10 3 2 2" xfId="2676"/>
    <cellStyle name="Normal 10 3 2 2 2" xfId="4035"/>
    <cellStyle name="Normal 10 3 2 2 2 2" xfId="4638"/>
    <cellStyle name="Normal 10 3 2 2 3" xfId="4637"/>
    <cellStyle name="Normal 10 3 2 3" xfId="2677"/>
    <cellStyle name="Normal 10 3 2 3 2" xfId="4036"/>
    <cellStyle name="Normal 10 3 2 3 2 2" xfId="4640"/>
    <cellStyle name="Normal 10 3 2 3 3" xfId="4639"/>
    <cellStyle name="Normal 10 3 2 4" xfId="2678"/>
    <cellStyle name="Normal 10 3 2 4 2" xfId="4037"/>
    <cellStyle name="Normal 10 3 2 4 2 2" xfId="4642"/>
    <cellStyle name="Normal 10 3 2 4 3" xfId="4641"/>
    <cellStyle name="Normal 10 3 2 5" xfId="4034"/>
    <cellStyle name="Normal 10 3 2 5 2" xfId="4643"/>
    <cellStyle name="Normal 10 3 2 6" xfId="4636"/>
    <cellStyle name="Normal 10 3 3" xfId="2679"/>
    <cellStyle name="Normal 10 3 3 2" xfId="4038"/>
    <cellStyle name="Normal 10 3 3 2 2" xfId="4645"/>
    <cellStyle name="Normal 10 3 3 3" xfId="4644"/>
    <cellStyle name="Normal 10 3 4" xfId="2680"/>
    <cellStyle name="Normal 10 3 4 2" xfId="4039"/>
    <cellStyle name="Normal 10 3 4 2 2" xfId="4647"/>
    <cellStyle name="Normal 10 3 4 3" xfId="4646"/>
    <cellStyle name="Normal 10 3 5" xfId="2681"/>
    <cellStyle name="Normal 10 3 5 2" xfId="4040"/>
    <cellStyle name="Normal 10 3 5 2 2" xfId="4649"/>
    <cellStyle name="Normal 10 3 5 3" xfId="4648"/>
    <cellStyle name="Normal 10 3 6" xfId="2682"/>
    <cellStyle name="Normal 10 3 6 2" xfId="4041"/>
    <cellStyle name="Normal 10 3 6 2 2" xfId="4651"/>
    <cellStyle name="Normal 10 3 6 3" xfId="4650"/>
    <cellStyle name="Normal 10 3 7" xfId="2683"/>
    <cellStyle name="Normal 10 3 8" xfId="2684"/>
    <cellStyle name="Normal 10 3 8 2" xfId="4042"/>
    <cellStyle name="Normal 10 3 8 2 2" xfId="4653"/>
    <cellStyle name="Normal 10 3 8 3" xfId="4652"/>
    <cellStyle name="Normal 10 3 9" xfId="4033"/>
    <cellStyle name="Normal 10 3 9 2" xfId="4654"/>
    <cellStyle name="Normal 10 4" xfId="2685"/>
    <cellStyle name="Normal 10 4 2" xfId="2686"/>
    <cellStyle name="Normal 10 4 2 2" xfId="4044"/>
    <cellStyle name="Normal 10 4 2 2 2" xfId="4657"/>
    <cellStyle name="Normal 10 4 2 3" xfId="4656"/>
    <cellStyle name="Normal 10 4 3" xfId="2687"/>
    <cellStyle name="Normal 10 4 3 2" xfId="4045"/>
    <cellStyle name="Normal 10 4 3 2 2" xfId="4659"/>
    <cellStyle name="Normal 10 4 3 3" xfId="4658"/>
    <cellStyle name="Normal 10 4 4" xfId="2688"/>
    <cellStyle name="Normal 10 4 4 2" xfId="4046"/>
    <cellStyle name="Normal 10 4 4 2 2" xfId="4661"/>
    <cellStyle name="Normal 10 4 4 3" xfId="4660"/>
    <cellStyle name="Normal 10 4 5" xfId="2689"/>
    <cellStyle name="Normal 10 4 5 2" xfId="4047"/>
    <cellStyle name="Normal 10 4 5 2 2" xfId="4663"/>
    <cellStyle name="Normal 10 4 5 3" xfId="4662"/>
    <cellStyle name="Normal 10 4 6" xfId="2690"/>
    <cellStyle name="Normal 10 4 7" xfId="2691"/>
    <cellStyle name="Normal 10 4 7 2" xfId="4048"/>
    <cellStyle name="Normal 10 4 7 2 2" xfId="4665"/>
    <cellStyle name="Normal 10 4 7 3" xfId="4664"/>
    <cellStyle name="Normal 10 4 8" xfId="4043"/>
    <cellStyle name="Normal 10 4 8 2" xfId="4666"/>
    <cellStyle name="Normal 10 4 9" xfId="4655"/>
    <cellStyle name="Normal 10 5" xfId="2692"/>
    <cellStyle name="Normal 10 5 2" xfId="2693"/>
    <cellStyle name="Normal 10 5 2 2" xfId="4050"/>
    <cellStyle name="Normal 10 5 2 2 2" xfId="4669"/>
    <cellStyle name="Normal 10 5 2 3" xfId="4668"/>
    <cellStyle name="Normal 10 5 3" xfId="2694"/>
    <cellStyle name="Normal 10 5 4" xfId="4049"/>
    <cellStyle name="Normal 10 5 4 2" xfId="4670"/>
    <cellStyle name="Normal 10 5 5" xfId="4667"/>
    <cellStyle name="Normal 10 6" xfId="2695"/>
    <cellStyle name="Normal 10 6 2" xfId="2696"/>
    <cellStyle name="Normal 10 6 2 2" xfId="4052"/>
    <cellStyle name="Normal 10 6 2 2 2" xfId="4673"/>
    <cellStyle name="Normal 10 6 2 3" xfId="4672"/>
    <cellStyle name="Normal 10 6 3" xfId="2697"/>
    <cellStyle name="Normal 10 6 4" xfId="4051"/>
    <cellStyle name="Normal 10 6 4 2" xfId="4674"/>
    <cellStyle name="Normal 10 6 5" xfId="4671"/>
    <cellStyle name="Normal 10 7" xfId="2698"/>
    <cellStyle name="Normal 10 7 2" xfId="4053"/>
    <cellStyle name="Normal 10 7 2 2" xfId="4676"/>
    <cellStyle name="Normal 10 7 3" xfId="4675"/>
    <cellStyle name="Normal 10 8" xfId="2699"/>
    <cellStyle name="Normal 10 9" xfId="2700"/>
    <cellStyle name="Normal 10 9 2" xfId="4054"/>
    <cellStyle name="Normal 10 9 2 2" xfId="4678"/>
    <cellStyle name="Normal 10 9 3" xfId="4677"/>
    <cellStyle name="Normal 100" xfId="5691"/>
    <cellStyle name="Normal 101" xfId="5692"/>
    <cellStyle name="Normal 102" xfId="5693"/>
    <cellStyle name="Normal 103" xfId="5694"/>
    <cellStyle name="Normal 104" xfId="5695"/>
    <cellStyle name="Normal 105" xfId="5696"/>
    <cellStyle name="Normal 106" xfId="5861"/>
    <cellStyle name="Normal 107" xfId="5862"/>
    <cellStyle name="Normal 108" xfId="5860"/>
    <cellStyle name="Normal 109" xfId="5851"/>
    <cellStyle name="Normal 11" xfId="2701"/>
    <cellStyle name="Normal 11 10" xfId="4679"/>
    <cellStyle name="Normal 11 2" xfId="2702"/>
    <cellStyle name="Normal 11 2 2" xfId="2703"/>
    <cellStyle name="Normal 11 2 2 2" xfId="2704"/>
    <cellStyle name="Normal 11 2 2 2 2" xfId="4058"/>
    <cellStyle name="Normal 11 2 2 2 2 2" xfId="4683"/>
    <cellStyle name="Normal 11 2 2 2 3" xfId="4682"/>
    <cellStyle name="Normal 11 2 2 3" xfId="2705"/>
    <cellStyle name="Normal 11 2 2 3 2" xfId="4059"/>
    <cellStyle name="Normal 11 2 2 3 2 2" xfId="4685"/>
    <cellStyle name="Normal 11 2 2 3 3" xfId="4684"/>
    <cellStyle name="Normal 11 2 2 4" xfId="2706"/>
    <cellStyle name="Normal 11 2 2 4 2" xfId="4060"/>
    <cellStyle name="Normal 11 2 2 4 2 2" xfId="4687"/>
    <cellStyle name="Normal 11 2 2 4 3" xfId="4686"/>
    <cellStyle name="Normal 11 2 2 5" xfId="4057"/>
    <cellStyle name="Normal 11 2 2 5 2" xfId="4688"/>
    <cellStyle name="Normal 11 2 2 6" xfId="4681"/>
    <cellStyle name="Normal 11 2 3" xfId="2707"/>
    <cellStyle name="Normal 11 2 3 2" xfId="4061"/>
    <cellStyle name="Normal 11 2 3 2 2" xfId="4690"/>
    <cellStyle name="Normal 11 2 3 3" xfId="4689"/>
    <cellStyle name="Normal 11 2 4" xfId="2708"/>
    <cellStyle name="Normal 11 2 4 2" xfId="4062"/>
    <cellStyle name="Normal 11 2 4 2 2" xfId="4692"/>
    <cellStyle name="Normal 11 2 4 3" xfId="4691"/>
    <cellStyle name="Normal 11 2 5" xfId="2709"/>
    <cellStyle name="Normal 11 2 5 2" xfId="4063"/>
    <cellStyle name="Normal 11 2 5 2 2" xfId="4694"/>
    <cellStyle name="Normal 11 2 5 3" xfId="4693"/>
    <cellStyle name="Normal 11 2 6" xfId="2710"/>
    <cellStyle name="Normal 11 2 7" xfId="2711"/>
    <cellStyle name="Normal 11 2 7 2" xfId="4064"/>
    <cellStyle name="Normal 11 2 7 2 2" xfId="4696"/>
    <cellStyle name="Normal 11 2 7 3" xfId="4695"/>
    <cellStyle name="Normal 11 2 8" xfId="4056"/>
    <cellStyle name="Normal 11 2 8 2" xfId="4697"/>
    <cellStyle name="Normal 11 2 9" xfId="4680"/>
    <cellStyle name="Normal 11 3" xfId="2712"/>
    <cellStyle name="Normal 11 3 2" xfId="2713"/>
    <cellStyle name="Normal 11 3 2 2" xfId="4066"/>
    <cellStyle name="Normal 11 3 2 2 2" xfId="4700"/>
    <cellStyle name="Normal 11 3 2 3" xfId="4699"/>
    <cellStyle name="Normal 11 3 3" xfId="2714"/>
    <cellStyle name="Normal 11 3 3 2" xfId="4067"/>
    <cellStyle name="Normal 11 3 3 2 2" xfId="4702"/>
    <cellStyle name="Normal 11 3 3 3" xfId="4701"/>
    <cellStyle name="Normal 11 3 4" xfId="2715"/>
    <cellStyle name="Normal 11 3 4 2" xfId="4068"/>
    <cellStyle name="Normal 11 3 4 2 2" xfId="4704"/>
    <cellStyle name="Normal 11 3 4 3" xfId="4703"/>
    <cellStyle name="Normal 11 3 5" xfId="2716"/>
    <cellStyle name="Normal 11 3 5 2" xfId="4069"/>
    <cellStyle name="Normal 11 3 5 2 2" xfId="4706"/>
    <cellStyle name="Normal 11 3 5 3" xfId="4705"/>
    <cellStyle name="Normal 11 3 6" xfId="2717"/>
    <cellStyle name="Normal 11 3 7" xfId="2718"/>
    <cellStyle name="Normal 11 3 7 2" xfId="4070"/>
    <cellStyle name="Normal 11 3 7 2 2" xfId="4708"/>
    <cellStyle name="Normal 11 3 7 3" xfId="4707"/>
    <cellStyle name="Normal 11 3 8" xfId="4065"/>
    <cellStyle name="Normal 11 3 8 2" xfId="4709"/>
    <cellStyle name="Normal 11 3 9" xfId="4698"/>
    <cellStyle name="Normal 11 4" xfId="2719"/>
    <cellStyle name="Normal 11 4 2" xfId="2720"/>
    <cellStyle name="Normal 11 4 2 2" xfId="4072"/>
    <cellStyle name="Normal 11 4 2 2 2" xfId="4712"/>
    <cellStyle name="Normal 11 4 2 3" xfId="4711"/>
    <cellStyle name="Normal 11 4 3" xfId="2721"/>
    <cellStyle name="Normal 11 4 4" xfId="4071"/>
    <cellStyle name="Normal 11 4 4 2" xfId="4713"/>
    <cellStyle name="Normal 11 4 5" xfId="4710"/>
    <cellStyle name="Normal 11 5" xfId="2722"/>
    <cellStyle name="Normal 11 5 2" xfId="2723"/>
    <cellStyle name="Normal 11 5 2 2" xfId="4074"/>
    <cellStyle name="Normal 11 5 2 2 2" xfId="4716"/>
    <cellStyle name="Normal 11 5 2 3" xfId="4715"/>
    <cellStyle name="Normal 11 5 3" xfId="2724"/>
    <cellStyle name="Normal 11 5 4" xfId="4073"/>
    <cellStyle name="Normal 11 5 4 2" xfId="4717"/>
    <cellStyle name="Normal 11 5 5" xfId="4714"/>
    <cellStyle name="Normal 11 6" xfId="2725"/>
    <cellStyle name="Normal 11 6 2" xfId="4075"/>
    <cellStyle name="Normal 11 6 2 2" xfId="4719"/>
    <cellStyle name="Normal 11 6 3" xfId="4718"/>
    <cellStyle name="Normal 11 7" xfId="2726"/>
    <cellStyle name="Normal 11 8" xfId="2727"/>
    <cellStyle name="Normal 11 8 2" xfId="4076"/>
    <cellStyle name="Normal 11 8 2 2" xfId="4721"/>
    <cellStyle name="Normal 11 8 3" xfId="4720"/>
    <cellStyle name="Normal 11 9" xfId="4055"/>
    <cellStyle name="Normal 11 9 2" xfId="4722"/>
    <cellStyle name="Normal 110" xfId="5850"/>
    <cellStyle name="Normal 111" xfId="5849"/>
    <cellStyle name="Normal 112" xfId="5848"/>
    <cellStyle name="Normal 113" xfId="5697"/>
    <cellStyle name="Normal 114" xfId="6158"/>
    <cellStyle name="Normal 115" xfId="6159"/>
    <cellStyle name="Normal 12" xfId="2728"/>
    <cellStyle name="Normal 12 10" xfId="4077"/>
    <cellStyle name="Normal 12 10 2" xfId="4724"/>
    <cellStyle name="Normal 12 11" xfId="4723"/>
    <cellStyle name="Normal 12 2" xfId="2729"/>
    <cellStyle name="Normal 12 2 2" xfId="2730"/>
    <cellStyle name="Normal 12 2 2 2" xfId="4079"/>
    <cellStyle name="Normal 12 2 2 2 2" xfId="4727"/>
    <cellStyle name="Normal 12 2 2 3" xfId="4726"/>
    <cellStyle name="Normal 12 2 3" xfId="2731"/>
    <cellStyle name="Normal 12 2 3 2" xfId="4080"/>
    <cellStyle name="Normal 12 2 3 2 2" xfId="4729"/>
    <cellStyle name="Normal 12 2 3 3" xfId="4728"/>
    <cellStyle name="Normal 12 2 4" xfId="2732"/>
    <cellStyle name="Normal 12 2 4 2" xfId="4081"/>
    <cellStyle name="Normal 12 2 4 2 2" xfId="4731"/>
    <cellStyle name="Normal 12 2 4 3" xfId="4730"/>
    <cellStyle name="Normal 12 2 5" xfId="2733"/>
    <cellStyle name="Normal 12 2 5 2" xfId="4082"/>
    <cellStyle name="Normal 12 2 5 2 2" xfId="4733"/>
    <cellStyle name="Normal 12 2 5 3" xfId="4732"/>
    <cellStyle name="Normal 12 2 6" xfId="2734"/>
    <cellStyle name="Normal 12 2 7" xfId="2735"/>
    <cellStyle name="Normal 12 2 7 2" xfId="4083"/>
    <cellStyle name="Normal 12 2 7 2 2" xfId="4735"/>
    <cellStyle name="Normal 12 2 7 3" xfId="4734"/>
    <cellStyle name="Normal 12 2 8" xfId="4078"/>
    <cellStyle name="Normal 12 2 8 2" xfId="4736"/>
    <cellStyle name="Normal 12 2 9" xfId="4725"/>
    <cellStyle name="Normal 12 3" xfId="2736"/>
    <cellStyle name="Normal 12 3 2" xfId="2737"/>
    <cellStyle name="Normal 12 3 2 2" xfId="4085"/>
    <cellStyle name="Normal 12 3 2 2 2" xfId="4739"/>
    <cellStyle name="Normal 12 3 2 3" xfId="4738"/>
    <cellStyle name="Normal 12 3 3" xfId="2738"/>
    <cellStyle name="Normal 12 3 4" xfId="4084"/>
    <cellStyle name="Normal 12 3 4 2" xfId="4740"/>
    <cellStyle name="Normal 12 3 5" xfId="4737"/>
    <cellStyle name="Normal 12 4" xfId="2739"/>
    <cellStyle name="Normal 12 4 2" xfId="2740"/>
    <cellStyle name="Normal 12 4 2 2" xfId="4087"/>
    <cellStyle name="Normal 12 4 2 2 2" xfId="4743"/>
    <cellStyle name="Normal 12 4 2 3" xfId="4742"/>
    <cellStyle name="Normal 12 4 3" xfId="2741"/>
    <cellStyle name="Normal 12 4 4" xfId="4086"/>
    <cellStyle name="Normal 12 4 4 2" xfId="4744"/>
    <cellStyle name="Normal 12 4 5" xfId="4741"/>
    <cellStyle name="Normal 12 5" xfId="2742"/>
    <cellStyle name="Normal 12 6" xfId="2743"/>
    <cellStyle name="Normal 12 6 2" xfId="4088"/>
    <cellStyle name="Normal 12 6 2 2" xfId="4746"/>
    <cellStyle name="Normal 12 6 3" xfId="4745"/>
    <cellStyle name="Normal 12 7" xfId="2744"/>
    <cellStyle name="Normal 12 7 2" xfId="4089"/>
    <cellStyle name="Normal 12 7 2 2" xfId="4748"/>
    <cellStyle name="Normal 12 7 3" xfId="4747"/>
    <cellStyle name="Normal 12 8" xfId="2745"/>
    <cellStyle name="Normal 12 9" xfId="2746"/>
    <cellStyle name="Normal 12 9 2" xfId="4090"/>
    <cellStyle name="Normal 12 9 2 2" xfId="4750"/>
    <cellStyle name="Normal 12 9 3" xfId="4749"/>
    <cellStyle name="Normal 13" xfId="2747"/>
    <cellStyle name="Normal 13 2" xfId="2748"/>
    <cellStyle name="Normal 13 2 2" xfId="2749"/>
    <cellStyle name="Normal 13 2 2 2" xfId="4091"/>
    <cellStyle name="Normal 13 2 2 2 2" xfId="4752"/>
    <cellStyle name="Normal 13 2 2 3" xfId="4751"/>
    <cellStyle name="Normal 13 2 3" xfId="2750"/>
    <cellStyle name="Normal 13 2 4" xfId="2751"/>
    <cellStyle name="Normal 13 2 5" xfId="2752"/>
    <cellStyle name="Normal 13 2 5 2" xfId="4092"/>
    <cellStyle name="Normal 13 2 5 2 2" xfId="4754"/>
    <cellStyle name="Normal 13 2 5 3" xfId="4753"/>
    <cellStyle name="Normal 13 3" xfId="2753"/>
    <cellStyle name="Normal 13 3 2" xfId="2754"/>
    <cellStyle name="Normal 13 3 2 2" xfId="4094"/>
    <cellStyle name="Normal 13 3 2 2 2" xfId="4757"/>
    <cellStyle name="Normal 13 3 2 3" xfId="4756"/>
    <cellStyle name="Normal 13 3 3" xfId="2755"/>
    <cellStyle name="Normal 13 3 3 2" xfId="4095"/>
    <cellStyle name="Normal 13 3 3 2 2" xfId="4759"/>
    <cellStyle name="Normal 13 3 3 3" xfId="4758"/>
    <cellStyle name="Normal 13 3 4" xfId="2756"/>
    <cellStyle name="Normal 13 3 5" xfId="4093"/>
    <cellStyle name="Normal 13 3 5 2" xfId="4760"/>
    <cellStyle name="Normal 13 3 6" xfId="4755"/>
    <cellStyle name="Normal 13 4" xfId="2757"/>
    <cellStyle name="Normal 13 5" xfId="2758"/>
    <cellStyle name="Normal 13 6" xfId="2759"/>
    <cellStyle name="Normal 13 7" xfId="2760"/>
    <cellStyle name="Normal 13 7 2" xfId="4096"/>
    <cellStyle name="Normal 13 7 2 2" xfId="4762"/>
    <cellStyle name="Normal 13 7 3" xfId="4761"/>
    <cellStyle name="Normal 14" xfId="2761"/>
    <cellStyle name="Normal 14 2" xfId="2762"/>
    <cellStyle name="Normal 14 2 2" xfId="2763"/>
    <cellStyle name="Normal 14 2 2 2" xfId="4097"/>
    <cellStyle name="Normal 14 2 2 2 2" xfId="4764"/>
    <cellStyle name="Normal 14 2 2 3" xfId="4763"/>
    <cellStyle name="Normal 14 2 3" xfId="2764"/>
    <cellStyle name="Normal 14 2 4" xfId="2765"/>
    <cellStyle name="Normal 14 2 5" xfId="2766"/>
    <cellStyle name="Normal 14 2 5 2" xfId="4098"/>
    <cellStyle name="Normal 14 2 5 2 2" xfId="4766"/>
    <cellStyle name="Normal 14 2 5 3" xfId="4765"/>
    <cellStyle name="Normal 14 3" xfId="2767"/>
    <cellStyle name="Normal 14 3 2" xfId="2768"/>
    <cellStyle name="Normal 14 3 2 2" xfId="4100"/>
    <cellStyle name="Normal 14 3 2 2 2" xfId="4769"/>
    <cellStyle name="Normal 14 3 2 3" xfId="4768"/>
    <cellStyle name="Normal 14 3 3" xfId="2769"/>
    <cellStyle name="Normal 14 3 3 2" xfId="4101"/>
    <cellStyle name="Normal 14 3 3 2 2" xfId="4771"/>
    <cellStyle name="Normal 14 3 3 3" xfId="4770"/>
    <cellStyle name="Normal 14 3 4" xfId="2770"/>
    <cellStyle name="Normal 14 3 5" xfId="4099"/>
    <cellStyle name="Normal 14 3 5 2" xfId="4772"/>
    <cellStyle name="Normal 14 3 6" xfId="4767"/>
    <cellStyle name="Normal 14 4" xfId="2771"/>
    <cellStyle name="Normal 14 5" xfId="2772"/>
    <cellStyle name="Normal 14 6" xfId="2773"/>
    <cellStyle name="Normal 14 7" xfId="2774"/>
    <cellStyle name="Normal 14 7 2" xfId="4102"/>
    <cellStyle name="Normal 14 7 2 2" xfId="4774"/>
    <cellStyle name="Normal 14 7 3" xfId="4773"/>
    <cellStyle name="Normal 15" xfId="2775"/>
    <cellStyle name="Normal 15 2" xfId="2776"/>
    <cellStyle name="Normal 15 2 2" xfId="2777"/>
    <cellStyle name="Normal 15 2 2 2" xfId="4103"/>
    <cellStyle name="Normal 15 2 2 2 2" xfId="4776"/>
    <cellStyle name="Normal 15 2 2 3" xfId="4775"/>
    <cellStyle name="Normal 15 2 3" xfId="2778"/>
    <cellStyle name="Normal 15 2 4" xfId="2779"/>
    <cellStyle name="Normal 15 2 5" xfId="2780"/>
    <cellStyle name="Normal 15 2 5 2" xfId="4104"/>
    <cellStyle name="Normal 15 2 5 2 2" xfId="4778"/>
    <cellStyle name="Normal 15 2 5 3" xfId="4777"/>
    <cellStyle name="Normal 15 3" xfId="2781"/>
    <cellStyle name="Normal 15 3 2" xfId="2782"/>
    <cellStyle name="Normal 15 3 2 2" xfId="4106"/>
    <cellStyle name="Normal 15 3 2 2 2" xfId="4781"/>
    <cellStyle name="Normal 15 3 2 3" xfId="4780"/>
    <cellStyle name="Normal 15 3 3" xfId="2783"/>
    <cellStyle name="Normal 15 3 3 2" xfId="4107"/>
    <cellStyle name="Normal 15 3 3 2 2" xfId="4783"/>
    <cellStyle name="Normal 15 3 3 3" xfId="4782"/>
    <cellStyle name="Normal 15 3 4" xfId="2784"/>
    <cellStyle name="Normal 15 3 5" xfId="4105"/>
    <cellStyle name="Normal 15 3 5 2" xfId="4784"/>
    <cellStyle name="Normal 15 3 6" xfId="4779"/>
    <cellStyle name="Normal 15 4" xfId="2785"/>
    <cellStyle name="Normal 15 5" xfId="2786"/>
    <cellStyle name="Normal 15 6" xfId="2787"/>
    <cellStyle name="Normal 15 7" xfId="2788"/>
    <cellStyle name="Normal 15 7 2" xfId="4108"/>
    <cellStyle name="Normal 15 7 2 2" xfId="4786"/>
    <cellStyle name="Normal 15 7 3" xfId="4785"/>
    <cellStyle name="Normal 16" xfId="2789"/>
    <cellStyle name="Normal 16 2" xfId="2790"/>
    <cellStyle name="Normal 16 2 2" xfId="2791"/>
    <cellStyle name="Normal 16 2 2 2" xfId="4109"/>
    <cellStyle name="Normal 16 2 2 2 2" xfId="4788"/>
    <cellStyle name="Normal 16 2 2 3" xfId="4787"/>
    <cellStyle name="Normal 16 2 3" xfId="2792"/>
    <cellStyle name="Normal 16 2 4" xfId="2793"/>
    <cellStyle name="Normal 16 2 5" xfId="2794"/>
    <cellStyle name="Normal 16 2 5 2" xfId="4110"/>
    <cellStyle name="Normal 16 2 5 2 2" xfId="4790"/>
    <cellStyle name="Normal 16 2 5 3" xfId="4789"/>
    <cellStyle name="Normal 16 3" xfId="2795"/>
    <cellStyle name="Normal 16 3 2" xfId="2796"/>
    <cellStyle name="Normal 16 4" xfId="2797"/>
    <cellStyle name="Normal 16 5" xfId="2798"/>
    <cellStyle name="Normal 17" xfId="2799"/>
    <cellStyle name="Normal 17 2" xfId="2800"/>
    <cellStyle name="Normal 17 2 2" xfId="2801"/>
    <cellStyle name="Normal 17 2 2 2" xfId="4112"/>
    <cellStyle name="Normal 17 2 2 2 2" xfId="4793"/>
    <cellStyle name="Normal 17 2 2 3" xfId="4792"/>
    <cellStyle name="Normal 17 2 3" xfId="2802"/>
    <cellStyle name="Normal 17 2 4" xfId="2803"/>
    <cellStyle name="Normal 17 2 4 2" xfId="4113"/>
    <cellStyle name="Normal 17 2 4 2 2" xfId="4795"/>
    <cellStyle name="Normal 17 2 4 3" xfId="4794"/>
    <cellStyle name="Normal 17 2 5" xfId="4111"/>
    <cellStyle name="Normal 17 2 5 2" xfId="4796"/>
    <cellStyle name="Normal 17 2 6" xfId="4791"/>
    <cellStyle name="Normal 17 3" xfId="2804"/>
    <cellStyle name="Normal 17 3 2" xfId="2805"/>
    <cellStyle name="Normal 17 4" xfId="2806"/>
    <cellStyle name="Normal 18" xfId="2807"/>
    <cellStyle name="Normal 18 2" xfId="2808"/>
    <cellStyle name="Normal 18 2 2" xfId="2809"/>
    <cellStyle name="Normal 18 2 2 2" xfId="4115"/>
    <cellStyle name="Normal 18 2 2 2 2" xfId="4799"/>
    <cellStyle name="Normal 18 2 2 3" xfId="4798"/>
    <cellStyle name="Normal 18 2 3" xfId="2810"/>
    <cellStyle name="Normal 18 2 4" xfId="2811"/>
    <cellStyle name="Normal 18 2 4 2" xfId="4116"/>
    <cellStyle name="Normal 18 2 4 2 2" xfId="4801"/>
    <cellStyle name="Normal 18 2 4 3" xfId="4800"/>
    <cellStyle name="Normal 18 2 5" xfId="4114"/>
    <cellStyle name="Normal 18 2 5 2" xfId="4802"/>
    <cellStyle name="Normal 18 2 6" xfId="4797"/>
    <cellStyle name="Normal 18 3" xfId="2812"/>
    <cellStyle name="Normal 18 3 2" xfId="2813"/>
    <cellStyle name="Normal 18 4" xfId="2814"/>
    <cellStyle name="Normal 19" xfId="2815"/>
    <cellStyle name="Normal 19 2" xfId="2816"/>
    <cellStyle name="Normal 19 2 2" xfId="2817"/>
    <cellStyle name="Normal 19 2 2 2" xfId="4118"/>
    <cellStyle name="Normal 19 2 2 2 2" xfId="4805"/>
    <cellStyle name="Normal 19 2 2 3" xfId="4804"/>
    <cellStyle name="Normal 19 2 3" xfId="2818"/>
    <cellStyle name="Normal 19 2 4" xfId="2819"/>
    <cellStyle name="Normal 19 2 4 2" xfId="4119"/>
    <cellStyle name="Normal 19 2 4 2 2" xfId="4807"/>
    <cellStyle name="Normal 19 2 4 3" xfId="4806"/>
    <cellStyle name="Normal 19 2 5" xfId="4117"/>
    <cellStyle name="Normal 19 2 5 2" xfId="4808"/>
    <cellStyle name="Normal 19 2 6" xfId="4803"/>
    <cellStyle name="Normal 19 3" xfId="2820"/>
    <cellStyle name="Normal 19 3 2" xfId="2821"/>
    <cellStyle name="Normal 19 4" xfId="2822"/>
    <cellStyle name="Normal 2" xfId="2823"/>
    <cellStyle name="Normal 2 10" xfId="2824"/>
    <cellStyle name="Normal 2 10 2" xfId="2825"/>
    <cellStyle name="Normal 2 10 2 2" xfId="4122"/>
    <cellStyle name="Normal 2 10 2 2 2" xfId="4812"/>
    <cellStyle name="Normal 2 10 2 3" xfId="4811"/>
    <cellStyle name="Normal 2 10 3" xfId="2826"/>
    <cellStyle name="Normal 2 10 4" xfId="4121"/>
    <cellStyle name="Normal 2 10 4 2" xfId="4813"/>
    <cellStyle name="Normal 2 10 5" xfId="4810"/>
    <cellStyle name="Normal 2 11" xfId="2827"/>
    <cellStyle name="Normal 2 11 2" xfId="2828"/>
    <cellStyle name="Normal 2 12" xfId="2829"/>
    <cellStyle name="Normal 2 13" xfId="2830"/>
    <cellStyle name="Normal 2 14" xfId="2831"/>
    <cellStyle name="Normal 2 15" xfId="2832"/>
    <cellStyle name="Normal 2 16" xfId="2833"/>
    <cellStyle name="Normal 2 16 2" xfId="4123"/>
    <cellStyle name="Normal 2 16 2 2" xfId="4815"/>
    <cellStyle name="Normal 2 16 3" xfId="4814"/>
    <cellStyle name="Normal 2 17" xfId="4120"/>
    <cellStyle name="Normal 2 17 2" xfId="4816"/>
    <cellStyle name="Normal 2 18" xfId="4809"/>
    <cellStyle name="Normal 2 2" xfId="1"/>
    <cellStyle name="Normal 2 2 2" xfId="2834"/>
    <cellStyle name="Normal 2 2 2 2" xfId="2835"/>
    <cellStyle name="Normal 2 2 2 3" xfId="2836"/>
    <cellStyle name="Normal 2 2 2 4" xfId="2837"/>
    <cellStyle name="Normal 2 2 3" xfId="2838"/>
    <cellStyle name="Normal 2 2 3 2" xfId="2839"/>
    <cellStyle name="Normal 2 2 3 3" xfId="2840"/>
    <cellStyle name="Normal 2 2 4" xfId="2841"/>
    <cellStyle name="Normal 2 3" xfId="2842"/>
    <cellStyle name="Normal 2 3 2" xfId="2843"/>
    <cellStyle name="Normal 2 3 2 2" xfId="2844"/>
    <cellStyle name="Normal 2 3 2 3" xfId="2845"/>
    <cellStyle name="Normal 2 3 2 4" xfId="2846"/>
    <cellStyle name="Normal 2 3 3" xfId="2847"/>
    <cellStyle name="Normal 2 3 3 2" xfId="2848"/>
    <cellStyle name="Normal 2 3 4" xfId="2849"/>
    <cellStyle name="Normal 2 3 5" xfId="2850"/>
    <cellStyle name="Normal 2 4" xfId="2851"/>
    <cellStyle name="Normal 2 4 2" xfId="2852"/>
    <cellStyle name="Normal 2 4 2 2" xfId="2853"/>
    <cellStyle name="Normal 2 4 3" xfId="2854"/>
    <cellStyle name="Normal 2 4 4" xfId="2855"/>
    <cellStyle name="Normal 2 5" xfId="2856"/>
    <cellStyle name="Normal 2 5 2" xfId="2857"/>
    <cellStyle name="Normal 2 5 3" xfId="2858"/>
    <cellStyle name="Normal 2 6" xfId="2859"/>
    <cellStyle name="Normal 2 6 2" xfId="2860"/>
    <cellStyle name="Normal 2 6 2 2" xfId="4124"/>
    <cellStyle name="Normal 2 6 2 2 2" xfId="4818"/>
    <cellStyle name="Normal 2 6 2 3" xfId="4817"/>
    <cellStyle name="Normal 2 6 3" xfId="2861"/>
    <cellStyle name="Normal 2 6 4" xfId="2862"/>
    <cellStyle name="Normal 2 6 5" xfId="2863"/>
    <cellStyle name="Normal 2 6 5 2" xfId="4125"/>
    <cellStyle name="Normal 2 6 5 2 2" xfId="4820"/>
    <cellStyle name="Normal 2 6 5 3" xfId="4819"/>
    <cellStyle name="Normal 2 7" xfId="2864"/>
    <cellStyle name="Normal 2 7 2" xfId="2865"/>
    <cellStyle name="Normal 2 7 2 2" xfId="4127"/>
    <cellStyle name="Normal 2 7 2 2 2" xfId="4823"/>
    <cellStyle name="Normal 2 7 2 3" xfId="4822"/>
    <cellStyle name="Normal 2 7 3" xfId="2866"/>
    <cellStyle name="Normal 2 7 3 2" xfId="4128"/>
    <cellStyle name="Normal 2 7 3 2 2" xfId="4825"/>
    <cellStyle name="Normal 2 7 3 3" xfId="4824"/>
    <cellStyle name="Normal 2 7 4" xfId="2867"/>
    <cellStyle name="Normal 2 7 4 2" xfId="4129"/>
    <cellStyle name="Normal 2 7 4 2 2" xfId="4827"/>
    <cellStyle name="Normal 2 7 4 3" xfId="4826"/>
    <cellStyle name="Normal 2 7 5" xfId="2868"/>
    <cellStyle name="Normal 2 7 5 2" xfId="4130"/>
    <cellStyle name="Normal 2 7 5 2 2" xfId="4829"/>
    <cellStyle name="Normal 2 7 5 3" xfId="4828"/>
    <cellStyle name="Normal 2 7 6" xfId="2869"/>
    <cellStyle name="Normal 2 7 7" xfId="2870"/>
    <cellStyle name="Normal 2 7 7 2" xfId="4131"/>
    <cellStyle name="Normal 2 7 7 2 2" xfId="4831"/>
    <cellStyle name="Normal 2 7 7 3" xfId="4830"/>
    <cellStyle name="Normal 2 7 8" xfId="4126"/>
    <cellStyle name="Normal 2 7 8 2" xfId="4832"/>
    <cellStyle name="Normal 2 7 9" xfId="4821"/>
    <cellStyle name="Normal 2 8" xfId="2871"/>
    <cellStyle name="Normal 2 8 2" xfId="2872"/>
    <cellStyle name="Normal 2 8 2 2" xfId="4133"/>
    <cellStyle name="Normal 2 8 2 2 2" xfId="4835"/>
    <cellStyle name="Normal 2 8 2 3" xfId="4834"/>
    <cellStyle name="Normal 2 8 3" xfId="2873"/>
    <cellStyle name="Normal 2 8 4" xfId="4132"/>
    <cellStyle name="Normal 2 8 4 2" xfId="4836"/>
    <cellStyle name="Normal 2 8 5" xfId="4833"/>
    <cellStyle name="Normal 2 9" xfId="2874"/>
    <cellStyle name="Normal 2 9 2" xfId="2875"/>
    <cellStyle name="Normal 2 9 2 2" xfId="4135"/>
    <cellStyle name="Normal 2 9 2 2 2" xfId="4839"/>
    <cellStyle name="Normal 2 9 2 3" xfId="4838"/>
    <cellStyle name="Normal 2 9 3" xfId="2876"/>
    <cellStyle name="Normal 2 9 4" xfId="4134"/>
    <cellStyle name="Normal 2 9 4 2" xfId="4840"/>
    <cellStyle name="Normal 2 9 5" xfId="4837"/>
    <cellStyle name="Normal 2_Compare" xfId="2877"/>
    <cellStyle name="Normal 20" xfId="2878"/>
    <cellStyle name="Normal 20 2" xfId="2879"/>
    <cellStyle name="Normal 20 2 2" xfId="2880"/>
    <cellStyle name="Normal 20 2 2 2" xfId="4137"/>
    <cellStyle name="Normal 20 2 2 2 2" xfId="4843"/>
    <cellStyle name="Normal 20 2 2 3" xfId="4842"/>
    <cellStyle name="Normal 20 2 3" xfId="2881"/>
    <cellStyle name="Normal 20 2 4" xfId="2882"/>
    <cellStyle name="Normal 20 2 4 2" xfId="4138"/>
    <cellStyle name="Normal 20 2 4 2 2" xfId="4845"/>
    <cellStyle name="Normal 20 2 4 3" xfId="4844"/>
    <cellStyle name="Normal 20 2 5" xfId="4136"/>
    <cellStyle name="Normal 20 2 5 2" xfId="4846"/>
    <cellStyle name="Normal 20 2 6" xfId="4841"/>
    <cellStyle name="Normal 20 3" xfId="2883"/>
    <cellStyle name="Normal 20 3 2" xfId="2884"/>
    <cellStyle name="Normal 20 4" xfId="2885"/>
    <cellStyle name="Normal 21" xfId="2886"/>
    <cellStyle name="Normal 21 2" xfId="2887"/>
    <cellStyle name="Normal 21 2 2" xfId="2888"/>
    <cellStyle name="Normal 21 2 2 2" xfId="4140"/>
    <cellStyle name="Normal 21 2 2 2 2" xfId="4849"/>
    <cellStyle name="Normal 21 2 2 3" xfId="4848"/>
    <cellStyle name="Normal 21 2 3" xfId="2889"/>
    <cellStyle name="Normal 21 2 4" xfId="2890"/>
    <cellStyle name="Normal 21 2 4 2" xfId="4141"/>
    <cellStyle name="Normal 21 2 4 2 2" xfId="4851"/>
    <cellStyle name="Normal 21 2 4 3" xfId="4850"/>
    <cellStyle name="Normal 21 2 5" xfId="4139"/>
    <cellStyle name="Normal 21 2 5 2" xfId="4852"/>
    <cellStyle name="Normal 21 2 6" xfId="4847"/>
    <cellStyle name="Normal 21 3" xfId="2891"/>
    <cellStyle name="Normal 21 3 2" xfId="2892"/>
    <cellStyle name="Normal 22" xfId="2893"/>
    <cellStyle name="Normal 22 2" xfId="2894"/>
    <cellStyle name="Normal 22 2 2" xfId="2895"/>
    <cellStyle name="Normal 22 2 2 2" xfId="4143"/>
    <cellStyle name="Normal 22 2 2 2 2" xfId="4855"/>
    <cellStyle name="Normal 22 2 2 3" xfId="4854"/>
    <cellStyle name="Normal 22 2 3" xfId="2896"/>
    <cellStyle name="Normal 22 2 4" xfId="2897"/>
    <cellStyle name="Normal 22 2 4 2" xfId="4144"/>
    <cellStyle name="Normal 22 2 4 2 2" xfId="4857"/>
    <cellStyle name="Normal 22 2 4 3" xfId="4856"/>
    <cellStyle name="Normal 22 2 5" xfId="4142"/>
    <cellStyle name="Normal 22 2 5 2" xfId="4858"/>
    <cellStyle name="Normal 22 2 6" xfId="4853"/>
    <cellStyle name="Normal 22 3" xfId="2898"/>
    <cellStyle name="Normal 22 3 2" xfId="2899"/>
    <cellStyle name="Normal 22 4" xfId="2900"/>
    <cellStyle name="Normal 23" xfId="2901"/>
    <cellStyle name="Normal 23 2" xfId="2902"/>
    <cellStyle name="Normal 23 2 2" xfId="2903"/>
    <cellStyle name="Normal 23 2 3" xfId="2904"/>
    <cellStyle name="Normal 23 3" xfId="2905"/>
    <cellStyle name="Normal 23 3 2" xfId="2906"/>
    <cellStyle name="Normal 23 3 2 2" xfId="4146"/>
    <cellStyle name="Normal 23 3 2 2 2" xfId="4861"/>
    <cellStyle name="Normal 23 3 2 3" xfId="4860"/>
    <cellStyle name="Normal 23 3 3" xfId="2907"/>
    <cellStyle name="Normal 23 3 3 2" xfId="4147"/>
    <cellStyle name="Normal 23 3 3 2 2" xfId="4863"/>
    <cellStyle name="Normal 23 3 3 3" xfId="4862"/>
    <cellStyle name="Normal 23 3 4" xfId="4145"/>
    <cellStyle name="Normal 23 3 4 2" xfId="4864"/>
    <cellStyle name="Normal 23 3 5" xfId="4859"/>
    <cellStyle name="Normal 23 4" xfId="2908"/>
    <cellStyle name="Normal 23 5" xfId="2909"/>
    <cellStyle name="Normal 23 6" xfId="2910"/>
    <cellStyle name="Normal 23 6 2" xfId="4148"/>
    <cellStyle name="Normal 23 6 2 2" xfId="4866"/>
    <cellStyle name="Normal 23 6 3" xfId="4865"/>
    <cellStyle name="Normal 24" xfId="2911"/>
    <cellStyle name="Normal 24 2" xfId="2912"/>
    <cellStyle name="Normal 24 2 2" xfId="2913"/>
    <cellStyle name="Normal 24 2 2 2" xfId="4150"/>
    <cellStyle name="Normal 24 2 2 2 2" xfId="4869"/>
    <cellStyle name="Normal 24 2 2 3" xfId="4868"/>
    <cellStyle name="Normal 24 2 3" xfId="4149"/>
    <cellStyle name="Normal 24 2 3 2" xfId="4870"/>
    <cellStyle name="Normal 24 2 4" xfId="4867"/>
    <cellStyle name="Normal 24 3" xfId="2914"/>
    <cellStyle name="Normal 24 4" xfId="2915"/>
    <cellStyle name="Normal 24 4 2" xfId="4151"/>
    <cellStyle name="Normal 24 4 2 2" xfId="4872"/>
    <cellStyle name="Normal 24 4 3" xfId="4871"/>
    <cellStyle name="Normal 25" xfId="2916"/>
    <cellStyle name="Normal 25 2" xfId="2917"/>
    <cellStyle name="Normal 25 2 2" xfId="2918"/>
    <cellStyle name="Normal 25 2 2 2" xfId="4153"/>
    <cellStyle name="Normal 25 2 2 2 2" xfId="4875"/>
    <cellStyle name="Normal 25 2 2 3" xfId="4874"/>
    <cellStyle name="Normal 25 2 3" xfId="4152"/>
    <cellStyle name="Normal 25 2 3 2" xfId="4876"/>
    <cellStyle name="Normal 25 2 4" xfId="4873"/>
    <cellStyle name="Normal 25 3" xfId="2919"/>
    <cellStyle name="Normal 25 4" xfId="2920"/>
    <cellStyle name="Normal 25 4 2" xfId="4154"/>
    <cellStyle name="Normal 25 4 2 2" xfId="4878"/>
    <cellStyle name="Normal 25 4 3" xfId="4877"/>
    <cellStyle name="Normal 26" xfId="2921"/>
    <cellStyle name="Normal 26 2" xfId="2922"/>
    <cellStyle name="Normal 26 2 2" xfId="2923"/>
    <cellStyle name="Normal 26 2 2 2" xfId="4156"/>
    <cellStyle name="Normal 26 2 2 2 2" xfId="4881"/>
    <cellStyle name="Normal 26 2 2 3" xfId="4880"/>
    <cellStyle name="Normal 26 2 3" xfId="4155"/>
    <cellStyle name="Normal 26 2 3 2" xfId="4882"/>
    <cellStyle name="Normal 26 2 4" xfId="4879"/>
    <cellStyle name="Normal 26 3" xfId="2924"/>
    <cellStyle name="Normal 26 4" xfId="2925"/>
    <cellStyle name="Normal 26 4 2" xfId="4157"/>
    <cellStyle name="Normal 26 4 2 2" xfId="4884"/>
    <cellStyle name="Normal 26 4 3" xfId="4883"/>
    <cellStyle name="Normal 27" xfId="2926"/>
    <cellStyle name="Normal 27 2" xfId="2927"/>
    <cellStyle name="Normal 27 2 2" xfId="2928"/>
    <cellStyle name="Normal 27 2 2 2" xfId="4159"/>
    <cellStyle name="Normal 27 2 2 2 2" xfId="4887"/>
    <cellStyle name="Normal 27 2 2 3" xfId="4886"/>
    <cellStyle name="Normal 27 2 3" xfId="4158"/>
    <cellStyle name="Normal 27 2 3 2" xfId="4888"/>
    <cellStyle name="Normal 27 2 4" xfId="4885"/>
    <cellStyle name="Normal 27 3" xfId="2929"/>
    <cellStyle name="Normal 27 4" xfId="2930"/>
    <cellStyle name="Normal 27 4 2" xfId="4160"/>
    <cellStyle name="Normal 27 4 2 2" xfId="4890"/>
    <cellStyle name="Normal 27 4 3" xfId="4889"/>
    <cellStyle name="Normal 28" xfId="2931"/>
    <cellStyle name="Normal 28 2" xfId="2932"/>
    <cellStyle name="Normal 28 2 2" xfId="2933"/>
    <cellStyle name="Normal 28 2 2 2" xfId="4162"/>
    <cellStyle name="Normal 28 2 2 2 2" xfId="4893"/>
    <cellStyle name="Normal 28 2 2 3" xfId="4892"/>
    <cellStyle name="Normal 28 2 3" xfId="4161"/>
    <cellStyle name="Normal 28 2 3 2" xfId="4894"/>
    <cellStyle name="Normal 28 2 4" xfId="4891"/>
    <cellStyle name="Normal 28 3" xfId="2934"/>
    <cellStyle name="Normal 28 4" xfId="2935"/>
    <cellStyle name="Normal 28 4 2" xfId="4163"/>
    <cellStyle name="Normal 28 4 2 2" xfId="4896"/>
    <cellStyle name="Normal 28 4 3" xfId="4895"/>
    <cellStyle name="Normal 29" xfId="2936"/>
    <cellStyle name="Normal 29 2" xfId="2937"/>
    <cellStyle name="Normal 29 2 2" xfId="4164"/>
    <cellStyle name="Normal 29 2 2 2" xfId="4898"/>
    <cellStyle name="Normal 29 2 3" xfId="4897"/>
    <cellStyle name="Normal 29 3" xfId="2938"/>
    <cellStyle name="Normal 29 4" xfId="2939"/>
    <cellStyle name="Normal 29 5" xfId="2940"/>
    <cellStyle name="Normal 29 5 2" xfId="4165"/>
    <cellStyle name="Normal 29 5 2 2" xfId="4900"/>
    <cellStyle name="Normal 29 5 3" xfId="4899"/>
    <cellStyle name="Normal 3" xfId="2941"/>
    <cellStyle name="Normal 3 10" xfId="2942"/>
    <cellStyle name="Normal 3 11" xfId="2943"/>
    <cellStyle name="Normal 3 11 2" xfId="4167"/>
    <cellStyle name="Normal 3 11 2 2" xfId="4903"/>
    <cellStyle name="Normal 3 11 3" xfId="4902"/>
    <cellStyle name="Normal 3 12" xfId="4166"/>
    <cellStyle name="Normal 3 12 2" xfId="4904"/>
    <cellStyle name="Normal 3 13" xfId="4901"/>
    <cellStyle name="Normal 3 2" xfId="2944"/>
    <cellStyle name="Normal 3 2 10" xfId="4905"/>
    <cellStyle name="Normal 3 2 2" xfId="2945"/>
    <cellStyle name="Normal 3 2 2 10" xfId="4906"/>
    <cellStyle name="Normal 3 2 2 2" xfId="2946"/>
    <cellStyle name="Normal 3 2 2 2 2" xfId="2947"/>
    <cellStyle name="Normal 3 2 2 2 2 2" xfId="2948"/>
    <cellStyle name="Normal 3 2 2 2 2 2 2" xfId="4172"/>
    <cellStyle name="Normal 3 2 2 2 2 2 2 2" xfId="4910"/>
    <cellStyle name="Normal 3 2 2 2 2 2 3" xfId="4909"/>
    <cellStyle name="Normal 3 2 2 2 2 3" xfId="2949"/>
    <cellStyle name="Normal 3 2 2 2 2 4" xfId="4171"/>
    <cellStyle name="Normal 3 2 2 2 2 4 2" xfId="4911"/>
    <cellStyle name="Normal 3 2 2 2 2 5" xfId="4908"/>
    <cellStyle name="Normal 3 2 2 2 3" xfId="2950"/>
    <cellStyle name="Normal 3 2 2 2 3 2" xfId="4173"/>
    <cellStyle name="Normal 3 2 2 2 3 2 2" xfId="4913"/>
    <cellStyle name="Normal 3 2 2 2 3 3" xfId="4912"/>
    <cellStyle name="Normal 3 2 2 2 4" xfId="2951"/>
    <cellStyle name="Normal 3 2 2 2 4 2" xfId="4174"/>
    <cellStyle name="Normal 3 2 2 2 4 2 2" xfId="4915"/>
    <cellStyle name="Normal 3 2 2 2 4 3" xfId="4914"/>
    <cellStyle name="Normal 3 2 2 2 5" xfId="2952"/>
    <cellStyle name="Normal 3 2 2 2 5 2" xfId="4175"/>
    <cellStyle name="Normal 3 2 2 2 5 2 2" xfId="4917"/>
    <cellStyle name="Normal 3 2 2 2 5 3" xfId="4916"/>
    <cellStyle name="Normal 3 2 2 2 6" xfId="2953"/>
    <cellStyle name="Normal 3 2 2 2 7" xfId="4170"/>
    <cellStyle name="Normal 3 2 2 2 7 2" xfId="4918"/>
    <cellStyle name="Normal 3 2 2 2 8" xfId="4907"/>
    <cellStyle name="Normal 3 2 2 3" xfId="2954"/>
    <cellStyle name="Normal 3 2 2 3 2" xfId="2955"/>
    <cellStyle name="Normal 3 2 2 3 2 2" xfId="4177"/>
    <cellStyle name="Normal 3 2 2 3 2 2 2" xfId="4921"/>
    <cellStyle name="Normal 3 2 2 3 2 3" xfId="4920"/>
    <cellStyle name="Normal 3 2 2 3 3" xfId="2956"/>
    <cellStyle name="Normal 3 2 2 3 4" xfId="4176"/>
    <cellStyle name="Normal 3 2 2 3 4 2" xfId="4922"/>
    <cellStyle name="Normal 3 2 2 3 5" xfId="4919"/>
    <cellStyle name="Normal 3 2 2 4" xfId="2957"/>
    <cellStyle name="Normal 3 2 2 4 2" xfId="4178"/>
    <cellStyle name="Normal 3 2 2 4 2 2" xfId="4924"/>
    <cellStyle name="Normal 3 2 2 4 3" xfId="4923"/>
    <cellStyle name="Normal 3 2 2 5" xfId="2958"/>
    <cellStyle name="Normal 3 2 2 5 2" xfId="4179"/>
    <cellStyle name="Normal 3 2 2 5 2 2" xfId="4926"/>
    <cellStyle name="Normal 3 2 2 5 3" xfId="4925"/>
    <cellStyle name="Normal 3 2 2 6" xfId="2959"/>
    <cellStyle name="Normal 3 2 2 6 2" xfId="4180"/>
    <cellStyle name="Normal 3 2 2 6 2 2" xfId="4928"/>
    <cellStyle name="Normal 3 2 2 6 3" xfId="4927"/>
    <cellStyle name="Normal 3 2 2 7" xfId="2960"/>
    <cellStyle name="Normal 3 2 2 8" xfId="2961"/>
    <cellStyle name="Normal 3 2 2 8 2" xfId="4181"/>
    <cellStyle name="Normal 3 2 2 8 2 2" xfId="4930"/>
    <cellStyle name="Normal 3 2 2 8 3" xfId="4929"/>
    <cellStyle name="Normal 3 2 2 9" xfId="4169"/>
    <cellStyle name="Normal 3 2 2 9 2" xfId="4931"/>
    <cellStyle name="Normal 3 2 3" xfId="2962"/>
    <cellStyle name="Normal 3 2 3 2" xfId="2963"/>
    <cellStyle name="Normal 3 2 3 2 2" xfId="2964"/>
    <cellStyle name="Normal 3 2 3 2 2 2" xfId="4184"/>
    <cellStyle name="Normal 3 2 3 2 2 2 2" xfId="4935"/>
    <cellStyle name="Normal 3 2 3 2 2 3" xfId="4934"/>
    <cellStyle name="Normal 3 2 3 2 3" xfId="2965"/>
    <cellStyle name="Normal 3 2 3 2 4" xfId="4183"/>
    <cellStyle name="Normal 3 2 3 2 4 2" xfId="4936"/>
    <cellStyle name="Normal 3 2 3 2 5" xfId="4933"/>
    <cellStyle name="Normal 3 2 3 3" xfId="2966"/>
    <cellStyle name="Normal 3 2 3 3 2" xfId="4185"/>
    <cellStyle name="Normal 3 2 3 3 2 2" xfId="4938"/>
    <cellStyle name="Normal 3 2 3 3 3" xfId="4937"/>
    <cellStyle name="Normal 3 2 3 4" xfId="2967"/>
    <cellStyle name="Normal 3 2 3 4 2" xfId="4186"/>
    <cellStyle name="Normal 3 2 3 4 2 2" xfId="4940"/>
    <cellStyle name="Normal 3 2 3 4 3" xfId="4939"/>
    <cellStyle name="Normal 3 2 3 5" xfId="2968"/>
    <cellStyle name="Normal 3 2 3 6" xfId="2969"/>
    <cellStyle name="Normal 3 2 3 6 2" xfId="4187"/>
    <cellStyle name="Normal 3 2 3 6 2 2" xfId="4942"/>
    <cellStyle name="Normal 3 2 3 6 3" xfId="4941"/>
    <cellStyle name="Normal 3 2 3 7" xfId="2970"/>
    <cellStyle name="Normal 3 2 3 8" xfId="4182"/>
    <cellStyle name="Normal 3 2 3 8 2" xfId="4943"/>
    <cellStyle name="Normal 3 2 3 9" xfId="4932"/>
    <cellStyle name="Normal 3 2 4" xfId="2971"/>
    <cellStyle name="Normal 3 2 4 2" xfId="2972"/>
    <cellStyle name="Normal 3 2 4 2 2" xfId="4189"/>
    <cellStyle name="Normal 3 2 4 2 2 2" xfId="4946"/>
    <cellStyle name="Normal 3 2 4 2 3" xfId="4945"/>
    <cellStyle name="Normal 3 2 4 3" xfId="2973"/>
    <cellStyle name="Normal 3 2 4 4" xfId="4188"/>
    <cellStyle name="Normal 3 2 4 4 2" xfId="4947"/>
    <cellStyle name="Normal 3 2 4 5" xfId="4944"/>
    <cellStyle name="Normal 3 2 5" xfId="2974"/>
    <cellStyle name="Normal 3 2 5 2" xfId="4190"/>
    <cellStyle name="Normal 3 2 5 2 2" xfId="4949"/>
    <cellStyle name="Normal 3 2 5 3" xfId="4948"/>
    <cellStyle name="Normal 3 2 6" xfId="2975"/>
    <cellStyle name="Normal 3 2 6 2" xfId="4191"/>
    <cellStyle name="Normal 3 2 6 2 2" xfId="4951"/>
    <cellStyle name="Normal 3 2 6 3" xfId="4950"/>
    <cellStyle name="Normal 3 2 7" xfId="2976"/>
    <cellStyle name="Normal 3 2 8" xfId="2977"/>
    <cellStyle name="Normal 3 2 8 2" xfId="4192"/>
    <cellStyle name="Normal 3 2 8 2 2" xfId="4953"/>
    <cellStyle name="Normal 3 2 8 3" xfId="4952"/>
    <cellStyle name="Normal 3 2 9" xfId="4168"/>
    <cellStyle name="Normal 3 2 9 2" xfId="4954"/>
    <cellStyle name="Normal 3 3" xfId="2978"/>
    <cellStyle name="Normal 3 3 10" xfId="4955"/>
    <cellStyle name="Normal 3 3 2" xfId="2979"/>
    <cellStyle name="Normal 3 3 2 2" xfId="2980"/>
    <cellStyle name="Normal 3 3 2 2 2" xfId="2981"/>
    <cellStyle name="Normal 3 3 2 2 2 2" xfId="4196"/>
    <cellStyle name="Normal 3 3 2 2 2 2 2" xfId="4959"/>
    <cellStyle name="Normal 3 3 2 2 2 3" xfId="4958"/>
    <cellStyle name="Normal 3 3 2 2 3" xfId="2982"/>
    <cellStyle name="Normal 3 3 2 2 4" xfId="4195"/>
    <cellStyle name="Normal 3 3 2 2 4 2" xfId="4960"/>
    <cellStyle name="Normal 3 3 2 2 5" xfId="4957"/>
    <cellStyle name="Normal 3 3 2 3" xfId="2983"/>
    <cellStyle name="Normal 3 3 2 3 2" xfId="4197"/>
    <cellStyle name="Normal 3 3 2 3 2 2" xfId="4962"/>
    <cellStyle name="Normal 3 3 2 3 3" xfId="4961"/>
    <cellStyle name="Normal 3 3 2 4" xfId="2984"/>
    <cellStyle name="Normal 3 3 2 4 2" xfId="4198"/>
    <cellStyle name="Normal 3 3 2 4 2 2" xfId="4964"/>
    <cellStyle name="Normal 3 3 2 4 3" xfId="4963"/>
    <cellStyle name="Normal 3 3 2 5" xfId="2985"/>
    <cellStyle name="Normal 3 3 2 6" xfId="2986"/>
    <cellStyle name="Normal 3 3 2 6 2" xfId="4199"/>
    <cellStyle name="Normal 3 3 2 6 2 2" xfId="4966"/>
    <cellStyle name="Normal 3 3 2 6 3" xfId="4965"/>
    <cellStyle name="Normal 3 3 2 7" xfId="2987"/>
    <cellStyle name="Normal 3 3 2 8" xfId="4194"/>
    <cellStyle name="Normal 3 3 2 8 2" xfId="4967"/>
    <cellStyle name="Normal 3 3 2 9" xfId="4956"/>
    <cellStyle name="Normal 3 3 3" xfId="2988"/>
    <cellStyle name="Normal 3 3 3 2" xfId="2989"/>
    <cellStyle name="Normal 3 3 3 2 2" xfId="4201"/>
    <cellStyle name="Normal 3 3 3 2 2 2" xfId="4970"/>
    <cellStyle name="Normal 3 3 3 2 3" xfId="4969"/>
    <cellStyle name="Normal 3 3 3 3" xfId="2990"/>
    <cellStyle name="Normal 3 3 3 4" xfId="4200"/>
    <cellStyle name="Normal 3 3 3 4 2" xfId="4971"/>
    <cellStyle name="Normal 3 3 3 5" xfId="4968"/>
    <cellStyle name="Normal 3 3 4" xfId="2991"/>
    <cellStyle name="Normal 3 3 4 2" xfId="4202"/>
    <cellStyle name="Normal 3 3 4 2 2" xfId="4973"/>
    <cellStyle name="Normal 3 3 4 3" xfId="4972"/>
    <cellStyle name="Normal 3 3 5" xfId="2992"/>
    <cellStyle name="Normal 3 3 5 2" xfId="4203"/>
    <cellStyle name="Normal 3 3 5 2 2" xfId="4975"/>
    <cellStyle name="Normal 3 3 5 3" xfId="4974"/>
    <cellStyle name="Normal 3 3 6" xfId="2993"/>
    <cellStyle name="Normal 3 3 6 2" xfId="4204"/>
    <cellStyle name="Normal 3 3 6 2 2" xfId="4977"/>
    <cellStyle name="Normal 3 3 6 3" xfId="4976"/>
    <cellStyle name="Normal 3 3 7" xfId="2994"/>
    <cellStyle name="Normal 3 3 8" xfId="2995"/>
    <cellStyle name="Normal 3 3 8 2" xfId="4205"/>
    <cellStyle name="Normal 3 3 8 2 2" xfId="4979"/>
    <cellStyle name="Normal 3 3 8 3" xfId="4978"/>
    <cellStyle name="Normal 3 3 9" xfId="4193"/>
    <cellStyle name="Normal 3 3 9 2" xfId="4980"/>
    <cellStyle name="Normal 3 4" xfId="2996"/>
    <cellStyle name="Normal 3 4 2" xfId="2997"/>
    <cellStyle name="Normal 3 4 2 2" xfId="2998"/>
    <cellStyle name="Normal 3 4 2 2 2" xfId="4208"/>
    <cellStyle name="Normal 3 4 2 2 2 2" xfId="4984"/>
    <cellStyle name="Normal 3 4 2 2 3" xfId="4983"/>
    <cellStyle name="Normal 3 4 2 3" xfId="2999"/>
    <cellStyle name="Normal 3 4 2 4" xfId="4207"/>
    <cellStyle name="Normal 3 4 2 4 2" xfId="4985"/>
    <cellStyle name="Normal 3 4 2 5" xfId="4982"/>
    <cellStyle name="Normal 3 4 3" xfId="3000"/>
    <cellStyle name="Normal 3 4 3 2" xfId="4209"/>
    <cellStyle name="Normal 3 4 3 2 2" xfId="4987"/>
    <cellStyle name="Normal 3 4 3 3" xfId="4986"/>
    <cellStyle name="Normal 3 4 4" xfId="3001"/>
    <cellStyle name="Normal 3 4 4 2" xfId="4210"/>
    <cellStyle name="Normal 3 4 4 2 2" xfId="4989"/>
    <cellStyle name="Normal 3 4 4 3" xfId="4988"/>
    <cellStyle name="Normal 3 4 5" xfId="3002"/>
    <cellStyle name="Normal 3 4 5 2" xfId="4211"/>
    <cellStyle name="Normal 3 4 5 2 2" xfId="4991"/>
    <cellStyle name="Normal 3 4 5 3" xfId="4990"/>
    <cellStyle name="Normal 3 4 6" xfId="3003"/>
    <cellStyle name="Normal 3 4 7" xfId="3004"/>
    <cellStyle name="Normal 3 4 7 2" xfId="4212"/>
    <cellStyle name="Normal 3 4 7 2 2" xfId="4993"/>
    <cellStyle name="Normal 3 4 7 3" xfId="4992"/>
    <cellStyle name="Normal 3 4 8" xfId="4206"/>
    <cellStyle name="Normal 3 4 8 2" xfId="4994"/>
    <cellStyle name="Normal 3 4 9" xfId="4981"/>
    <cellStyle name="Normal 3 5" xfId="3005"/>
    <cellStyle name="Normal 3 5 2" xfId="3006"/>
    <cellStyle name="Normal 3 5 3" xfId="3007"/>
    <cellStyle name="Normal 3 5 3 2" xfId="4214"/>
    <cellStyle name="Normal 3 5 3 2 2" xfId="4997"/>
    <cellStyle name="Normal 3 5 3 3" xfId="4996"/>
    <cellStyle name="Normal 3 5 4" xfId="3008"/>
    <cellStyle name="Normal 3 5 5" xfId="4213"/>
    <cellStyle name="Normal 3 5 5 2" xfId="4998"/>
    <cellStyle name="Normal 3 5 6" xfId="4995"/>
    <cellStyle name="Normal 3 6" xfId="3009"/>
    <cellStyle name="Normal 3 6 2" xfId="3010"/>
    <cellStyle name="Normal 3 6 2 2" xfId="4216"/>
    <cellStyle name="Normal 3 6 2 2 2" xfId="5001"/>
    <cellStyle name="Normal 3 6 2 3" xfId="5000"/>
    <cellStyle name="Normal 3 6 3" xfId="3011"/>
    <cellStyle name="Normal 3 6 4" xfId="4215"/>
    <cellStyle name="Normal 3 6 4 2" xfId="5002"/>
    <cellStyle name="Normal 3 6 5" xfId="4999"/>
    <cellStyle name="Normal 3 7" xfId="3012"/>
    <cellStyle name="Normal 3 7 2" xfId="3013"/>
    <cellStyle name="Normal 3 7 2 2" xfId="4218"/>
    <cellStyle name="Normal 3 7 2 2 2" xfId="5005"/>
    <cellStyle name="Normal 3 7 2 3" xfId="5004"/>
    <cellStyle name="Normal 3 7 3" xfId="3014"/>
    <cellStyle name="Normal 3 7 4" xfId="4217"/>
    <cellStyle name="Normal 3 7 4 2" xfId="5006"/>
    <cellStyle name="Normal 3 7 5" xfId="5003"/>
    <cellStyle name="Normal 3 8" xfId="3015"/>
    <cellStyle name="Normal 3 9" xfId="3016"/>
    <cellStyle name="Normal 3_Compare" xfId="3017"/>
    <cellStyle name="Normal 30" xfId="3018"/>
    <cellStyle name="Normal 30 2" xfId="3019"/>
    <cellStyle name="Normal 30 2 2" xfId="4219"/>
    <cellStyle name="Normal 30 2 2 2" xfId="5008"/>
    <cellStyle name="Normal 30 2 3" xfId="5007"/>
    <cellStyle name="Normal 30 3" xfId="3020"/>
    <cellStyle name="Normal 30 4" xfId="3021"/>
    <cellStyle name="Normal 30 5" xfId="3022"/>
    <cellStyle name="Normal 30 5 2" xfId="4220"/>
    <cellStyle name="Normal 30 5 2 2" xfId="5010"/>
    <cellStyle name="Normal 30 5 3" xfId="5009"/>
    <cellStyle name="Normal 31" xfId="3023"/>
    <cellStyle name="Normal 31 2" xfId="3024"/>
    <cellStyle name="Normal 31 2 2" xfId="4221"/>
    <cellStyle name="Normal 31 2 2 2" xfId="5012"/>
    <cellStyle name="Normal 31 2 3" xfId="5011"/>
    <cellStyle name="Normal 31 3" xfId="3025"/>
    <cellStyle name="Normal 31 4" xfId="3026"/>
    <cellStyle name="Normal 31 5" xfId="3027"/>
    <cellStyle name="Normal 31 5 2" xfId="4222"/>
    <cellStyle name="Normal 31 5 2 2" xfId="5014"/>
    <cellStyle name="Normal 31 5 3" xfId="5013"/>
    <cellStyle name="Normal 32" xfId="3028"/>
    <cellStyle name="Normal 32 2" xfId="3029"/>
    <cellStyle name="Normal 32 2 2" xfId="3030"/>
    <cellStyle name="Normal 32 2 2 2" xfId="4224"/>
    <cellStyle name="Normal 32 2 2 2 2" xfId="5017"/>
    <cellStyle name="Normal 32 2 2 3" xfId="5016"/>
    <cellStyle name="Normal 32 2 3" xfId="3031"/>
    <cellStyle name="Normal 32 2 4" xfId="4223"/>
    <cellStyle name="Normal 32 2 4 2" xfId="5018"/>
    <cellStyle name="Normal 32 2 5" xfId="5015"/>
    <cellStyle name="Normal 32 3" xfId="3032"/>
    <cellStyle name="Normal 32 4" xfId="3033"/>
    <cellStyle name="Normal 32 5" xfId="3034"/>
    <cellStyle name="Normal 32 5 2" xfId="4225"/>
    <cellStyle name="Normal 32 5 2 2" xfId="5020"/>
    <cellStyle name="Normal 32 5 3" xfId="5019"/>
    <cellStyle name="Normal 33" xfId="3035"/>
    <cellStyle name="Normal 33 2" xfId="3036"/>
    <cellStyle name="Normal 33 2 2" xfId="3037"/>
    <cellStyle name="Normal 33 2 2 2" xfId="4227"/>
    <cellStyle name="Normal 33 2 2 2 2" xfId="5023"/>
    <cellStyle name="Normal 33 2 2 3" xfId="5022"/>
    <cellStyle name="Normal 33 2 3" xfId="3038"/>
    <cellStyle name="Normal 33 2 4" xfId="4226"/>
    <cellStyle name="Normal 33 2 4 2" xfId="5024"/>
    <cellStyle name="Normal 33 2 5" xfId="5021"/>
    <cellStyle name="Normal 33 3" xfId="3039"/>
    <cellStyle name="Normal 33 4" xfId="3040"/>
    <cellStyle name="Normal 33 5" xfId="3041"/>
    <cellStyle name="Normal 33 5 2" xfId="4228"/>
    <cellStyle name="Normal 33 5 2 2" xfId="5026"/>
    <cellStyle name="Normal 33 5 3" xfId="5025"/>
    <cellStyle name="Normal 34" xfId="3042"/>
    <cellStyle name="Normal 34 2" xfId="3043"/>
    <cellStyle name="Normal 34 2 2" xfId="3044"/>
    <cellStyle name="Normal 34 2 2 2" xfId="4230"/>
    <cellStyle name="Normal 34 2 2 2 2" xfId="5029"/>
    <cellStyle name="Normal 34 2 2 3" xfId="5028"/>
    <cellStyle name="Normal 34 2 3" xfId="3045"/>
    <cellStyle name="Normal 34 2 4" xfId="4229"/>
    <cellStyle name="Normal 34 2 4 2" xfId="5030"/>
    <cellStyle name="Normal 34 2 5" xfId="5027"/>
    <cellStyle name="Normal 34 3" xfId="3046"/>
    <cellStyle name="Normal 34 4" xfId="3047"/>
    <cellStyle name="Normal 34 5" xfId="3048"/>
    <cellStyle name="Normal 34 5 2" xfId="4231"/>
    <cellStyle name="Normal 34 5 2 2" xfId="5032"/>
    <cellStyle name="Normal 34 5 3" xfId="5031"/>
    <cellStyle name="Normal 35" xfId="3049"/>
    <cellStyle name="Normal 35 2" xfId="3050"/>
    <cellStyle name="Normal 35 2 2" xfId="3051"/>
    <cellStyle name="Normal 35 2 2 2" xfId="4233"/>
    <cellStyle name="Normal 35 2 2 2 2" xfId="5035"/>
    <cellStyle name="Normal 35 2 2 3" xfId="5034"/>
    <cellStyle name="Normal 35 2 3" xfId="3052"/>
    <cellStyle name="Normal 35 2 4" xfId="4232"/>
    <cellStyle name="Normal 35 2 4 2" xfId="5036"/>
    <cellStyle name="Normal 35 2 5" xfId="5033"/>
    <cellStyle name="Normal 35 3" xfId="3053"/>
    <cellStyle name="Normal 35 4" xfId="3054"/>
    <cellStyle name="Normal 35 5" xfId="3055"/>
    <cellStyle name="Normal 35 5 2" xfId="4234"/>
    <cellStyle name="Normal 35 5 2 2" xfId="5038"/>
    <cellStyle name="Normal 35 5 3" xfId="5037"/>
    <cellStyle name="Normal 36" xfId="3056"/>
    <cellStyle name="Normal 36 2" xfId="3057"/>
    <cellStyle name="Normal 36 2 2" xfId="3058"/>
    <cellStyle name="Normal 36 2 2 2" xfId="4236"/>
    <cellStyle name="Normal 36 2 2 2 2" xfId="5041"/>
    <cellStyle name="Normal 36 2 2 3" xfId="5040"/>
    <cellStyle name="Normal 36 2 3" xfId="3059"/>
    <cellStyle name="Normal 36 2 4" xfId="4235"/>
    <cellStyle name="Normal 36 2 4 2" xfId="5042"/>
    <cellStyle name="Normal 36 2 5" xfId="5039"/>
    <cellStyle name="Normal 36 3" xfId="3060"/>
    <cellStyle name="Normal 36 4" xfId="3061"/>
    <cellStyle name="Normal 36 5" xfId="3062"/>
    <cellStyle name="Normal 36 5 2" xfId="4237"/>
    <cellStyle name="Normal 36 5 2 2" xfId="5044"/>
    <cellStyle name="Normal 36 5 3" xfId="5043"/>
    <cellStyle name="Normal 37" xfId="3063"/>
    <cellStyle name="Normal 37 2" xfId="3064"/>
    <cellStyle name="Normal 37 2 2" xfId="3065"/>
    <cellStyle name="Normal 37 2 2 2" xfId="4239"/>
    <cellStyle name="Normal 37 2 2 2 2" xfId="5047"/>
    <cellStyle name="Normal 37 2 2 3" xfId="5046"/>
    <cellStyle name="Normal 37 2 3" xfId="3066"/>
    <cellStyle name="Normal 37 2 4" xfId="4238"/>
    <cellStyle name="Normal 37 2 4 2" xfId="5048"/>
    <cellStyle name="Normal 37 2 5" xfId="5045"/>
    <cellStyle name="Normal 37 3" xfId="3067"/>
    <cellStyle name="Normal 37 4" xfId="3068"/>
    <cellStyle name="Normal 37 5" xfId="3069"/>
    <cellStyle name="Normal 37 5 2" xfId="4240"/>
    <cellStyle name="Normal 37 5 2 2" xfId="5050"/>
    <cellStyle name="Normal 37 5 3" xfId="5049"/>
    <cellStyle name="Normal 38" xfId="3070"/>
    <cellStyle name="Normal 38 2" xfId="3071"/>
    <cellStyle name="Normal 38 3" xfId="3072"/>
    <cellStyle name="Normal 39" xfId="3073"/>
    <cellStyle name="Normal 39 2" xfId="3074"/>
    <cellStyle name="Normal 39 3" xfId="3075"/>
    <cellStyle name="Normal 4" xfId="3076"/>
    <cellStyle name="Normal 4 10" xfId="3077"/>
    <cellStyle name="Normal 4 10 2" xfId="4242"/>
    <cellStyle name="Normal 4 10 2 2" xfId="5053"/>
    <cellStyle name="Normal 4 10 3" xfId="5052"/>
    <cellStyle name="Normal 4 11" xfId="4241"/>
    <cellStyle name="Normal 4 11 2" xfId="5054"/>
    <cellStyle name="Normal 4 12" xfId="5051"/>
    <cellStyle name="Normal 4 2" xfId="3078"/>
    <cellStyle name="Normal 4 2 10" xfId="5055"/>
    <cellStyle name="Normal 4 2 2" xfId="3079"/>
    <cellStyle name="Normal 4 2 2 10" xfId="5056"/>
    <cellStyle name="Normal 4 2 2 2" xfId="3080"/>
    <cellStyle name="Normal 4 2 2 2 2" xfId="3081"/>
    <cellStyle name="Normal 4 2 2 2 2 2" xfId="4246"/>
    <cellStyle name="Normal 4 2 2 2 2 2 2" xfId="5059"/>
    <cellStyle name="Normal 4 2 2 2 2 3" xfId="5058"/>
    <cellStyle name="Normal 4 2 2 2 3" xfId="3082"/>
    <cellStyle name="Normal 4 2 2 2 3 2" xfId="4247"/>
    <cellStyle name="Normal 4 2 2 2 3 2 2" xfId="5061"/>
    <cellStyle name="Normal 4 2 2 2 3 3" xfId="5060"/>
    <cellStyle name="Normal 4 2 2 2 4" xfId="3083"/>
    <cellStyle name="Normal 4 2 2 2 4 2" xfId="4248"/>
    <cellStyle name="Normal 4 2 2 2 4 2 2" xfId="5063"/>
    <cellStyle name="Normal 4 2 2 2 4 3" xfId="5062"/>
    <cellStyle name="Normal 4 2 2 2 5" xfId="3084"/>
    <cellStyle name="Normal 4 2 2 2 5 2" xfId="4249"/>
    <cellStyle name="Normal 4 2 2 2 5 2 2" xfId="5065"/>
    <cellStyle name="Normal 4 2 2 2 5 3" xfId="5064"/>
    <cellStyle name="Normal 4 2 2 2 6" xfId="3085"/>
    <cellStyle name="Normal 4 2 2 2 7" xfId="4245"/>
    <cellStyle name="Normal 4 2 2 2 7 2" xfId="5066"/>
    <cellStyle name="Normal 4 2 2 2 8" xfId="5057"/>
    <cellStyle name="Normal 4 2 2 3" xfId="3086"/>
    <cellStyle name="Normal 4 2 2 3 2" xfId="4250"/>
    <cellStyle name="Normal 4 2 2 3 2 2" xfId="5068"/>
    <cellStyle name="Normal 4 2 2 3 3" xfId="5067"/>
    <cellStyle name="Normal 4 2 2 4" xfId="3087"/>
    <cellStyle name="Normal 4 2 2 4 2" xfId="4251"/>
    <cellStyle name="Normal 4 2 2 4 2 2" xfId="5070"/>
    <cellStyle name="Normal 4 2 2 4 3" xfId="5069"/>
    <cellStyle name="Normal 4 2 2 5" xfId="3088"/>
    <cellStyle name="Normal 4 2 2 5 2" xfId="4252"/>
    <cellStyle name="Normal 4 2 2 5 2 2" xfId="5072"/>
    <cellStyle name="Normal 4 2 2 5 3" xfId="5071"/>
    <cellStyle name="Normal 4 2 2 6" xfId="3089"/>
    <cellStyle name="Normal 4 2 2 6 2" xfId="4253"/>
    <cellStyle name="Normal 4 2 2 6 2 2" xfId="5074"/>
    <cellStyle name="Normal 4 2 2 6 3" xfId="5073"/>
    <cellStyle name="Normal 4 2 2 7" xfId="3090"/>
    <cellStyle name="Normal 4 2 2 8" xfId="3091"/>
    <cellStyle name="Normal 4 2 2 8 2" xfId="4254"/>
    <cellStyle name="Normal 4 2 2 8 2 2" xfId="5076"/>
    <cellStyle name="Normal 4 2 2 8 3" xfId="5075"/>
    <cellStyle name="Normal 4 2 2 9" xfId="4244"/>
    <cellStyle name="Normal 4 2 2 9 2" xfId="5077"/>
    <cellStyle name="Normal 4 2 3" xfId="3092"/>
    <cellStyle name="Normal 4 2 3 2" xfId="3093"/>
    <cellStyle name="Normal 4 2 3 2 2" xfId="4256"/>
    <cellStyle name="Normal 4 2 3 2 2 2" xfId="5080"/>
    <cellStyle name="Normal 4 2 3 2 3" xfId="5079"/>
    <cellStyle name="Normal 4 2 3 3" xfId="3094"/>
    <cellStyle name="Normal 4 2 3 3 2" xfId="4257"/>
    <cellStyle name="Normal 4 2 3 3 2 2" xfId="5082"/>
    <cellStyle name="Normal 4 2 3 3 3" xfId="5081"/>
    <cellStyle name="Normal 4 2 3 4" xfId="3095"/>
    <cellStyle name="Normal 4 2 3 4 2" xfId="4258"/>
    <cellStyle name="Normal 4 2 3 4 2 2" xfId="5084"/>
    <cellStyle name="Normal 4 2 3 4 3" xfId="5083"/>
    <cellStyle name="Normal 4 2 3 5" xfId="3096"/>
    <cellStyle name="Normal 4 2 3 6" xfId="3097"/>
    <cellStyle name="Normal 4 2 3 6 2" xfId="4259"/>
    <cellStyle name="Normal 4 2 3 6 2 2" xfId="5086"/>
    <cellStyle name="Normal 4 2 3 6 3" xfId="5085"/>
    <cellStyle name="Normal 4 2 3 7" xfId="3098"/>
    <cellStyle name="Normal 4 2 3 8" xfId="4255"/>
    <cellStyle name="Normal 4 2 3 8 2" xfId="5087"/>
    <cellStyle name="Normal 4 2 3 9" xfId="5078"/>
    <cellStyle name="Normal 4 2 4" xfId="3099"/>
    <cellStyle name="Normal 4 2 4 2" xfId="4260"/>
    <cellStyle name="Normal 4 2 4 2 2" xfId="5089"/>
    <cellStyle name="Normal 4 2 4 3" xfId="5088"/>
    <cellStyle name="Normal 4 2 5" xfId="3100"/>
    <cellStyle name="Normal 4 2 5 2" xfId="4261"/>
    <cellStyle name="Normal 4 2 5 2 2" xfId="5091"/>
    <cellStyle name="Normal 4 2 5 3" xfId="5090"/>
    <cellStyle name="Normal 4 2 6" xfId="3101"/>
    <cellStyle name="Normal 4 2 6 2" xfId="4262"/>
    <cellStyle name="Normal 4 2 6 2 2" xfId="5093"/>
    <cellStyle name="Normal 4 2 6 3" xfId="5092"/>
    <cellStyle name="Normal 4 2 7" xfId="3102"/>
    <cellStyle name="Normal 4 2 8" xfId="3103"/>
    <cellStyle name="Normal 4 2 8 2" xfId="4263"/>
    <cellStyle name="Normal 4 2 8 2 2" xfId="5095"/>
    <cellStyle name="Normal 4 2 8 3" xfId="5094"/>
    <cellStyle name="Normal 4 2 9" xfId="4243"/>
    <cellStyle name="Normal 4 2 9 2" xfId="5096"/>
    <cellStyle name="Normal 4 3" xfId="3104"/>
    <cellStyle name="Normal 4 3 10" xfId="5097"/>
    <cellStyle name="Normal 4 3 2" xfId="3105"/>
    <cellStyle name="Normal 4 3 2 2" xfId="3106"/>
    <cellStyle name="Normal 4 3 2 2 2" xfId="4266"/>
    <cellStyle name="Normal 4 3 2 2 2 2" xfId="5100"/>
    <cellStyle name="Normal 4 3 2 2 3" xfId="5099"/>
    <cellStyle name="Normal 4 3 2 3" xfId="3107"/>
    <cellStyle name="Normal 4 3 2 3 2" xfId="4267"/>
    <cellStyle name="Normal 4 3 2 3 2 2" xfId="5102"/>
    <cellStyle name="Normal 4 3 2 3 3" xfId="5101"/>
    <cellStyle name="Normal 4 3 2 4" xfId="3108"/>
    <cellStyle name="Normal 4 3 2 4 2" xfId="4268"/>
    <cellStyle name="Normal 4 3 2 4 2 2" xfId="5104"/>
    <cellStyle name="Normal 4 3 2 4 3" xfId="5103"/>
    <cellStyle name="Normal 4 3 2 5" xfId="3109"/>
    <cellStyle name="Normal 4 3 2 5 2" xfId="4269"/>
    <cellStyle name="Normal 4 3 2 5 2 2" xfId="5106"/>
    <cellStyle name="Normal 4 3 2 5 3" xfId="5105"/>
    <cellStyle name="Normal 4 3 2 6" xfId="3110"/>
    <cellStyle name="Normal 4 3 2 7" xfId="4265"/>
    <cellStyle name="Normal 4 3 2 7 2" xfId="5107"/>
    <cellStyle name="Normal 4 3 2 8" xfId="5098"/>
    <cellStyle name="Normal 4 3 3" xfId="3111"/>
    <cellStyle name="Normal 4 3 3 2" xfId="4270"/>
    <cellStyle name="Normal 4 3 3 2 2" xfId="5109"/>
    <cellStyle name="Normal 4 3 3 3" xfId="5108"/>
    <cellStyle name="Normal 4 3 4" xfId="3112"/>
    <cellStyle name="Normal 4 3 4 2" xfId="4271"/>
    <cellStyle name="Normal 4 3 4 2 2" xfId="5111"/>
    <cellStyle name="Normal 4 3 4 3" xfId="5110"/>
    <cellStyle name="Normal 4 3 5" xfId="3113"/>
    <cellStyle name="Normal 4 3 5 2" xfId="4272"/>
    <cellStyle name="Normal 4 3 5 2 2" xfId="5113"/>
    <cellStyle name="Normal 4 3 5 3" xfId="5112"/>
    <cellStyle name="Normal 4 3 6" xfId="3114"/>
    <cellStyle name="Normal 4 3 6 2" xfId="4273"/>
    <cellStyle name="Normal 4 3 6 2 2" xfId="5115"/>
    <cellStyle name="Normal 4 3 6 3" xfId="5114"/>
    <cellStyle name="Normal 4 3 7" xfId="3115"/>
    <cellStyle name="Normal 4 3 8" xfId="3116"/>
    <cellStyle name="Normal 4 3 8 2" xfId="4274"/>
    <cellStyle name="Normal 4 3 8 2 2" xfId="5117"/>
    <cellStyle name="Normal 4 3 8 3" xfId="5116"/>
    <cellStyle name="Normal 4 3 9" xfId="4264"/>
    <cellStyle name="Normal 4 3 9 2" xfId="5118"/>
    <cellStyle name="Normal 4 4" xfId="3117"/>
    <cellStyle name="Normal 4 4 2" xfId="3118"/>
    <cellStyle name="Normal 4 4 2 2" xfId="4276"/>
    <cellStyle name="Normal 4 4 2 2 2" xfId="5121"/>
    <cellStyle name="Normal 4 4 2 3" xfId="5120"/>
    <cellStyle name="Normal 4 4 3" xfId="3119"/>
    <cellStyle name="Normal 4 4 3 2" xfId="4277"/>
    <cellStyle name="Normal 4 4 3 2 2" xfId="5123"/>
    <cellStyle name="Normal 4 4 3 3" xfId="5122"/>
    <cellStyle name="Normal 4 4 4" xfId="3120"/>
    <cellStyle name="Normal 4 4 4 2" xfId="4278"/>
    <cellStyle name="Normal 4 4 4 2 2" xfId="5125"/>
    <cellStyle name="Normal 4 4 4 3" xfId="5124"/>
    <cellStyle name="Normal 4 4 5" xfId="3121"/>
    <cellStyle name="Normal 4 4 6" xfId="3122"/>
    <cellStyle name="Normal 4 4 6 2" xfId="4279"/>
    <cellStyle name="Normal 4 4 6 2 2" xfId="5127"/>
    <cellStyle name="Normal 4 4 6 3" xfId="5126"/>
    <cellStyle name="Normal 4 4 7" xfId="3123"/>
    <cellStyle name="Normal 4 4 8" xfId="4275"/>
    <cellStyle name="Normal 4 4 8 2" xfId="5128"/>
    <cellStyle name="Normal 4 4 9" xfId="5119"/>
    <cellStyle name="Normal 4 5" xfId="3124"/>
    <cellStyle name="Normal 4 5 2" xfId="3125"/>
    <cellStyle name="Normal 4 5 2 2" xfId="4281"/>
    <cellStyle name="Normal 4 5 2 2 2" xfId="5131"/>
    <cellStyle name="Normal 4 5 2 3" xfId="5130"/>
    <cellStyle name="Normal 4 5 3" xfId="3126"/>
    <cellStyle name="Normal 4 5 4" xfId="3127"/>
    <cellStyle name="Normal 4 5 4 2" xfId="4282"/>
    <cellStyle name="Normal 4 5 4 2 2" xfId="5133"/>
    <cellStyle name="Normal 4 5 4 3" xfId="5132"/>
    <cellStyle name="Normal 4 5 5" xfId="4280"/>
    <cellStyle name="Normal 4 5 5 2" xfId="5134"/>
    <cellStyle name="Normal 4 5 6" xfId="5129"/>
    <cellStyle name="Normal 4 6" xfId="3128"/>
    <cellStyle name="Normal 4 6 2" xfId="3129"/>
    <cellStyle name="Normal 4 6 2 2" xfId="4284"/>
    <cellStyle name="Normal 4 6 2 2 2" xfId="5137"/>
    <cellStyle name="Normal 4 6 2 3" xfId="5136"/>
    <cellStyle name="Normal 4 6 3" xfId="3130"/>
    <cellStyle name="Normal 4 6 4" xfId="4283"/>
    <cellStyle name="Normal 4 6 4 2" xfId="5138"/>
    <cellStyle name="Normal 4 6 5" xfId="5135"/>
    <cellStyle name="Normal 4 7" xfId="3131"/>
    <cellStyle name="Normal 4 7 2" xfId="3132"/>
    <cellStyle name="Normal 4 7 2 2" xfId="4286"/>
    <cellStyle name="Normal 4 7 2 2 2" xfId="5141"/>
    <cellStyle name="Normal 4 7 2 3" xfId="5140"/>
    <cellStyle name="Normal 4 7 3" xfId="3133"/>
    <cellStyle name="Normal 4 7 4" xfId="4285"/>
    <cellStyle name="Normal 4 7 4 2" xfId="5142"/>
    <cellStyle name="Normal 4 7 5" xfId="5139"/>
    <cellStyle name="Normal 4 8" xfId="3134"/>
    <cellStyle name="Normal 4 9" xfId="3135"/>
    <cellStyle name="Normal 4 9 2" xfId="4287"/>
    <cellStyle name="Normal 4 9 2 2" xfId="5144"/>
    <cellStyle name="Normal 4 9 3" xfId="5143"/>
    <cellStyle name="Normal 40" xfId="3136"/>
    <cellStyle name="Normal 40 2" xfId="3137"/>
    <cellStyle name="Normal 40 2 2" xfId="3138"/>
    <cellStyle name="Normal 40 2 3" xfId="3139"/>
    <cellStyle name="Normal 40 3" xfId="3140"/>
    <cellStyle name="Normal 40 4" xfId="3141"/>
    <cellStyle name="Normal 41" xfId="3142"/>
    <cellStyle name="Normal 41 2" xfId="3143"/>
    <cellStyle name="Normal 41 3" xfId="3144"/>
    <cellStyle name="Normal 41 4" xfId="3145"/>
    <cellStyle name="Normal 42" xfId="3146"/>
    <cellStyle name="Normal 42 10" xfId="5145"/>
    <cellStyle name="Normal 42 2" xfId="3147"/>
    <cellStyle name="Normal 42 2 2" xfId="3148"/>
    <cellStyle name="Normal 42 2 2 2" xfId="4290"/>
    <cellStyle name="Normal 42 2 2 2 2" xfId="5148"/>
    <cellStyle name="Normal 42 2 2 3" xfId="5147"/>
    <cellStyle name="Normal 42 2 3" xfId="3149"/>
    <cellStyle name="Normal 42 2 3 2" xfId="4291"/>
    <cellStyle name="Normal 42 2 3 2 2" xfId="5150"/>
    <cellStyle name="Normal 42 2 3 3" xfId="5149"/>
    <cellStyle name="Normal 42 2 4" xfId="3150"/>
    <cellStyle name="Normal 42 2 4 2" xfId="4292"/>
    <cellStyle name="Normal 42 2 4 2 2" xfId="5152"/>
    <cellStyle name="Normal 42 2 4 3" xfId="5151"/>
    <cellStyle name="Normal 42 2 5" xfId="4289"/>
    <cellStyle name="Normal 42 2 5 2" xfId="5153"/>
    <cellStyle name="Normal 42 2 6" xfId="5146"/>
    <cellStyle name="Normal 42 3" xfId="3151"/>
    <cellStyle name="Normal 42 3 2" xfId="4293"/>
    <cellStyle name="Normal 42 3 2 2" xfId="5155"/>
    <cellStyle name="Normal 42 3 3" xfId="5154"/>
    <cellStyle name="Normal 42 4" xfId="3152"/>
    <cellStyle name="Normal 42 4 2" xfId="4294"/>
    <cellStyle name="Normal 42 4 2 2" xfId="5157"/>
    <cellStyle name="Normal 42 4 3" xfId="5156"/>
    <cellStyle name="Normal 42 5" xfId="3153"/>
    <cellStyle name="Normal 42 5 2" xfId="4295"/>
    <cellStyle name="Normal 42 5 2 2" xfId="5159"/>
    <cellStyle name="Normal 42 5 3" xfId="5158"/>
    <cellStyle name="Normal 42 6" xfId="3154"/>
    <cellStyle name="Normal 42 7" xfId="3155"/>
    <cellStyle name="Normal 42 7 2" xfId="4296"/>
    <cellStyle name="Normal 42 7 2 2" xfId="5161"/>
    <cellStyle name="Normal 42 7 3" xfId="5160"/>
    <cellStyle name="Normal 42 8" xfId="3156"/>
    <cellStyle name="Normal 42 9" xfId="4288"/>
    <cellStyle name="Normal 42 9 2" xfId="5162"/>
    <cellStyle name="Normal 43" xfId="3157"/>
    <cellStyle name="Normal 43 2" xfId="3158"/>
    <cellStyle name="Normal 43 2 2" xfId="4298"/>
    <cellStyle name="Normal 43 2 2 2" xfId="5165"/>
    <cellStyle name="Normal 43 2 3" xfId="5164"/>
    <cellStyle name="Normal 43 3" xfId="3159"/>
    <cellStyle name="Normal 43 4" xfId="4297"/>
    <cellStyle name="Normal 43 4 2" xfId="5166"/>
    <cellStyle name="Normal 43 5" xfId="5163"/>
    <cellStyle name="Normal 44" xfId="3160"/>
    <cellStyle name="Normal 44 2" xfId="3161"/>
    <cellStyle name="Normal 44 2 2" xfId="4300"/>
    <cellStyle name="Normal 44 2 2 2" xfId="5169"/>
    <cellStyle name="Normal 44 2 3" xfId="5168"/>
    <cellStyle name="Normal 44 3" xfId="3162"/>
    <cellStyle name="Normal 44 4" xfId="4299"/>
    <cellStyle name="Normal 44 4 2" xfId="5170"/>
    <cellStyle name="Normal 44 5" xfId="5167"/>
    <cellStyle name="Normal 45" xfId="3163"/>
    <cellStyle name="Normal 45 2" xfId="3164"/>
    <cellStyle name="Normal 45 2 2" xfId="4302"/>
    <cellStyle name="Normal 45 2 2 2" xfId="5173"/>
    <cellStyle name="Normal 45 2 3" xfId="5172"/>
    <cellStyle name="Normal 45 3" xfId="3165"/>
    <cellStyle name="Normal 45 4" xfId="4301"/>
    <cellStyle name="Normal 45 4 2" xfId="5174"/>
    <cellStyle name="Normal 45 5" xfId="5171"/>
    <cellStyle name="Normal 46" xfId="3166"/>
    <cellStyle name="Normal 46 2" xfId="3167"/>
    <cellStyle name="Normal 46 2 2" xfId="4304"/>
    <cellStyle name="Normal 46 2 2 2" xfId="5177"/>
    <cellStyle name="Normal 46 2 3" xfId="5176"/>
    <cellStyle name="Normal 46 3" xfId="3168"/>
    <cellStyle name="Normal 46 4" xfId="4303"/>
    <cellStyle name="Normal 46 4 2" xfId="5178"/>
    <cellStyle name="Normal 46 5" xfId="5175"/>
    <cellStyle name="Normal 47" xfId="3169"/>
    <cellStyle name="Normal 47 2" xfId="3170"/>
    <cellStyle name="Normal 47 2 2" xfId="4306"/>
    <cellStyle name="Normal 47 2 2 2" xfId="5181"/>
    <cellStyle name="Normal 47 2 3" xfId="5180"/>
    <cellStyle name="Normal 47 3" xfId="3171"/>
    <cellStyle name="Normal 47 4" xfId="4305"/>
    <cellStyle name="Normal 47 4 2" xfId="5182"/>
    <cellStyle name="Normal 47 5" xfId="5179"/>
    <cellStyle name="Normal 48" xfId="3172"/>
    <cellStyle name="Normal 48 2" xfId="3173"/>
    <cellStyle name="Normal 48 2 2" xfId="4308"/>
    <cellStyle name="Normal 48 2 2 2" xfId="5185"/>
    <cellStyle name="Normal 48 2 3" xfId="5184"/>
    <cellStyle name="Normal 48 3" xfId="3174"/>
    <cellStyle name="Normal 48 4" xfId="4307"/>
    <cellStyle name="Normal 48 4 2" xfId="5186"/>
    <cellStyle name="Normal 48 5" xfId="5183"/>
    <cellStyle name="Normal 49" xfId="3175"/>
    <cellStyle name="Normal 5" xfId="3176"/>
    <cellStyle name="Normal 5 10" xfId="3177"/>
    <cellStyle name="Normal 5 10 2" xfId="4310"/>
    <cellStyle name="Normal 5 10 2 2" xfId="5189"/>
    <cellStyle name="Normal 5 10 3" xfId="5188"/>
    <cellStyle name="Normal 5 11" xfId="3178"/>
    <cellStyle name="Normal 5 11 2" xfId="4311"/>
    <cellStyle name="Normal 5 11 2 2" xfId="5191"/>
    <cellStyle name="Normal 5 11 3" xfId="5190"/>
    <cellStyle name="Normal 5 12" xfId="4309"/>
    <cellStyle name="Normal 5 12 2" xfId="5192"/>
    <cellStyle name="Normal 5 13" xfId="5187"/>
    <cellStyle name="Normal 5 2" xfId="3179"/>
    <cellStyle name="Normal 5 2 10" xfId="5193"/>
    <cellStyle name="Normal 5 2 2" xfId="3180"/>
    <cellStyle name="Normal 5 2 2 10" xfId="5194"/>
    <cellStyle name="Normal 5 2 2 2" xfId="3181"/>
    <cellStyle name="Normal 5 2 2 2 2" xfId="3182"/>
    <cellStyle name="Normal 5 2 2 2 2 2" xfId="4315"/>
    <cellStyle name="Normal 5 2 2 2 2 2 2" xfId="5197"/>
    <cellStyle name="Normal 5 2 2 2 2 3" xfId="5196"/>
    <cellStyle name="Normal 5 2 2 2 3" xfId="3183"/>
    <cellStyle name="Normal 5 2 2 2 3 2" xfId="4316"/>
    <cellStyle name="Normal 5 2 2 2 3 2 2" xfId="5199"/>
    <cellStyle name="Normal 5 2 2 2 3 3" xfId="5198"/>
    <cellStyle name="Normal 5 2 2 2 4" xfId="3184"/>
    <cellStyle name="Normal 5 2 2 2 4 2" xfId="4317"/>
    <cellStyle name="Normal 5 2 2 2 4 2 2" xfId="5201"/>
    <cellStyle name="Normal 5 2 2 2 4 3" xfId="5200"/>
    <cellStyle name="Normal 5 2 2 2 5" xfId="3185"/>
    <cellStyle name="Normal 5 2 2 2 5 2" xfId="4318"/>
    <cellStyle name="Normal 5 2 2 2 5 2 2" xfId="5203"/>
    <cellStyle name="Normal 5 2 2 2 5 3" xfId="5202"/>
    <cellStyle name="Normal 5 2 2 2 6" xfId="3186"/>
    <cellStyle name="Normal 5 2 2 2 7" xfId="4314"/>
    <cellStyle name="Normal 5 2 2 2 7 2" xfId="5204"/>
    <cellStyle name="Normal 5 2 2 2 8" xfId="5195"/>
    <cellStyle name="Normal 5 2 2 3" xfId="3187"/>
    <cellStyle name="Normal 5 2 2 3 2" xfId="4319"/>
    <cellStyle name="Normal 5 2 2 3 2 2" xfId="5206"/>
    <cellStyle name="Normal 5 2 2 3 3" xfId="5205"/>
    <cellStyle name="Normal 5 2 2 4" xfId="3188"/>
    <cellStyle name="Normal 5 2 2 4 2" xfId="4320"/>
    <cellStyle name="Normal 5 2 2 4 2 2" xfId="5208"/>
    <cellStyle name="Normal 5 2 2 4 3" xfId="5207"/>
    <cellStyle name="Normal 5 2 2 5" xfId="3189"/>
    <cellStyle name="Normal 5 2 2 5 2" xfId="4321"/>
    <cellStyle name="Normal 5 2 2 5 2 2" xfId="5210"/>
    <cellStyle name="Normal 5 2 2 5 3" xfId="5209"/>
    <cellStyle name="Normal 5 2 2 6" xfId="3190"/>
    <cellStyle name="Normal 5 2 2 6 2" xfId="4322"/>
    <cellStyle name="Normal 5 2 2 6 2 2" xfId="5212"/>
    <cellStyle name="Normal 5 2 2 6 3" xfId="5211"/>
    <cellStyle name="Normal 5 2 2 7" xfId="3191"/>
    <cellStyle name="Normal 5 2 2 8" xfId="3192"/>
    <cellStyle name="Normal 5 2 2 8 2" xfId="4323"/>
    <cellStyle name="Normal 5 2 2 8 2 2" xfId="5214"/>
    <cellStyle name="Normal 5 2 2 8 3" xfId="5213"/>
    <cellStyle name="Normal 5 2 2 9" xfId="4313"/>
    <cellStyle name="Normal 5 2 2 9 2" xfId="5215"/>
    <cellStyle name="Normal 5 2 3" xfId="3193"/>
    <cellStyle name="Normal 5 2 3 2" xfId="3194"/>
    <cellStyle name="Normal 5 2 3 2 2" xfId="4325"/>
    <cellStyle name="Normal 5 2 3 2 2 2" xfId="5218"/>
    <cellStyle name="Normal 5 2 3 2 3" xfId="5217"/>
    <cellStyle name="Normal 5 2 3 3" xfId="3195"/>
    <cellStyle name="Normal 5 2 3 3 2" xfId="4326"/>
    <cellStyle name="Normal 5 2 3 3 2 2" xfId="5220"/>
    <cellStyle name="Normal 5 2 3 3 3" xfId="5219"/>
    <cellStyle name="Normal 5 2 3 4" xfId="3196"/>
    <cellStyle name="Normal 5 2 3 4 2" xfId="4327"/>
    <cellStyle name="Normal 5 2 3 4 2 2" xfId="5222"/>
    <cellStyle name="Normal 5 2 3 4 3" xfId="5221"/>
    <cellStyle name="Normal 5 2 3 5" xfId="3197"/>
    <cellStyle name="Normal 5 2 3 6" xfId="3198"/>
    <cellStyle name="Normal 5 2 3 6 2" xfId="4328"/>
    <cellStyle name="Normal 5 2 3 6 2 2" xfId="5224"/>
    <cellStyle name="Normal 5 2 3 6 3" xfId="5223"/>
    <cellStyle name="Normal 5 2 3 7" xfId="3199"/>
    <cellStyle name="Normal 5 2 3 8" xfId="4324"/>
    <cellStyle name="Normal 5 2 3 8 2" xfId="5225"/>
    <cellStyle name="Normal 5 2 3 9" xfId="5216"/>
    <cellStyle name="Normal 5 2 4" xfId="3200"/>
    <cellStyle name="Normal 5 2 4 2" xfId="4329"/>
    <cellStyle name="Normal 5 2 4 2 2" xfId="5227"/>
    <cellStyle name="Normal 5 2 4 3" xfId="5226"/>
    <cellStyle name="Normal 5 2 5" xfId="3201"/>
    <cellStyle name="Normal 5 2 5 2" xfId="4330"/>
    <cellStyle name="Normal 5 2 5 2 2" xfId="5229"/>
    <cellStyle name="Normal 5 2 5 3" xfId="5228"/>
    <cellStyle name="Normal 5 2 6" xfId="3202"/>
    <cellStyle name="Normal 5 2 6 2" xfId="4331"/>
    <cellStyle name="Normal 5 2 6 2 2" xfId="5231"/>
    <cellStyle name="Normal 5 2 6 3" xfId="5230"/>
    <cellStyle name="Normal 5 2 7" xfId="3203"/>
    <cellStyle name="Normal 5 2 8" xfId="3204"/>
    <cellStyle name="Normal 5 2 8 2" xfId="4332"/>
    <cellStyle name="Normal 5 2 8 2 2" xfId="5233"/>
    <cellStyle name="Normal 5 2 8 3" xfId="5232"/>
    <cellStyle name="Normal 5 2 9" xfId="4312"/>
    <cellStyle name="Normal 5 2 9 2" xfId="5234"/>
    <cellStyle name="Normal 5 3" xfId="3205"/>
    <cellStyle name="Normal 5 3 10" xfId="5235"/>
    <cellStyle name="Normal 5 3 2" xfId="3206"/>
    <cellStyle name="Normal 5 3 2 2" xfId="3207"/>
    <cellStyle name="Normal 5 3 2 2 2" xfId="4335"/>
    <cellStyle name="Normal 5 3 2 2 2 2" xfId="5238"/>
    <cellStyle name="Normal 5 3 2 2 3" xfId="5237"/>
    <cellStyle name="Normal 5 3 2 3" xfId="3208"/>
    <cellStyle name="Normal 5 3 2 3 2" xfId="4336"/>
    <cellStyle name="Normal 5 3 2 3 2 2" xfId="5240"/>
    <cellStyle name="Normal 5 3 2 3 3" xfId="5239"/>
    <cellStyle name="Normal 5 3 2 4" xfId="3209"/>
    <cellStyle name="Normal 5 3 2 4 2" xfId="4337"/>
    <cellStyle name="Normal 5 3 2 4 2 2" xfId="5242"/>
    <cellStyle name="Normal 5 3 2 4 3" xfId="5241"/>
    <cellStyle name="Normal 5 3 2 5" xfId="3210"/>
    <cellStyle name="Normal 5 3 2 5 2" xfId="4338"/>
    <cellStyle name="Normal 5 3 2 5 2 2" xfId="5244"/>
    <cellStyle name="Normal 5 3 2 5 3" xfId="5243"/>
    <cellStyle name="Normal 5 3 2 6" xfId="3211"/>
    <cellStyle name="Normal 5 3 2 7" xfId="4334"/>
    <cellStyle name="Normal 5 3 2 7 2" xfId="5245"/>
    <cellStyle name="Normal 5 3 2 8" xfId="5236"/>
    <cellStyle name="Normal 5 3 3" xfId="3212"/>
    <cellStyle name="Normal 5 3 3 2" xfId="4339"/>
    <cellStyle name="Normal 5 3 3 2 2" xfId="5247"/>
    <cellStyle name="Normal 5 3 3 3" xfId="5246"/>
    <cellStyle name="Normal 5 3 4" xfId="3213"/>
    <cellStyle name="Normal 5 3 4 2" xfId="4340"/>
    <cellStyle name="Normal 5 3 4 2 2" xfId="5249"/>
    <cellStyle name="Normal 5 3 4 3" xfId="5248"/>
    <cellStyle name="Normal 5 3 5" xfId="3214"/>
    <cellStyle name="Normal 5 3 5 2" xfId="4341"/>
    <cellStyle name="Normal 5 3 5 2 2" xfId="5251"/>
    <cellStyle name="Normal 5 3 5 3" xfId="5250"/>
    <cellStyle name="Normal 5 3 6" xfId="3215"/>
    <cellStyle name="Normal 5 3 6 2" xfId="4342"/>
    <cellStyle name="Normal 5 3 6 2 2" xfId="5253"/>
    <cellStyle name="Normal 5 3 6 3" xfId="5252"/>
    <cellStyle name="Normal 5 3 7" xfId="3216"/>
    <cellStyle name="Normal 5 3 8" xfId="3217"/>
    <cellStyle name="Normal 5 3 8 2" xfId="4343"/>
    <cellStyle name="Normal 5 3 8 2 2" xfId="5255"/>
    <cellStyle name="Normal 5 3 8 3" xfId="5254"/>
    <cellStyle name="Normal 5 3 9" xfId="4333"/>
    <cellStyle name="Normal 5 3 9 2" xfId="5256"/>
    <cellStyle name="Normal 5 4" xfId="3218"/>
    <cellStyle name="Normal 5 4 2" xfId="3219"/>
    <cellStyle name="Normal 5 4 2 2" xfId="4345"/>
    <cellStyle name="Normal 5 4 2 2 2" xfId="5259"/>
    <cellStyle name="Normal 5 4 2 3" xfId="5258"/>
    <cellStyle name="Normal 5 4 3" xfId="3220"/>
    <cellStyle name="Normal 5 4 3 2" xfId="4346"/>
    <cellStyle name="Normal 5 4 3 2 2" xfId="5261"/>
    <cellStyle name="Normal 5 4 3 3" xfId="5260"/>
    <cellStyle name="Normal 5 4 4" xfId="3221"/>
    <cellStyle name="Normal 5 4 4 2" xfId="4347"/>
    <cellStyle name="Normal 5 4 4 2 2" xfId="5263"/>
    <cellStyle name="Normal 5 4 4 3" xfId="5262"/>
    <cellStyle name="Normal 5 4 5" xfId="3222"/>
    <cellStyle name="Normal 5 4 5 2" xfId="4348"/>
    <cellStyle name="Normal 5 4 5 2 2" xfId="5265"/>
    <cellStyle name="Normal 5 4 5 3" xfId="5264"/>
    <cellStyle name="Normal 5 4 6" xfId="3223"/>
    <cellStyle name="Normal 5 4 7" xfId="3224"/>
    <cellStyle name="Normal 5 4 7 2" xfId="4349"/>
    <cellStyle name="Normal 5 4 7 2 2" xfId="5267"/>
    <cellStyle name="Normal 5 4 7 3" xfId="5266"/>
    <cellStyle name="Normal 5 4 8" xfId="4344"/>
    <cellStyle name="Normal 5 4 8 2" xfId="5268"/>
    <cellStyle name="Normal 5 4 9" xfId="5257"/>
    <cellStyle name="Normal 5 5" xfId="3225"/>
    <cellStyle name="Normal 5 5 2" xfId="3226"/>
    <cellStyle name="Normal 5 5 2 2" xfId="4351"/>
    <cellStyle name="Normal 5 5 2 2 2" xfId="5271"/>
    <cellStyle name="Normal 5 5 2 3" xfId="5270"/>
    <cellStyle name="Normal 5 5 3" xfId="3227"/>
    <cellStyle name="Normal 5 5 4" xfId="4350"/>
    <cellStyle name="Normal 5 5 4 2" xfId="5272"/>
    <cellStyle name="Normal 5 5 5" xfId="5269"/>
    <cellStyle name="Normal 5 6" xfId="3228"/>
    <cellStyle name="Normal 5 6 2" xfId="3229"/>
    <cellStyle name="Normal 5 6 2 2" xfId="4353"/>
    <cellStyle name="Normal 5 6 2 2 2" xfId="5275"/>
    <cellStyle name="Normal 5 6 2 3" xfId="5274"/>
    <cellStyle name="Normal 5 6 3" xfId="3230"/>
    <cellStyle name="Normal 5 6 4" xfId="4352"/>
    <cellStyle name="Normal 5 6 4 2" xfId="5276"/>
    <cellStyle name="Normal 5 6 5" xfId="5273"/>
    <cellStyle name="Normal 5 7" xfId="3231"/>
    <cellStyle name="Normal 5 7 2" xfId="3232"/>
    <cellStyle name="Normal 5 7 2 2" xfId="4355"/>
    <cellStyle name="Normal 5 7 2 2 2" xfId="5279"/>
    <cellStyle name="Normal 5 7 2 3" xfId="5278"/>
    <cellStyle name="Normal 5 7 3" xfId="3233"/>
    <cellStyle name="Normal 5 7 4" xfId="4354"/>
    <cellStyle name="Normal 5 7 4 2" xfId="5280"/>
    <cellStyle name="Normal 5 7 5" xfId="5277"/>
    <cellStyle name="Normal 5 8" xfId="3234"/>
    <cellStyle name="Normal 5 9" xfId="3235"/>
    <cellStyle name="Normal 50" xfId="3236"/>
    <cellStyle name="Normal 51" xfId="3237"/>
    <cellStyle name="Normal 51 2" xfId="4356"/>
    <cellStyle name="Normal 51 2 2" xfId="5282"/>
    <cellStyle name="Normal 51 3" xfId="5281"/>
    <cellStyle name="Normal 52" xfId="3238"/>
    <cellStyle name="Normal 52 2" xfId="4357"/>
    <cellStyle name="Normal 52 2 2" xfId="5284"/>
    <cellStyle name="Normal 52 3" xfId="5283"/>
    <cellStyle name="Normal 53" xfId="3239"/>
    <cellStyle name="Normal 53 2" xfId="4358"/>
    <cellStyle name="Normal 53 2 2" xfId="5286"/>
    <cellStyle name="Normal 53 3" xfId="5285"/>
    <cellStyle name="Normal 54" xfId="3240"/>
    <cellStyle name="Normal 54 2" xfId="4359"/>
    <cellStyle name="Normal 54 2 2" xfId="5288"/>
    <cellStyle name="Normal 54 3" xfId="5287"/>
    <cellStyle name="Normal 55" xfId="3241"/>
    <cellStyle name="Normal 55 2" xfId="4360"/>
    <cellStyle name="Normal 55 2 2" xfId="5290"/>
    <cellStyle name="Normal 55 3" xfId="5289"/>
    <cellStyle name="Normal 56" xfId="3242"/>
    <cellStyle name="Normal 56 2" xfId="4361"/>
    <cellStyle name="Normal 56 2 2" xfId="5292"/>
    <cellStyle name="Normal 56 3" xfId="5291"/>
    <cellStyle name="Normal 57" xfId="3243"/>
    <cellStyle name="Normal 57 2" xfId="4362"/>
    <cellStyle name="Normal 57 2 2" xfId="5294"/>
    <cellStyle name="Normal 57 3" xfId="5293"/>
    <cellStyle name="Normal 58" xfId="3244"/>
    <cellStyle name="Normal 58 2" xfId="4363"/>
    <cellStyle name="Normal 58 2 2" xfId="5296"/>
    <cellStyle name="Normal 58 3" xfId="5295"/>
    <cellStyle name="Normal 59" xfId="3245"/>
    <cellStyle name="Normal 59 2" xfId="4364"/>
    <cellStyle name="Normal 59 2 2" xfId="5298"/>
    <cellStyle name="Normal 59 3" xfId="5297"/>
    <cellStyle name="Normal 6" xfId="3246"/>
    <cellStyle name="Normal 6 10" xfId="4365"/>
    <cellStyle name="Normal 6 10 2" xfId="5300"/>
    <cellStyle name="Normal 6 11" xfId="5299"/>
    <cellStyle name="Normal 6 2" xfId="3247"/>
    <cellStyle name="Normal 6 2 10" xfId="5301"/>
    <cellStyle name="Normal 6 2 2" xfId="3248"/>
    <cellStyle name="Normal 6 2 2 2" xfId="3249"/>
    <cellStyle name="Normal 6 2 2 2 2" xfId="3250"/>
    <cellStyle name="Normal 6 2 2 2 2 2" xfId="4369"/>
    <cellStyle name="Normal 6 2 2 2 2 2 2" xfId="5305"/>
    <cellStyle name="Normal 6 2 2 2 2 3" xfId="5304"/>
    <cellStyle name="Normal 6 2 2 2 3" xfId="3251"/>
    <cellStyle name="Normal 6 2 2 2 3 2" xfId="4370"/>
    <cellStyle name="Normal 6 2 2 2 3 2 2" xfId="5307"/>
    <cellStyle name="Normal 6 2 2 2 3 3" xfId="5306"/>
    <cellStyle name="Normal 6 2 2 2 4" xfId="3252"/>
    <cellStyle name="Normal 6 2 2 2 4 2" xfId="4371"/>
    <cellStyle name="Normal 6 2 2 2 4 2 2" xfId="5309"/>
    <cellStyle name="Normal 6 2 2 2 4 3" xfId="5308"/>
    <cellStyle name="Normal 6 2 2 2 5" xfId="4368"/>
    <cellStyle name="Normal 6 2 2 2 5 2" xfId="5310"/>
    <cellStyle name="Normal 6 2 2 2 6" xfId="5303"/>
    <cellStyle name="Normal 6 2 2 3" xfId="3253"/>
    <cellStyle name="Normal 6 2 2 3 2" xfId="4372"/>
    <cellStyle name="Normal 6 2 2 3 2 2" xfId="5312"/>
    <cellStyle name="Normal 6 2 2 3 3" xfId="5311"/>
    <cellStyle name="Normal 6 2 2 4" xfId="3254"/>
    <cellStyle name="Normal 6 2 2 4 2" xfId="4373"/>
    <cellStyle name="Normal 6 2 2 4 2 2" xfId="5314"/>
    <cellStyle name="Normal 6 2 2 4 3" xfId="5313"/>
    <cellStyle name="Normal 6 2 2 5" xfId="3255"/>
    <cellStyle name="Normal 6 2 2 5 2" xfId="4374"/>
    <cellStyle name="Normal 6 2 2 5 2 2" xfId="5316"/>
    <cellStyle name="Normal 6 2 2 5 3" xfId="5315"/>
    <cellStyle name="Normal 6 2 2 6" xfId="3256"/>
    <cellStyle name="Normal 6 2 2 6 2" xfId="4375"/>
    <cellStyle name="Normal 6 2 2 6 2 2" xfId="5318"/>
    <cellStyle name="Normal 6 2 2 6 3" xfId="5317"/>
    <cellStyle name="Normal 6 2 2 7" xfId="4367"/>
    <cellStyle name="Normal 6 2 2 7 2" xfId="5319"/>
    <cellStyle name="Normal 6 2 2 8" xfId="5302"/>
    <cellStyle name="Normal 6 2 3" xfId="3257"/>
    <cellStyle name="Normal 6 2 3 2" xfId="3258"/>
    <cellStyle name="Normal 6 2 3 2 2" xfId="4377"/>
    <cellStyle name="Normal 6 2 3 2 2 2" xfId="5322"/>
    <cellStyle name="Normal 6 2 3 2 3" xfId="5321"/>
    <cellStyle name="Normal 6 2 3 3" xfId="3259"/>
    <cellStyle name="Normal 6 2 3 3 2" xfId="4378"/>
    <cellStyle name="Normal 6 2 3 3 2 2" xfId="5324"/>
    <cellStyle name="Normal 6 2 3 3 3" xfId="5323"/>
    <cellStyle name="Normal 6 2 3 4" xfId="3260"/>
    <cellStyle name="Normal 6 2 3 4 2" xfId="4379"/>
    <cellStyle name="Normal 6 2 3 4 2 2" xfId="5326"/>
    <cellStyle name="Normal 6 2 3 4 3" xfId="5325"/>
    <cellStyle name="Normal 6 2 3 5" xfId="4376"/>
    <cellStyle name="Normal 6 2 3 5 2" xfId="5327"/>
    <cellStyle name="Normal 6 2 3 6" xfId="5320"/>
    <cellStyle name="Normal 6 2 4" xfId="3261"/>
    <cellStyle name="Normal 6 2 4 2" xfId="4380"/>
    <cellStyle name="Normal 6 2 4 2 2" xfId="5329"/>
    <cellStyle name="Normal 6 2 4 3" xfId="5328"/>
    <cellStyle name="Normal 6 2 5" xfId="3262"/>
    <cellStyle name="Normal 6 2 5 2" xfId="4381"/>
    <cellStyle name="Normal 6 2 5 2 2" xfId="5331"/>
    <cellStyle name="Normal 6 2 5 3" xfId="5330"/>
    <cellStyle name="Normal 6 2 6" xfId="3263"/>
    <cellStyle name="Normal 6 2 6 2" xfId="4382"/>
    <cellStyle name="Normal 6 2 6 2 2" xfId="5333"/>
    <cellStyle name="Normal 6 2 6 3" xfId="5332"/>
    <cellStyle name="Normal 6 2 7" xfId="3264"/>
    <cellStyle name="Normal 6 2 8" xfId="3265"/>
    <cellStyle name="Normal 6 2 8 2" xfId="4383"/>
    <cellStyle name="Normal 6 2 8 2 2" xfId="5335"/>
    <cellStyle name="Normal 6 2 8 3" xfId="5334"/>
    <cellStyle name="Normal 6 2 9" xfId="4366"/>
    <cellStyle name="Normal 6 2 9 2" xfId="5336"/>
    <cellStyle name="Normal 6 3" xfId="3266"/>
    <cellStyle name="Normal 6 3 10" xfId="5337"/>
    <cellStyle name="Normal 6 3 2" xfId="3267"/>
    <cellStyle name="Normal 6 3 2 2" xfId="3268"/>
    <cellStyle name="Normal 6 3 2 2 2" xfId="4386"/>
    <cellStyle name="Normal 6 3 2 2 2 2" xfId="5340"/>
    <cellStyle name="Normal 6 3 2 2 3" xfId="5339"/>
    <cellStyle name="Normal 6 3 2 3" xfId="3269"/>
    <cellStyle name="Normal 6 3 2 3 2" xfId="4387"/>
    <cellStyle name="Normal 6 3 2 3 2 2" xfId="5342"/>
    <cellStyle name="Normal 6 3 2 3 3" xfId="5341"/>
    <cellStyle name="Normal 6 3 2 4" xfId="3270"/>
    <cellStyle name="Normal 6 3 2 4 2" xfId="4388"/>
    <cellStyle name="Normal 6 3 2 4 2 2" xfId="5344"/>
    <cellStyle name="Normal 6 3 2 4 3" xfId="5343"/>
    <cellStyle name="Normal 6 3 2 5" xfId="4385"/>
    <cellStyle name="Normal 6 3 2 5 2" xfId="5345"/>
    <cellStyle name="Normal 6 3 2 6" xfId="5338"/>
    <cellStyle name="Normal 6 3 3" xfId="3271"/>
    <cellStyle name="Normal 6 3 3 2" xfId="4389"/>
    <cellStyle name="Normal 6 3 3 2 2" xfId="5347"/>
    <cellStyle name="Normal 6 3 3 3" xfId="5346"/>
    <cellStyle name="Normal 6 3 4" xfId="3272"/>
    <cellStyle name="Normal 6 3 4 2" xfId="4390"/>
    <cellStyle name="Normal 6 3 4 2 2" xfId="5349"/>
    <cellStyle name="Normal 6 3 4 3" xfId="5348"/>
    <cellStyle name="Normal 6 3 5" xfId="3273"/>
    <cellStyle name="Normal 6 3 5 2" xfId="4391"/>
    <cellStyle name="Normal 6 3 5 2 2" xfId="5351"/>
    <cellStyle name="Normal 6 3 5 3" xfId="5350"/>
    <cellStyle name="Normal 6 3 6" xfId="3274"/>
    <cellStyle name="Normal 6 3 6 2" xfId="4392"/>
    <cellStyle name="Normal 6 3 6 2 2" xfId="5353"/>
    <cellStyle name="Normal 6 3 6 3" xfId="5352"/>
    <cellStyle name="Normal 6 3 7" xfId="3275"/>
    <cellStyle name="Normal 6 3 8" xfId="3276"/>
    <cellStyle name="Normal 6 3 8 2" xfId="4393"/>
    <cellStyle name="Normal 6 3 8 2 2" xfId="5355"/>
    <cellStyle name="Normal 6 3 8 3" xfId="5354"/>
    <cellStyle name="Normal 6 3 9" xfId="4384"/>
    <cellStyle name="Normal 6 3 9 2" xfId="5356"/>
    <cellStyle name="Normal 6 4" xfId="3277"/>
    <cellStyle name="Normal 6 4 2" xfId="3278"/>
    <cellStyle name="Normal 6 4 2 2" xfId="4395"/>
    <cellStyle name="Normal 6 4 2 2 2" xfId="5359"/>
    <cellStyle name="Normal 6 4 2 3" xfId="5358"/>
    <cellStyle name="Normal 6 4 3" xfId="3279"/>
    <cellStyle name="Normal 6 4 3 2" xfId="4396"/>
    <cellStyle name="Normal 6 4 3 2 2" xfId="5361"/>
    <cellStyle name="Normal 6 4 3 3" xfId="5360"/>
    <cellStyle name="Normal 6 4 4" xfId="3280"/>
    <cellStyle name="Normal 6 4 4 2" xfId="4397"/>
    <cellStyle name="Normal 6 4 4 2 2" xfId="5363"/>
    <cellStyle name="Normal 6 4 4 3" xfId="5362"/>
    <cellStyle name="Normal 6 4 5" xfId="3281"/>
    <cellStyle name="Normal 6 4 5 2" xfId="4398"/>
    <cellStyle name="Normal 6 4 5 2 2" xfId="5365"/>
    <cellStyle name="Normal 6 4 5 3" xfId="5364"/>
    <cellStyle name="Normal 6 4 6" xfId="3282"/>
    <cellStyle name="Normal 6 4 7" xfId="3283"/>
    <cellStyle name="Normal 6 4 7 2" xfId="4399"/>
    <cellStyle name="Normal 6 4 7 2 2" xfId="5367"/>
    <cellStyle name="Normal 6 4 7 3" xfId="5366"/>
    <cellStyle name="Normal 6 4 8" xfId="4394"/>
    <cellStyle name="Normal 6 4 8 2" xfId="5368"/>
    <cellStyle name="Normal 6 4 9" xfId="5357"/>
    <cellStyle name="Normal 6 5" xfId="3284"/>
    <cellStyle name="Normal 6 5 2" xfId="3285"/>
    <cellStyle name="Normal 6 5 2 2" xfId="4401"/>
    <cellStyle name="Normal 6 5 2 2 2" xfId="5371"/>
    <cellStyle name="Normal 6 5 2 3" xfId="5370"/>
    <cellStyle name="Normal 6 5 3" xfId="3286"/>
    <cellStyle name="Normal 6 5 4" xfId="4400"/>
    <cellStyle name="Normal 6 5 4 2" xfId="5372"/>
    <cellStyle name="Normal 6 5 5" xfId="5369"/>
    <cellStyle name="Normal 6 6" xfId="3287"/>
    <cellStyle name="Normal 6 6 2" xfId="4402"/>
    <cellStyle name="Normal 6 6 2 2" xfId="5374"/>
    <cellStyle name="Normal 6 6 3" xfId="5373"/>
    <cellStyle name="Normal 6 7" xfId="3288"/>
    <cellStyle name="Normal 6 7 2" xfId="4403"/>
    <cellStyle name="Normal 6 7 2 2" xfId="5376"/>
    <cellStyle name="Normal 6 7 3" xfId="5375"/>
    <cellStyle name="Normal 6 8" xfId="3289"/>
    <cellStyle name="Normal 6 9" xfId="3290"/>
    <cellStyle name="Normal 6 9 2" xfId="4404"/>
    <cellStyle name="Normal 6 9 2 2" xfId="5378"/>
    <cellStyle name="Normal 6 9 3" xfId="5377"/>
    <cellStyle name="Normal 60" xfId="3291"/>
    <cellStyle name="Normal 60 2" xfId="4405"/>
    <cellStyle name="Normal 60 2 2" xfId="5380"/>
    <cellStyle name="Normal 60 3" xfId="5379"/>
    <cellStyle name="Normal 61" xfId="3292"/>
    <cellStyle name="Normal 61 2" xfId="4406"/>
    <cellStyle name="Normal 61 2 2" xfId="5382"/>
    <cellStyle name="Normal 61 3" xfId="5381"/>
    <cellStyle name="Normal 62" xfId="3293"/>
    <cellStyle name="Normal 62 2" xfId="4407"/>
    <cellStyle name="Normal 62 2 2" xfId="5384"/>
    <cellStyle name="Normal 62 3" xfId="5383"/>
    <cellStyle name="Normal 63" xfId="3294"/>
    <cellStyle name="Normal 63 2" xfId="4408"/>
    <cellStyle name="Normal 63 2 2" xfId="5386"/>
    <cellStyle name="Normal 63 3" xfId="5385"/>
    <cellStyle name="Normal 64" xfId="3295"/>
    <cellStyle name="Normal 64 2" xfId="4409"/>
    <cellStyle name="Normal 64 2 2" xfId="5388"/>
    <cellStyle name="Normal 64 3" xfId="5387"/>
    <cellStyle name="Normal 65" xfId="3296"/>
    <cellStyle name="Normal 65 2" xfId="4410"/>
    <cellStyle name="Normal 65 2 2" xfId="5390"/>
    <cellStyle name="Normal 65 3" xfId="5389"/>
    <cellStyle name="Normal 66" xfId="3297"/>
    <cellStyle name="Normal 66 2" xfId="4411"/>
    <cellStyle name="Normal 66 2 2" xfId="5392"/>
    <cellStyle name="Normal 66 3" xfId="5391"/>
    <cellStyle name="Normal 67" xfId="3298"/>
    <cellStyle name="Normal 67 2" xfId="4412"/>
    <cellStyle name="Normal 67 2 2" xfId="5394"/>
    <cellStyle name="Normal 67 3" xfId="5393"/>
    <cellStyle name="Normal 68" xfId="3299"/>
    <cellStyle name="Normal 69" xfId="3300"/>
    <cellStyle name="Normal 7" xfId="3301"/>
    <cellStyle name="Normal 7 10" xfId="3302"/>
    <cellStyle name="Normal 7 11" xfId="3303"/>
    <cellStyle name="Normal 7 11 2" xfId="4414"/>
    <cellStyle name="Normal 7 11 2 2" xfId="5397"/>
    <cellStyle name="Normal 7 11 3" xfId="5396"/>
    <cellStyle name="Normal 7 12" xfId="4413"/>
    <cellStyle name="Normal 7 12 2" xfId="5398"/>
    <cellStyle name="Normal 7 13" xfId="5395"/>
    <cellStyle name="Normal 7 2" xfId="3304"/>
    <cellStyle name="Normal 7 2 10" xfId="3305"/>
    <cellStyle name="Normal 7 2 10 2" xfId="4416"/>
    <cellStyle name="Normal 7 2 10 2 2" xfId="5401"/>
    <cellStyle name="Normal 7 2 10 3" xfId="5400"/>
    <cellStyle name="Normal 7 2 11" xfId="4415"/>
    <cellStyle name="Normal 7 2 11 2" xfId="5402"/>
    <cellStyle name="Normal 7 2 12" xfId="5399"/>
    <cellStyle name="Normal 7 2 2" xfId="3306"/>
    <cellStyle name="Normal 7 2 2 10" xfId="5403"/>
    <cellStyle name="Normal 7 2 2 2" xfId="3307"/>
    <cellStyle name="Normal 7 2 2 2 2" xfId="3308"/>
    <cellStyle name="Normal 7 2 2 2 2 2" xfId="4419"/>
    <cellStyle name="Normal 7 2 2 2 2 2 2" xfId="5406"/>
    <cellStyle name="Normal 7 2 2 2 2 3" xfId="5405"/>
    <cellStyle name="Normal 7 2 2 2 3" xfId="3309"/>
    <cellStyle name="Normal 7 2 2 2 3 2" xfId="4420"/>
    <cellStyle name="Normal 7 2 2 2 3 2 2" xfId="5408"/>
    <cellStyle name="Normal 7 2 2 2 3 3" xfId="5407"/>
    <cellStyle name="Normal 7 2 2 2 4" xfId="3310"/>
    <cellStyle name="Normal 7 2 2 2 4 2" xfId="4421"/>
    <cellStyle name="Normal 7 2 2 2 4 2 2" xfId="5410"/>
    <cellStyle name="Normal 7 2 2 2 4 3" xfId="5409"/>
    <cellStyle name="Normal 7 2 2 2 5" xfId="4418"/>
    <cellStyle name="Normal 7 2 2 2 5 2" xfId="5411"/>
    <cellStyle name="Normal 7 2 2 2 6" xfId="5404"/>
    <cellStyle name="Normal 7 2 2 3" xfId="3311"/>
    <cellStyle name="Normal 7 2 2 3 2" xfId="4422"/>
    <cellStyle name="Normal 7 2 2 3 2 2" xfId="5413"/>
    <cellStyle name="Normal 7 2 2 3 3" xfId="5412"/>
    <cellStyle name="Normal 7 2 2 4" xfId="3312"/>
    <cellStyle name="Normal 7 2 2 4 2" xfId="4423"/>
    <cellStyle name="Normal 7 2 2 4 2 2" xfId="5415"/>
    <cellStyle name="Normal 7 2 2 4 3" xfId="5414"/>
    <cellStyle name="Normal 7 2 2 5" xfId="3313"/>
    <cellStyle name="Normal 7 2 2 5 2" xfId="4424"/>
    <cellStyle name="Normal 7 2 2 5 2 2" xfId="5417"/>
    <cellStyle name="Normal 7 2 2 5 3" xfId="5416"/>
    <cellStyle name="Normal 7 2 2 6" xfId="3314"/>
    <cellStyle name="Normal 7 2 2 6 2" xfId="4425"/>
    <cellStyle name="Normal 7 2 2 6 2 2" xfId="5419"/>
    <cellStyle name="Normal 7 2 2 6 3" xfId="5418"/>
    <cellStyle name="Normal 7 2 2 7" xfId="3315"/>
    <cellStyle name="Normal 7 2 2 8" xfId="3316"/>
    <cellStyle name="Normal 7 2 2 8 2" xfId="4426"/>
    <cellStyle name="Normal 7 2 2 8 2 2" xfId="5421"/>
    <cellStyle name="Normal 7 2 2 8 3" xfId="5420"/>
    <cellStyle name="Normal 7 2 2 9" xfId="4417"/>
    <cellStyle name="Normal 7 2 2 9 2" xfId="5422"/>
    <cellStyle name="Normal 7 2 3" xfId="3317"/>
    <cellStyle name="Normal 7 2 3 2" xfId="3318"/>
    <cellStyle name="Normal 7 2 3 2 2" xfId="4428"/>
    <cellStyle name="Normal 7 2 3 2 2 2" xfId="5425"/>
    <cellStyle name="Normal 7 2 3 2 3" xfId="5424"/>
    <cellStyle name="Normal 7 2 3 3" xfId="3319"/>
    <cellStyle name="Normal 7 2 3 3 2" xfId="4429"/>
    <cellStyle name="Normal 7 2 3 3 2 2" xfId="5427"/>
    <cellStyle name="Normal 7 2 3 3 3" xfId="5426"/>
    <cellStyle name="Normal 7 2 3 4" xfId="3320"/>
    <cellStyle name="Normal 7 2 3 4 2" xfId="4430"/>
    <cellStyle name="Normal 7 2 3 4 2 2" xfId="5429"/>
    <cellStyle name="Normal 7 2 3 4 3" xfId="5428"/>
    <cellStyle name="Normal 7 2 3 5" xfId="3321"/>
    <cellStyle name="Normal 7 2 3 5 2" xfId="4431"/>
    <cellStyle name="Normal 7 2 3 5 2 2" xfId="5431"/>
    <cellStyle name="Normal 7 2 3 5 3" xfId="5430"/>
    <cellStyle name="Normal 7 2 3 6" xfId="4427"/>
    <cellStyle name="Normal 7 2 3 6 2" xfId="5432"/>
    <cellStyle name="Normal 7 2 3 7" xfId="5423"/>
    <cellStyle name="Normal 7 2 4" xfId="3322"/>
    <cellStyle name="Normal 7 2 4 2" xfId="4432"/>
    <cellStyle name="Normal 7 2 4 2 2" xfId="5434"/>
    <cellStyle name="Normal 7 2 4 3" xfId="5433"/>
    <cellStyle name="Normal 7 2 5" xfId="3323"/>
    <cellStyle name="Normal 7 2 5 2" xfId="4433"/>
    <cellStyle name="Normal 7 2 5 2 2" xfId="5436"/>
    <cellStyle name="Normal 7 2 5 3" xfId="5435"/>
    <cellStyle name="Normal 7 2 6" xfId="3324"/>
    <cellStyle name="Normal 7 2 7" xfId="3325"/>
    <cellStyle name="Normal 7 2 7 2" xfId="4434"/>
    <cellStyle name="Normal 7 2 7 2 2" xfId="5438"/>
    <cellStyle name="Normal 7 2 7 3" xfId="5437"/>
    <cellStyle name="Normal 7 2 8" xfId="3326"/>
    <cellStyle name="Normal 7 2 8 2" xfId="4435"/>
    <cellStyle name="Normal 7 2 8 2 2" xfId="5440"/>
    <cellStyle name="Normal 7 2 8 3" xfId="5439"/>
    <cellStyle name="Normal 7 2 9" xfId="3327"/>
    <cellStyle name="Normal 7 3" xfId="3328"/>
    <cellStyle name="Normal 7 3 10" xfId="5441"/>
    <cellStyle name="Normal 7 3 2" xfId="3329"/>
    <cellStyle name="Normal 7 3 2 2" xfId="3330"/>
    <cellStyle name="Normal 7 3 2 2 2" xfId="4438"/>
    <cellStyle name="Normal 7 3 2 2 2 2" xfId="5444"/>
    <cellStyle name="Normal 7 3 2 2 3" xfId="5443"/>
    <cellStyle name="Normal 7 3 2 3" xfId="3331"/>
    <cellStyle name="Normal 7 3 2 3 2" xfId="4439"/>
    <cellStyle name="Normal 7 3 2 3 2 2" xfId="5446"/>
    <cellStyle name="Normal 7 3 2 3 3" xfId="5445"/>
    <cellStyle name="Normal 7 3 2 4" xfId="3332"/>
    <cellStyle name="Normal 7 3 2 4 2" xfId="4440"/>
    <cellStyle name="Normal 7 3 2 4 2 2" xfId="5448"/>
    <cellStyle name="Normal 7 3 2 4 3" xfId="5447"/>
    <cellStyle name="Normal 7 3 2 5" xfId="4437"/>
    <cellStyle name="Normal 7 3 2 5 2" xfId="5449"/>
    <cellStyle name="Normal 7 3 2 6" xfId="5442"/>
    <cellStyle name="Normal 7 3 3" xfId="3333"/>
    <cellStyle name="Normal 7 3 3 2" xfId="4441"/>
    <cellStyle name="Normal 7 3 3 2 2" xfId="5451"/>
    <cellStyle name="Normal 7 3 3 3" xfId="5450"/>
    <cellStyle name="Normal 7 3 4" xfId="3334"/>
    <cellStyle name="Normal 7 3 4 2" xfId="4442"/>
    <cellStyle name="Normal 7 3 4 2 2" xfId="5453"/>
    <cellStyle name="Normal 7 3 4 3" xfId="5452"/>
    <cellStyle name="Normal 7 3 5" xfId="3335"/>
    <cellStyle name="Normal 7 3 5 2" xfId="4443"/>
    <cellStyle name="Normal 7 3 5 2 2" xfId="5455"/>
    <cellStyle name="Normal 7 3 5 3" xfId="5454"/>
    <cellStyle name="Normal 7 3 6" xfId="3336"/>
    <cellStyle name="Normal 7 3 6 2" xfId="4444"/>
    <cellStyle name="Normal 7 3 6 2 2" xfId="5457"/>
    <cellStyle name="Normal 7 3 6 3" xfId="5456"/>
    <cellStyle name="Normal 7 3 7" xfId="3337"/>
    <cellStyle name="Normal 7 3 8" xfId="3338"/>
    <cellStyle name="Normal 7 3 8 2" xfId="4445"/>
    <cellStyle name="Normal 7 3 8 2 2" xfId="5459"/>
    <cellStyle name="Normal 7 3 8 3" xfId="5458"/>
    <cellStyle name="Normal 7 3 9" xfId="4436"/>
    <cellStyle name="Normal 7 3 9 2" xfId="5460"/>
    <cellStyle name="Normal 7 4" xfId="3339"/>
    <cellStyle name="Normal 7 4 2" xfId="3340"/>
    <cellStyle name="Normal 7 4 2 2" xfId="4447"/>
    <cellStyle name="Normal 7 4 2 2 2" xfId="5463"/>
    <cellStyle name="Normal 7 4 2 3" xfId="5462"/>
    <cellStyle name="Normal 7 4 3" xfId="3341"/>
    <cellStyle name="Normal 7 4 3 2" xfId="4448"/>
    <cellStyle name="Normal 7 4 3 2 2" xfId="5465"/>
    <cellStyle name="Normal 7 4 3 3" xfId="5464"/>
    <cellStyle name="Normal 7 4 4" xfId="3342"/>
    <cellStyle name="Normal 7 4 4 2" xfId="4449"/>
    <cellStyle name="Normal 7 4 4 2 2" xfId="5467"/>
    <cellStyle name="Normal 7 4 4 3" xfId="5466"/>
    <cellStyle name="Normal 7 4 5" xfId="3343"/>
    <cellStyle name="Normal 7 4 5 2" xfId="4450"/>
    <cellStyle name="Normal 7 4 5 2 2" xfId="5469"/>
    <cellStyle name="Normal 7 4 5 3" xfId="5468"/>
    <cellStyle name="Normal 7 4 6" xfId="3344"/>
    <cellStyle name="Normal 7 4 7" xfId="3345"/>
    <cellStyle name="Normal 7 4 7 2" xfId="4451"/>
    <cellStyle name="Normal 7 4 7 2 2" xfId="5471"/>
    <cellStyle name="Normal 7 4 7 3" xfId="5470"/>
    <cellStyle name="Normal 7 4 8" xfId="4446"/>
    <cellStyle name="Normal 7 4 8 2" xfId="5472"/>
    <cellStyle name="Normal 7 4 9" xfId="5461"/>
    <cellStyle name="Normal 7 5" xfId="3346"/>
    <cellStyle name="Normal 7 5 2" xfId="3347"/>
    <cellStyle name="Normal 7 5 2 2" xfId="4453"/>
    <cellStyle name="Normal 7 5 2 2 2" xfId="5475"/>
    <cellStyle name="Normal 7 5 2 3" xfId="5474"/>
    <cellStyle name="Normal 7 5 3" xfId="3348"/>
    <cellStyle name="Normal 7 5 4" xfId="4452"/>
    <cellStyle name="Normal 7 5 4 2" xfId="5476"/>
    <cellStyle name="Normal 7 5 5" xfId="5473"/>
    <cellStyle name="Normal 7 6" xfId="3349"/>
    <cellStyle name="Normal 7 6 2" xfId="3350"/>
    <cellStyle name="Normal 7 6 2 2" xfId="4455"/>
    <cellStyle name="Normal 7 6 2 2 2" xfId="5479"/>
    <cellStyle name="Normal 7 6 2 3" xfId="5478"/>
    <cellStyle name="Normal 7 6 3" xfId="3351"/>
    <cellStyle name="Normal 7 6 4" xfId="4454"/>
    <cellStyle name="Normal 7 6 4 2" xfId="5480"/>
    <cellStyle name="Normal 7 6 5" xfId="5477"/>
    <cellStyle name="Normal 7 7" xfId="3352"/>
    <cellStyle name="Normal 7 8" xfId="3353"/>
    <cellStyle name="Normal 7 8 2" xfId="4456"/>
    <cellStyle name="Normal 7 8 2 2" xfId="5482"/>
    <cellStyle name="Normal 7 8 3" xfId="5481"/>
    <cellStyle name="Normal 7 9" xfId="3354"/>
    <cellStyle name="Normal 7 9 2" xfId="4457"/>
    <cellStyle name="Normal 7 9 2 2" xfId="5484"/>
    <cellStyle name="Normal 7 9 3" xfId="5483"/>
    <cellStyle name="Normal 70" xfId="3355"/>
    <cellStyle name="Normal 71" xfId="3356"/>
    <cellStyle name="Normal 72" xfId="3357"/>
    <cellStyle name="Normal 73" xfId="3358"/>
    <cellStyle name="Normal 74" xfId="3359"/>
    <cellStyle name="Normal 75" xfId="3360"/>
    <cellStyle name="Normal 76" xfId="3361"/>
    <cellStyle name="Normal 77" xfId="3362"/>
    <cellStyle name="Normal 78" xfId="3363"/>
    <cellStyle name="Normal 79" xfId="3364"/>
    <cellStyle name="Normal 8" xfId="3365"/>
    <cellStyle name="Normal 8 10" xfId="4458"/>
    <cellStyle name="Normal 8 10 2" xfId="5486"/>
    <cellStyle name="Normal 8 11" xfId="5485"/>
    <cellStyle name="Normal 8 2" xfId="3366"/>
    <cellStyle name="Normal 8 2 10" xfId="5487"/>
    <cellStyle name="Normal 8 2 2" xfId="3367"/>
    <cellStyle name="Normal 8 2 2 10" xfId="5488"/>
    <cellStyle name="Normal 8 2 2 2" xfId="3368"/>
    <cellStyle name="Normal 8 2 2 2 2" xfId="3369"/>
    <cellStyle name="Normal 8 2 2 2 2 2" xfId="4462"/>
    <cellStyle name="Normal 8 2 2 2 2 2 2" xfId="5491"/>
    <cellStyle name="Normal 8 2 2 2 2 3" xfId="5490"/>
    <cellStyle name="Normal 8 2 2 2 3" xfId="3370"/>
    <cellStyle name="Normal 8 2 2 2 3 2" xfId="4463"/>
    <cellStyle name="Normal 8 2 2 2 3 2 2" xfId="5493"/>
    <cellStyle name="Normal 8 2 2 2 3 3" xfId="5492"/>
    <cellStyle name="Normal 8 2 2 2 4" xfId="3371"/>
    <cellStyle name="Normal 8 2 2 2 4 2" xfId="4464"/>
    <cellStyle name="Normal 8 2 2 2 4 2 2" xfId="5495"/>
    <cellStyle name="Normal 8 2 2 2 4 3" xfId="5494"/>
    <cellStyle name="Normal 8 2 2 2 5" xfId="4461"/>
    <cellStyle name="Normal 8 2 2 2 5 2" xfId="5496"/>
    <cellStyle name="Normal 8 2 2 2 6" xfId="5489"/>
    <cellStyle name="Normal 8 2 2 3" xfId="3372"/>
    <cellStyle name="Normal 8 2 2 3 2" xfId="4465"/>
    <cellStyle name="Normal 8 2 2 3 2 2" xfId="5498"/>
    <cellStyle name="Normal 8 2 2 3 3" xfId="5497"/>
    <cellStyle name="Normal 8 2 2 4" xfId="3373"/>
    <cellStyle name="Normal 8 2 2 4 2" xfId="4466"/>
    <cellStyle name="Normal 8 2 2 4 2 2" xfId="5500"/>
    <cellStyle name="Normal 8 2 2 4 3" xfId="5499"/>
    <cellStyle name="Normal 8 2 2 5" xfId="3374"/>
    <cellStyle name="Normal 8 2 2 5 2" xfId="4467"/>
    <cellStyle name="Normal 8 2 2 5 2 2" xfId="5502"/>
    <cellStyle name="Normal 8 2 2 5 3" xfId="5501"/>
    <cellStyle name="Normal 8 2 2 6" xfId="3375"/>
    <cellStyle name="Normal 8 2 2 6 2" xfId="4468"/>
    <cellStyle name="Normal 8 2 2 6 2 2" xfId="5504"/>
    <cellStyle name="Normal 8 2 2 6 3" xfId="5503"/>
    <cellStyle name="Normal 8 2 2 7" xfId="3376"/>
    <cellStyle name="Normal 8 2 2 8" xfId="3377"/>
    <cellStyle name="Normal 8 2 2 8 2" xfId="4469"/>
    <cellStyle name="Normal 8 2 2 8 2 2" xfId="5506"/>
    <cellStyle name="Normal 8 2 2 8 3" xfId="5505"/>
    <cellStyle name="Normal 8 2 2 9" xfId="4460"/>
    <cellStyle name="Normal 8 2 2 9 2" xfId="5507"/>
    <cellStyle name="Normal 8 2 3" xfId="3378"/>
    <cellStyle name="Normal 8 2 3 2" xfId="3379"/>
    <cellStyle name="Normal 8 2 3 2 2" xfId="4471"/>
    <cellStyle name="Normal 8 2 3 2 2 2" xfId="5510"/>
    <cellStyle name="Normal 8 2 3 2 3" xfId="5509"/>
    <cellStyle name="Normal 8 2 3 3" xfId="3380"/>
    <cellStyle name="Normal 8 2 3 3 2" xfId="4472"/>
    <cellStyle name="Normal 8 2 3 3 2 2" xfId="5512"/>
    <cellStyle name="Normal 8 2 3 3 3" xfId="5511"/>
    <cellStyle name="Normal 8 2 3 4" xfId="3381"/>
    <cellStyle name="Normal 8 2 3 4 2" xfId="4473"/>
    <cellStyle name="Normal 8 2 3 4 2 2" xfId="5514"/>
    <cellStyle name="Normal 8 2 3 4 3" xfId="5513"/>
    <cellStyle name="Normal 8 2 3 5" xfId="4470"/>
    <cellStyle name="Normal 8 2 3 5 2" xfId="5515"/>
    <cellStyle name="Normal 8 2 3 6" xfId="5508"/>
    <cellStyle name="Normal 8 2 4" xfId="3382"/>
    <cellStyle name="Normal 8 2 4 2" xfId="4474"/>
    <cellStyle name="Normal 8 2 4 2 2" xfId="5517"/>
    <cellStyle name="Normal 8 2 4 3" xfId="5516"/>
    <cellStyle name="Normal 8 2 5" xfId="3383"/>
    <cellStyle name="Normal 8 2 5 2" xfId="4475"/>
    <cellStyle name="Normal 8 2 5 2 2" xfId="5519"/>
    <cellStyle name="Normal 8 2 5 3" xfId="5518"/>
    <cellStyle name="Normal 8 2 6" xfId="3384"/>
    <cellStyle name="Normal 8 2 6 2" xfId="4476"/>
    <cellStyle name="Normal 8 2 6 2 2" xfId="5521"/>
    <cellStyle name="Normal 8 2 6 3" xfId="5520"/>
    <cellStyle name="Normal 8 2 7" xfId="3385"/>
    <cellStyle name="Normal 8 2 8" xfId="3386"/>
    <cellStyle name="Normal 8 2 8 2" xfId="4477"/>
    <cellStyle name="Normal 8 2 8 2 2" xfId="5523"/>
    <cellStyle name="Normal 8 2 8 3" xfId="5522"/>
    <cellStyle name="Normal 8 2 9" xfId="4459"/>
    <cellStyle name="Normal 8 2 9 2" xfId="5524"/>
    <cellStyle name="Normal 8 3" xfId="3387"/>
    <cellStyle name="Normal 8 3 10" xfId="5525"/>
    <cellStyle name="Normal 8 3 2" xfId="3388"/>
    <cellStyle name="Normal 8 3 2 2" xfId="3389"/>
    <cellStyle name="Normal 8 3 2 2 2" xfId="4480"/>
    <cellStyle name="Normal 8 3 2 2 2 2" xfId="5528"/>
    <cellStyle name="Normal 8 3 2 2 3" xfId="5527"/>
    <cellStyle name="Normal 8 3 2 3" xfId="3390"/>
    <cellStyle name="Normal 8 3 2 3 2" xfId="4481"/>
    <cellStyle name="Normal 8 3 2 3 2 2" xfId="5530"/>
    <cellStyle name="Normal 8 3 2 3 3" xfId="5529"/>
    <cellStyle name="Normal 8 3 2 4" xfId="3391"/>
    <cellStyle name="Normal 8 3 2 4 2" xfId="4482"/>
    <cellStyle name="Normal 8 3 2 4 2 2" xfId="5532"/>
    <cellStyle name="Normal 8 3 2 4 3" xfId="5531"/>
    <cellStyle name="Normal 8 3 2 5" xfId="4479"/>
    <cellStyle name="Normal 8 3 2 5 2" xfId="5533"/>
    <cellStyle name="Normal 8 3 2 6" xfId="5526"/>
    <cellStyle name="Normal 8 3 3" xfId="3392"/>
    <cellStyle name="Normal 8 3 3 2" xfId="4483"/>
    <cellStyle name="Normal 8 3 3 2 2" xfId="5535"/>
    <cellStyle name="Normal 8 3 3 3" xfId="5534"/>
    <cellStyle name="Normal 8 3 4" xfId="3393"/>
    <cellStyle name="Normal 8 3 4 2" xfId="4484"/>
    <cellStyle name="Normal 8 3 4 2 2" xfId="5537"/>
    <cellStyle name="Normal 8 3 4 3" xfId="5536"/>
    <cellStyle name="Normal 8 3 5" xfId="3394"/>
    <cellStyle name="Normal 8 3 5 2" xfId="4485"/>
    <cellStyle name="Normal 8 3 5 2 2" xfId="5539"/>
    <cellStyle name="Normal 8 3 5 3" xfId="5538"/>
    <cellStyle name="Normal 8 3 6" xfId="3395"/>
    <cellStyle name="Normal 8 3 6 2" xfId="4486"/>
    <cellStyle name="Normal 8 3 6 2 2" xfId="5541"/>
    <cellStyle name="Normal 8 3 6 3" xfId="5540"/>
    <cellStyle name="Normal 8 3 7" xfId="3396"/>
    <cellStyle name="Normal 8 3 8" xfId="3397"/>
    <cellStyle name="Normal 8 3 8 2" xfId="4487"/>
    <cellStyle name="Normal 8 3 8 2 2" xfId="5543"/>
    <cellStyle name="Normal 8 3 8 3" xfId="5542"/>
    <cellStyle name="Normal 8 3 9" xfId="4478"/>
    <cellStyle name="Normal 8 3 9 2" xfId="5544"/>
    <cellStyle name="Normal 8 4" xfId="3398"/>
    <cellStyle name="Normal 8 4 2" xfId="3399"/>
    <cellStyle name="Normal 8 4 2 2" xfId="4489"/>
    <cellStyle name="Normal 8 4 2 2 2" xfId="5547"/>
    <cellStyle name="Normal 8 4 2 3" xfId="5546"/>
    <cellStyle name="Normal 8 4 3" xfId="3400"/>
    <cellStyle name="Normal 8 4 3 2" xfId="4490"/>
    <cellStyle name="Normal 8 4 3 2 2" xfId="5549"/>
    <cellStyle name="Normal 8 4 3 3" xfId="5548"/>
    <cellStyle name="Normal 8 4 4" xfId="3401"/>
    <cellStyle name="Normal 8 4 4 2" xfId="4491"/>
    <cellStyle name="Normal 8 4 4 2 2" xfId="5551"/>
    <cellStyle name="Normal 8 4 4 3" xfId="5550"/>
    <cellStyle name="Normal 8 4 5" xfId="3402"/>
    <cellStyle name="Normal 8 4 5 2" xfId="4492"/>
    <cellStyle name="Normal 8 4 5 2 2" xfId="5553"/>
    <cellStyle name="Normal 8 4 5 3" xfId="5552"/>
    <cellStyle name="Normal 8 4 6" xfId="3403"/>
    <cellStyle name="Normal 8 4 7" xfId="3404"/>
    <cellStyle name="Normal 8 4 7 2" xfId="4493"/>
    <cellStyle name="Normal 8 4 7 2 2" xfId="5555"/>
    <cellStyle name="Normal 8 4 7 3" xfId="5554"/>
    <cellStyle name="Normal 8 4 8" xfId="4488"/>
    <cellStyle name="Normal 8 4 8 2" xfId="5556"/>
    <cellStyle name="Normal 8 4 9" xfId="5545"/>
    <cellStyle name="Normal 8 5" xfId="3405"/>
    <cellStyle name="Normal 8 5 2" xfId="3406"/>
    <cellStyle name="Normal 8 5 2 2" xfId="4495"/>
    <cellStyle name="Normal 8 5 2 2 2" xfId="5559"/>
    <cellStyle name="Normal 8 5 2 3" xfId="5558"/>
    <cellStyle name="Normal 8 5 3" xfId="3407"/>
    <cellStyle name="Normal 8 5 4" xfId="4494"/>
    <cellStyle name="Normal 8 5 4 2" xfId="5560"/>
    <cellStyle name="Normal 8 5 5" xfId="5557"/>
    <cellStyle name="Normal 8 6" xfId="3408"/>
    <cellStyle name="Normal 8 6 2" xfId="4496"/>
    <cellStyle name="Normal 8 6 2 2" xfId="5562"/>
    <cellStyle name="Normal 8 6 3" xfId="5561"/>
    <cellStyle name="Normal 8 7" xfId="3409"/>
    <cellStyle name="Normal 8 7 2" xfId="4497"/>
    <cellStyle name="Normal 8 7 2 2" xfId="5564"/>
    <cellStyle name="Normal 8 7 3" xfId="5563"/>
    <cellStyle name="Normal 8 8" xfId="3410"/>
    <cellStyle name="Normal 8 9" xfId="3411"/>
    <cellStyle name="Normal 8 9 2" xfId="4498"/>
    <cellStyle name="Normal 8 9 2 2" xfId="5566"/>
    <cellStyle name="Normal 8 9 3" xfId="5565"/>
    <cellStyle name="Normal 80" xfId="3412"/>
    <cellStyle name="Normal 81" xfId="3413"/>
    <cellStyle name="Normal 81 2" xfId="4499"/>
    <cellStyle name="Normal 81 2 2" xfId="5568"/>
    <cellStyle name="Normal 81 3" xfId="5567"/>
    <cellStyle name="Normal 82" xfId="3414"/>
    <cellStyle name="Normal 82 2" xfId="4500"/>
    <cellStyle name="Normal 82 2 2" xfId="5570"/>
    <cellStyle name="Normal 82 3" xfId="5569"/>
    <cellStyle name="Normal 83" xfId="3415"/>
    <cellStyle name="Normal 83 2" xfId="4501"/>
    <cellStyle name="Normal 83 2 2" xfId="5572"/>
    <cellStyle name="Normal 83 3" xfId="5571"/>
    <cellStyle name="Normal 84" xfId="3416"/>
    <cellStyle name="Normal 84 2" xfId="4502"/>
    <cellStyle name="Normal 84 2 2" xfId="5574"/>
    <cellStyle name="Normal 84 3" xfId="5573"/>
    <cellStyle name="Normal 85" xfId="3417"/>
    <cellStyle name="Normal 85 2" xfId="4503"/>
    <cellStyle name="Normal 85 2 2" xfId="5576"/>
    <cellStyle name="Normal 85 3" xfId="5575"/>
    <cellStyle name="Normal 86" xfId="3418"/>
    <cellStyle name="Normal 86 2" xfId="4504"/>
    <cellStyle name="Normal 86 2 2" xfId="5578"/>
    <cellStyle name="Normal 86 3" xfId="5577"/>
    <cellStyle name="Normal 87" xfId="3419"/>
    <cellStyle name="Normal 87 2" xfId="4505"/>
    <cellStyle name="Normal 87 2 2" xfId="5580"/>
    <cellStyle name="Normal 87 3" xfId="5579"/>
    <cellStyle name="Normal 88" xfId="3420"/>
    <cellStyle name="Normal 88 2" xfId="4506"/>
    <cellStyle name="Normal 88 2 2" xfId="5582"/>
    <cellStyle name="Normal 88 3" xfId="5581"/>
    <cellStyle name="Normal 89" xfId="3421"/>
    <cellStyle name="Normal 89 2" xfId="4507"/>
    <cellStyle name="Normal 89 2 2" xfId="5584"/>
    <cellStyle name="Normal 89 3" xfId="5583"/>
    <cellStyle name="Normal 9" xfId="3422"/>
    <cellStyle name="Normal 9 10" xfId="4508"/>
    <cellStyle name="Normal 9 10 2" xfId="5586"/>
    <cellStyle name="Normal 9 11" xfId="5585"/>
    <cellStyle name="Normal 9 2" xfId="3423"/>
    <cellStyle name="Normal 9 2 10" xfId="5587"/>
    <cellStyle name="Normal 9 2 2" xfId="3424"/>
    <cellStyle name="Normal 9 2 2 10" xfId="5588"/>
    <cellStyle name="Normal 9 2 2 2" xfId="3425"/>
    <cellStyle name="Normal 9 2 2 2 2" xfId="3426"/>
    <cellStyle name="Normal 9 2 2 2 2 2" xfId="4512"/>
    <cellStyle name="Normal 9 2 2 2 2 2 2" xfId="5591"/>
    <cellStyle name="Normal 9 2 2 2 2 3" xfId="5590"/>
    <cellStyle name="Normal 9 2 2 2 3" xfId="3427"/>
    <cellStyle name="Normal 9 2 2 2 3 2" xfId="4513"/>
    <cellStyle name="Normal 9 2 2 2 3 2 2" xfId="5593"/>
    <cellStyle name="Normal 9 2 2 2 3 3" xfId="5592"/>
    <cellStyle name="Normal 9 2 2 2 4" xfId="3428"/>
    <cellStyle name="Normal 9 2 2 2 4 2" xfId="4514"/>
    <cellStyle name="Normal 9 2 2 2 4 2 2" xfId="5595"/>
    <cellStyle name="Normal 9 2 2 2 4 3" xfId="5594"/>
    <cellStyle name="Normal 9 2 2 2 5" xfId="4511"/>
    <cellStyle name="Normal 9 2 2 2 5 2" xfId="5596"/>
    <cellStyle name="Normal 9 2 2 2 6" xfId="5589"/>
    <cellStyle name="Normal 9 2 2 3" xfId="3429"/>
    <cellStyle name="Normal 9 2 2 3 2" xfId="4515"/>
    <cellStyle name="Normal 9 2 2 3 2 2" xfId="5598"/>
    <cellStyle name="Normal 9 2 2 3 3" xfId="5597"/>
    <cellStyle name="Normal 9 2 2 4" xfId="3430"/>
    <cellStyle name="Normal 9 2 2 4 2" xfId="4516"/>
    <cellStyle name="Normal 9 2 2 4 2 2" xfId="5600"/>
    <cellStyle name="Normal 9 2 2 4 3" xfId="5599"/>
    <cellStyle name="Normal 9 2 2 5" xfId="3431"/>
    <cellStyle name="Normal 9 2 2 5 2" xfId="4517"/>
    <cellStyle name="Normal 9 2 2 5 2 2" xfId="5602"/>
    <cellStyle name="Normal 9 2 2 5 3" xfId="5601"/>
    <cellStyle name="Normal 9 2 2 6" xfId="3432"/>
    <cellStyle name="Normal 9 2 2 6 2" xfId="4518"/>
    <cellStyle name="Normal 9 2 2 6 2 2" xfId="5604"/>
    <cellStyle name="Normal 9 2 2 6 3" xfId="5603"/>
    <cellStyle name="Normal 9 2 2 7" xfId="3433"/>
    <cellStyle name="Normal 9 2 2 8" xfId="3434"/>
    <cellStyle name="Normal 9 2 2 8 2" xfId="4519"/>
    <cellStyle name="Normal 9 2 2 8 2 2" xfId="5606"/>
    <cellStyle name="Normal 9 2 2 8 3" xfId="5605"/>
    <cellStyle name="Normal 9 2 2 9" xfId="4510"/>
    <cellStyle name="Normal 9 2 2 9 2" xfId="5607"/>
    <cellStyle name="Normal 9 2 3" xfId="3435"/>
    <cellStyle name="Normal 9 2 3 2" xfId="3436"/>
    <cellStyle name="Normal 9 2 3 2 2" xfId="4521"/>
    <cellStyle name="Normal 9 2 3 2 2 2" xfId="5610"/>
    <cellStyle name="Normal 9 2 3 2 3" xfId="5609"/>
    <cellStyle name="Normal 9 2 3 3" xfId="3437"/>
    <cellStyle name="Normal 9 2 3 3 2" xfId="4522"/>
    <cellStyle name="Normal 9 2 3 3 2 2" xfId="5612"/>
    <cellStyle name="Normal 9 2 3 3 3" xfId="5611"/>
    <cellStyle name="Normal 9 2 3 4" xfId="3438"/>
    <cellStyle name="Normal 9 2 3 4 2" xfId="4523"/>
    <cellStyle name="Normal 9 2 3 4 2 2" xfId="5614"/>
    <cellStyle name="Normal 9 2 3 4 3" xfId="5613"/>
    <cellStyle name="Normal 9 2 3 5" xfId="4520"/>
    <cellStyle name="Normal 9 2 3 5 2" xfId="5615"/>
    <cellStyle name="Normal 9 2 3 6" xfId="5608"/>
    <cellStyle name="Normal 9 2 4" xfId="3439"/>
    <cellStyle name="Normal 9 2 4 2" xfId="4524"/>
    <cellStyle name="Normal 9 2 4 2 2" xfId="5617"/>
    <cellStyle name="Normal 9 2 4 3" xfId="5616"/>
    <cellStyle name="Normal 9 2 5" xfId="3440"/>
    <cellStyle name="Normal 9 2 5 2" xfId="4525"/>
    <cellStyle name="Normal 9 2 5 2 2" xfId="5619"/>
    <cellStyle name="Normal 9 2 5 3" xfId="5618"/>
    <cellStyle name="Normal 9 2 6" xfId="3441"/>
    <cellStyle name="Normal 9 2 6 2" xfId="4526"/>
    <cellStyle name="Normal 9 2 6 2 2" xfId="5621"/>
    <cellStyle name="Normal 9 2 6 3" xfId="5620"/>
    <cellStyle name="Normal 9 2 7" xfId="3442"/>
    <cellStyle name="Normal 9 2 8" xfId="3443"/>
    <cellStyle name="Normal 9 2 8 2" xfId="4527"/>
    <cellStyle name="Normal 9 2 8 2 2" xfId="5623"/>
    <cellStyle name="Normal 9 2 8 3" xfId="5622"/>
    <cellStyle name="Normal 9 2 9" xfId="4509"/>
    <cellStyle name="Normal 9 2 9 2" xfId="5624"/>
    <cellStyle name="Normal 9 3" xfId="3444"/>
    <cellStyle name="Normal 9 3 10" xfId="5625"/>
    <cellStyle name="Normal 9 3 2" xfId="3445"/>
    <cellStyle name="Normal 9 3 2 2" xfId="3446"/>
    <cellStyle name="Normal 9 3 2 2 2" xfId="4530"/>
    <cellStyle name="Normal 9 3 2 2 2 2" xfId="5628"/>
    <cellStyle name="Normal 9 3 2 2 3" xfId="5627"/>
    <cellStyle name="Normal 9 3 2 3" xfId="3447"/>
    <cellStyle name="Normal 9 3 2 3 2" xfId="4531"/>
    <cellStyle name="Normal 9 3 2 3 2 2" xfId="5630"/>
    <cellStyle name="Normal 9 3 2 3 3" xfId="5629"/>
    <cellStyle name="Normal 9 3 2 4" xfId="3448"/>
    <cellStyle name="Normal 9 3 2 4 2" xfId="4532"/>
    <cellStyle name="Normal 9 3 2 4 2 2" xfId="5632"/>
    <cellStyle name="Normal 9 3 2 4 3" xfId="5631"/>
    <cellStyle name="Normal 9 3 2 5" xfId="4529"/>
    <cellStyle name="Normal 9 3 2 5 2" xfId="5633"/>
    <cellStyle name="Normal 9 3 2 6" xfId="5626"/>
    <cellStyle name="Normal 9 3 3" xfId="3449"/>
    <cellStyle name="Normal 9 3 3 2" xfId="4533"/>
    <cellStyle name="Normal 9 3 3 2 2" xfId="5635"/>
    <cellStyle name="Normal 9 3 3 3" xfId="5634"/>
    <cellStyle name="Normal 9 3 4" xfId="3450"/>
    <cellStyle name="Normal 9 3 4 2" xfId="4534"/>
    <cellStyle name="Normal 9 3 4 2 2" xfId="5637"/>
    <cellStyle name="Normal 9 3 4 3" xfId="5636"/>
    <cellStyle name="Normal 9 3 5" xfId="3451"/>
    <cellStyle name="Normal 9 3 5 2" xfId="4535"/>
    <cellStyle name="Normal 9 3 5 2 2" xfId="5639"/>
    <cellStyle name="Normal 9 3 5 3" xfId="5638"/>
    <cellStyle name="Normal 9 3 6" xfId="3452"/>
    <cellStyle name="Normal 9 3 6 2" xfId="4536"/>
    <cellStyle name="Normal 9 3 6 2 2" xfId="5641"/>
    <cellStyle name="Normal 9 3 6 3" xfId="5640"/>
    <cellStyle name="Normal 9 3 7" xfId="3453"/>
    <cellStyle name="Normal 9 3 8" xfId="3454"/>
    <cellStyle name="Normal 9 3 8 2" xfId="4537"/>
    <cellStyle name="Normal 9 3 8 2 2" xfId="5643"/>
    <cellStyle name="Normal 9 3 8 3" xfId="5642"/>
    <cellStyle name="Normal 9 3 9" xfId="4528"/>
    <cellStyle name="Normal 9 3 9 2" xfId="5644"/>
    <cellStyle name="Normal 9 4" xfId="3455"/>
    <cellStyle name="Normal 9 4 2" xfId="3456"/>
    <cellStyle name="Normal 9 4 2 2" xfId="4539"/>
    <cellStyle name="Normal 9 4 2 2 2" xfId="5647"/>
    <cellStyle name="Normal 9 4 2 3" xfId="5646"/>
    <cellStyle name="Normal 9 4 3" xfId="3457"/>
    <cellStyle name="Normal 9 4 3 2" xfId="4540"/>
    <cellStyle name="Normal 9 4 3 2 2" xfId="5649"/>
    <cellStyle name="Normal 9 4 3 3" xfId="5648"/>
    <cellStyle name="Normal 9 4 4" xfId="3458"/>
    <cellStyle name="Normal 9 4 4 2" xfId="4541"/>
    <cellStyle name="Normal 9 4 4 2 2" xfId="5651"/>
    <cellStyle name="Normal 9 4 4 3" xfId="5650"/>
    <cellStyle name="Normal 9 4 5" xfId="3459"/>
    <cellStyle name="Normal 9 4 5 2" xfId="4542"/>
    <cellStyle name="Normal 9 4 5 2 2" xfId="5653"/>
    <cellStyle name="Normal 9 4 5 3" xfId="5652"/>
    <cellStyle name="Normal 9 4 6" xfId="3460"/>
    <cellStyle name="Normal 9 4 7" xfId="3461"/>
    <cellStyle name="Normal 9 4 7 2" xfId="4543"/>
    <cellStyle name="Normal 9 4 7 2 2" xfId="5655"/>
    <cellStyle name="Normal 9 4 7 3" xfId="5654"/>
    <cellStyle name="Normal 9 4 8" xfId="4538"/>
    <cellStyle name="Normal 9 4 8 2" xfId="5656"/>
    <cellStyle name="Normal 9 4 9" xfId="5645"/>
    <cellStyle name="Normal 9 5" xfId="3462"/>
    <cellStyle name="Normal 9 5 2" xfId="3463"/>
    <cellStyle name="Normal 9 5 2 2" xfId="4545"/>
    <cellStyle name="Normal 9 5 2 2 2" xfId="5659"/>
    <cellStyle name="Normal 9 5 2 3" xfId="5658"/>
    <cellStyle name="Normal 9 5 3" xfId="3464"/>
    <cellStyle name="Normal 9 5 4" xfId="4544"/>
    <cellStyle name="Normal 9 5 4 2" xfId="5660"/>
    <cellStyle name="Normal 9 5 5" xfId="5657"/>
    <cellStyle name="Normal 9 6" xfId="3465"/>
    <cellStyle name="Normal 9 6 2" xfId="4546"/>
    <cellStyle name="Normal 9 6 2 2" xfId="5662"/>
    <cellStyle name="Normal 9 6 3" xfId="5661"/>
    <cellStyle name="Normal 9 7" xfId="3466"/>
    <cellStyle name="Normal 9 7 2" xfId="4547"/>
    <cellStyle name="Normal 9 7 2 2" xfId="5664"/>
    <cellStyle name="Normal 9 7 3" xfId="5663"/>
    <cellStyle name="Normal 9 8" xfId="3467"/>
    <cellStyle name="Normal 9 9" xfId="3468"/>
    <cellStyle name="Normal 9 9 2" xfId="4548"/>
    <cellStyle name="Normal 9 9 2 2" xfId="5666"/>
    <cellStyle name="Normal 9 9 3" xfId="5665"/>
    <cellStyle name="Normal 90" xfId="3469"/>
    <cellStyle name="Normal 90 2" xfId="4549"/>
    <cellStyle name="Normal 90 2 2" xfId="5668"/>
    <cellStyle name="Normal 90 3" xfId="5667"/>
    <cellStyle name="Normal 91" xfId="3470"/>
    <cellStyle name="Normal 91 2" xfId="4550"/>
    <cellStyle name="Normal 91 2 2" xfId="5670"/>
    <cellStyle name="Normal 91 3" xfId="5669"/>
    <cellStyle name="Normal 92" xfId="3471"/>
    <cellStyle name="Normal 92 2" xfId="4551"/>
    <cellStyle name="Normal 92 2 2" xfId="5672"/>
    <cellStyle name="Normal 92 3" xfId="5671"/>
    <cellStyle name="Normal 93" xfId="3472"/>
    <cellStyle name="Normal 93 2" xfId="4552"/>
    <cellStyle name="Normal 93 2 2" xfId="5674"/>
    <cellStyle name="Normal 93 3" xfId="5673"/>
    <cellStyle name="Normal 94" xfId="3473"/>
    <cellStyle name="Normal 94 2" xfId="4553"/>
    <cellStyle name="Normal 94 2 2" xfId="5676"/>
    <cellStyle name="Normal 94 3" xfId="5675"/>
    <cellStyle name="Normal 95" xfId="3474"/>
    <cellStyle name="Normal 95 2" xfId="4554"/>
    <cellStyle name="Normal 95 2 2" xfId="5678"/>
    <cellStyle name="Normal 95 3" xfId="5677"/>
    <cellStyle name="Normal 96" xfId="3475"/>
    <cellStyle name="Normal 96 2" xfId="4555"/>
    <cellStyle name="Normal 96 2 2" xfId="5680"/>
    <cellStyle name="Normal 96 3" xfId="5679"/>
    <cellStyle name="Normal 97" xfId="3995"/>
    <cellStyle name="Normal 97 2" xfId="5681"/>
    <cellStyle name="Normal 98" xfId="4560"/>
    <cellStyle name="Normal 99" xfId="5690"/>
    <cellStyle name="Normal_Sheet1" xfId="2"/>
    <cellStyle name="Note 10" xfId="3476"/>
    <cellStyle name="Note 10 2" xfId="3477"/>
    <cellStyle name="Note 10 3" xfId="3478"/>
    <cellStyle name="Note 11" xfId="3479"/>
    <cellStyle name="Note 11 2" xfId="3480"/>
    <cellStyle name="Note 11 3" xfId="3481"/>
    <cellStyle name="Note 11 4" xfId="3482"/>
    <cellStyle name="Note 12" xfId="3483"/>
    <cellStyle name="Note 12 2" xfId="3484"/>
    <cellStyle name="Note 12 3" xfId="3485"/>
    <cellStyle name="Note 13" xfId="3486"/>
    <cellStyle name="Note 13 2" xfId="3487"/>
    <cellStyle name="Note 14" xfId="3488"/>
    <cellStyle name="Note 15" xfId="3489"/>
    <cellStyle name="Note 2" xfId="3490"/>
    <cellStyle name="Note 2 10" xfId="3491"/>
    <cellStyle name="Note 2 11" xfId="3492"/>
    <cellStyle name="Note 2 12" xfId="3493"/>
    <cellStyle name="Note 2 13" xfId="3494"/>
    <cellStyle name="Note 2 14" xfId="3495"/>
    <cellStyle name="Note 2 15" xfId="3496"/>
    <cellStyle name="Note 2 2" xfId="3497"/>
    <cellStyle name="Note 2 2 2" xfId="3498"/>
    <cellStyle name="Note 2 2 3" xfId="3499"/>
    <cellStyle name="Note 2 3" xfId="3500"/>
    <cellStyle name="Note 2 3 2" xfId="3501"/>
    <cellStyle name="Note 2 4" xfId="3502"/>
    <cellStyle name="Note 2 5" xfId="3503"/>
    <cellStyle name="Note 2 6" xfId="3504"/>
    <cellStyle name="Note 2 7" xfId="3505"/>
    <cellStyle name="Note 2 8" xfId="3506"/>
    <cellStyle name="Note 2 9" xfId="3507"/>
    <cellStyle name="Note 3" xfId="3508"/>
    <cellStyle name="Note 3 10" xfId="3509"/>
    <cellStyle name="Note 3 2" xfId="3510"/>
    <cellStyle name="Note 3 2 2" xfId="3511"/>
    <cellStyle name="Note 3 2 3" xfId="3512"/>
    <cellStyle name="Note 3 3" xfId="3513"/>
    <cellStyle name="Note 3 4" xfId="3514"/>
    <cellStyle name="Note 3 5" xfId="3515"/>
    <cellStyle name="Note 3 6" xfId="3516"/>
    <cellStyle name="Note 3 7" xfId="3517"/>
    <cellStyle name="Note 3 8" xfId="3518"/>
    <cellStyle name="Note 3 9" xfId="3519"/>
    <cellStyle name="Note 4" xfId="3520"/>
    <cellStyle name="Note 4 2" xfId="3521"/>
    <cellStyle name="Note 4 3" xfId="3522"/>
    <cellStyle name="Note 4 4" xfId="3523"/>
    <cellStyle name="Note 4 5" xfId="3524"/>
    <cellStyle name="Note 4 6" xfId="3525"/>
    <cellStyle name="Note 4 7" xfId="3526"/>
    <cellStyle name="Note 5" xfId="3527"/>
    <cellStyle name="Note 5 2" xfId="3528"/>
    <cellStyle name="Note 5 3" xfId="3529"/>
    <cellStyle name="Note 5 4" xfId="3530"/>
    <cellStyle name="Note 5 5" xfId="3531"/>
    <cellStyle name="Note 5 6" xfId="3532"/>
    <cellStyle name="Note 6" xfId="3533"/>
    <cellStyle name="Note 6 2" xfId="3534"/>
    <cellStyle name="Note 6 3" xfId="3535"/>
    <cellStyle name="Note 6 4" xfId="3536"/>
    <cellStyle name="Note 6 5" xfId="3537"/>
    <cellStyle name="Note 7" xfId="3538"/>
    <cellStyle name="Note 7 2" xfId="3539"/>
    <cellStyle name="Note 7 3" xfId="3540"/>
    <cellStyle name="Note 7 4" xfId="3541"/>
    <cellStyle name="Note 7 5" xfId="3542"/>
    <cellStyle name="Note 8" xfId="3543"/>
    <cellStyle name="Note 8 2" xfId="3544"/>
    <cellStyle name="Note 8 3" xfId="3545"/>
    <cellStyle name="Note 8 4" xfId="3546"/>
    <cellStyle name="Note 9" xfId="3547"/>
    <cellStyle name="Note 9 2" xfId="3548"/>
    <cellStyle name="Note 9 3" xfId="3549"/>
    <cellStyle name="Note 9 4" xfId="3550"/>
    <cellStyle name="Output 10" xfId="3551"/>
    <cellStyle name="Output 10 2" xfId="3552"/>
    <cellStyle name="Output 10 3" xfId="3553"/>
    <cellStyle name="Output 11" xfId="3554"/>
    <cellStyle name="Output 11 2" xfId="3555"/>
    <cellStyle name="Output 11 3" xfId="3556"/>
    <cellStyle name="Output 12" xfId="3557"/>
    <cellStyle name="Output 12 2" xfId="3558"/>
    <cellStyle name="Output 13" xfId="3559"/>
    <cellStyle name="Output 13 2" xfId="3560"/>
    <cellStyle name="Output 14" xfId="3561"/>
    <cellStyle name="Output 15" xfId="3562"/>
    <cellStyle name="Output 2" xfId="3563"/>
    <cellStyle name="Output 2 10" xfId="3564"/>
    <cellStyle name="Output 2 11" xfId="3565"/>
    <cellStyle name="Output 2 12" xfId="3566"/>
    <cellStyle name="Output 2 13" xfId="3567"/>
    <cellStyle name="Output 2 14" xfId="3568"/>
    <cellStyle name="Output 2 2" xfId="3569"/>
    <cellStyle name="Output 2 2 2" xfId="3570"/>
    <cellStyle name="Output 2 2 3" xfId="3571"/>
    <cellStyle name="Output 2 3" xfId="3572"/>
    <cellStyle name="Output 2 3 2" xfId="3573"/>
    <cellStyle name="Output 2 4" xfId="3574"/>
    <cellStyle name="Output 2 5" xfId="3575"/>
    <cellStyle name="Output 2 6" xfId="3576"/>
    <cellStyle name="Output 2 7" xfId="3577"/>
    <cellStyle name="Output 2 8" xfId="3578"/>
    <cellStyle name="Output 2 9" xfId="3579"/>
    <cellStyle name="Output 3" xfId="3580"/>
    <cellStyle name="Output 3 2" xfId="3581"/>
    <cellStyle name="Output 3 3" xfId="3582"/>
    <cellStyle name="Output 3 4" xfId="3583"/>
    <cellStyle name="Output 3 5" xfId="3584"/>
    <cellStyle name="Output 3 6" xfId="3585"/>
    <cellStyle name="Output 3 7" xfId="3586"/>
    <cellStyle name="Output 3 8" xfId="3587"/>
    <cellStyle name="Output 4" xfId="3588"/>
    <cellStyle name="Output 4 2" xfId="3589"/>
    <cellStyle name="Output 4 3" xfId="3590"/>
    <cellStyle name="Output 4 4" xfId="3591"/>
    <cellStyle name="Output 4 5" xfId="3592"/>
    <cellStyle name="Output 4 6" xfId="3593"/>
    <cellStyle name="Output 5" xfId="3594"/>
    <cellStyle name="Output 5 2" xfId="3595"/>
    <cellStyle name="Output 5 3" xfId="3596"/>
    <cellStyle name="Output 5 4" xfId="3597"/>
    <cellStyle name="Output 5 5" xfId="3598"/>
    <cellStyle name="Output 6" xfId="3599"/>
    <cellStyle name="Output 6 2" xfId="3600"/>
    <cellStyle name="Output 6 3" xfId="3601"/>
    <cellStyle name="Output 6 4" xfId="3602"/>
    <cellStyle name="Output 7" xfId="3603"/>
    <cellStyle name="Output 7 2" xfId="3604"/>
    <cellStyle name="Output 7 3" xfId="3605"/>
    <cellStyle name="Output 7 4" xfId="3606"/>
    <cellStyle name="Output 8" xfId="3607"/>
    <cellStyle name="Output 8 2" xfId="3608"/>
    <cellStyle name="Output 8 3" xfId="3609"/>
    <cellStyle name="Output 9" xfId="3610"/>
    <cellStyle name="Output 9 2" xfId="3611"/>
    <cellStyle name="Output 9 3" xfId="3612"/>
    <cellStyle name="PB Table Heading" xfId="3613"/>
    <cellStyle name="PB Table Highlight1" xfId="3614"/>
    <cellStyle name="PB Table Highlight2" xfId="3615"/>
    <cellStyle name="PB Table Highlight2 2" xfId="3616"/>
    <cellStyle name="PB Table Highlight3" xfId="3617"/>
    <cellStyle name="PB Table Highlight3 2" xfId="3618"/>
    <cellStyle name="PB Table Standard Row" xfId="3619"/>
    <cellStyle name="PB Table Subtotal Row" xfId="3620"/>
    <cellStyle name="PB Table Total Row" xfId="3621"/>
    <cellStyle name="Percent" xfId="6156" builtinId="5"/>
    <cellStyle name="Percent [2]" xfId="3622"/>
    <cellStyle name="Percent [2] 2" xfId="3623"/>
    <cellStyle name="Percent [2] 3" xfId="3624"/>
    <cellStyle name="Percent [2] 4" xfId="3625"/>
    <cellStyle name="Percent 10" xfId="3626"/>
    <cellStyle name="Percent 11" xfId="3627"/>
    <cellStyle name="Percent 12" xfId="3628"/>
    <cellStyle name="Percent 13" xfId="3629"/>
    <cellStyle name="Percent 14" xfId="3630"/>
    <cellStyle name="Percent 15" xfId="3631"/>
    <cellStyle name="Percent 16" xfId="3632"/>
    <cellStyle name="Percent 17" xfId="3633"/>
    <cellStyle name="Percent 18" xfId="3634"/>
    <cellStyle name="Percent 19" xfId="3635"/>
    <cellStyle name="Percent 2" xfId="3636"/>
    <cellStyle name="Percent 2 2" xfId="3637"/>
    <cellStyle name="Percent 2 2 2" xfId="3638"/>
    <cellStyle name="Percent 2 2 3" xfId="3639"/>
    <cellStyle name="Percent 2 3" xfId="3640"/>
    <cellStyle name="Percent 2 3 2" xfId="3641"/>
    <cellStyle name="Percent 2 3 2 2" xfId="4557"/>
    <cellStyle name="Percent 2 3 2 2 2" xfId="5684"/>
    <cellStyle name="Percent 2 3 2 3" xfId="5683"/>
    <cellStyle name="Percent 2 3 3" xfId="3642"/>
    <cellStyle name="Percent 2 3 4" xfId="4556"/>
    <cellStyle name="Percent 2 3 4 2" xfId="5685"/>
    <cellStyle name="Percent 2 3 5" xfId="5682"/>
    <cellStyle name="Percent 2 4" xfId="3643"/>
    <cellStyle name="Percent 2 4 2" xfId="3644"/>
    <cellStyle name="Percent 2 4 2 2" xfId="4559"/>
    <cellStyle name="Percent 2 4 2 2 2" xfId="5688"/>
    <cellStyle name="Percent 2 4 2 3" xfId="5687"/>
    <cellStyle name="Percent 2 4 3" xfId="4558"/>
    <cellStyle name="Percent 2 4 3 2" xfId="5689"/>
    <cellStyle name="Percent 2 4 4" xfId="5686"/>
    <cellStyle name="Percent 2 5" xfId="3645"/>
    <cellStyle name="Percent 20" xfId="3646"/>
    <cellStyle name="Percent 21" xfId="3647"/>
    <cellStyle name="Percent 22" xfId="3648"/>
    <cellStyle name="Percent 23" xfId="3649"/>
    <cellStyle name="Percent 24" xfId="3650"/>
    <cellStyle name="Percent 24 2" xfId="3651"/>
    <cellStyle name="Percent 24 3" xfId="3652"/>
    <cellStyle name="Percent 25" xfId="3653"/>
    <cellStyle name="Percent 26" xfId="3654"/>
    <cellStyle name="Percent 26 2" xfId="3655"/>
    <cellStyle name="Percent 26 3" xfId="3656"/>
    <cellStyle name="Percent 27" xfId="3657"/>
    <cellStyle name="Percent 27 2" xfId="3658"/>
    <cellStyle name="Percent 27 3" xfId="3659"/>
    <cellStyle name="Percent 28" xfId="3660"/>
    <cellStyle name="Percent 28 2" xfId="3661"/>
    <cellStyle name="Percent 28 3" xfId="3662"/>
    <cellStyle name="Percent 29" xfId="3663"/>
    <cellStyle name="Percent 29 2" xfId="3664"/>
    <cellStyle name="Percent 29 3" xfId="3665"/>
    <cellStyle name="Percent 3" xfId="3666"/>
    <cellStyle name="Percent 3 2" xfId="3667"/>
    <cellStyle name="Percent 3 2 2" xfId="3668"/>
    <cellStyle name="Percent 3 2 2 2" xfId="3669"/>
    <cellStyle name="Percent 3 2 2 2 2" xfId="3670"/>
    <cellStyle name="Percent 3 2 2 3" xfId="3671"/>
    <cellStyle name="Percent 3 2 3" xfId="3672"/>
    <cellStyle name="Percent 3 2 3 2" xfId="3673"/>
    <cellStyle name="Percent 3 2 4" xfId="3674"/>
    <cellStyle name="Percent 3 3" xfId="3675"/>
    <cellStyle name="Percent 3 3 2" xfId="3676"/>
    <cellStyle name="Percent 3 3 2 2" xfId="3677"/>
    <cellStyle name="Percent 3 3 3" xfId="3678"/>
    <cellStyle name="Percent 3 4" xfId="3679"/>
    <cellStyle name="Percent 3 4 2" xfId="3680"/>
    <cellStyle name="Percent 3 5" xfId="3681"/>
    <cellStyle name="Percent 3 6" xfId="3682"/>
    <cellStyle name="Percent 30" xfId="3683"/>
    <cellStyle name="Percent 30 2" xfId="3684"/>
    <cellStyle name="Percent 30 3" xfId="3685"/>
    <cellStyle name="Percent 31" xfId="3686"/>
    <cellStyle name="Percent 31 2" xfId="3687"/>
    <cellStyle name="Percent 31 3" xfId="3688"/>
    <cellStyle name="Percent 32" xfId="3689"/>
    <cellStyle name="Percent 4" xfId="3690"/>
    <cellStyle name="Percent 4 2" xfId="3691"/>
    <cellStyle name="Percent 4 3" xfId="3692"/>
    <cellStyle name="Percent 5" xfId="3693"/>
    <cellStyle name="Percent 6" xfId="3694"/>
    <cellStyle name="Percent 7" xfId="3695"/>
    <cellStyle name="Percent 8" xfId="3696"/>
    <cellStyle name="Percent 9" xfId="3697"/>
    <cellStyle name="PERCENTAGE" xfId="3698"/>
    <cellStyle name="PLAN" xfId="3699"/>
    <cellStyle name="Quantity" xfId="3700"/>
    <cellStyle name="RevList" xfId="3701"/>
    <cellStyle name="Stocks" xfId="3702"/>
    <cellStyle name="style" xfId="3703"/>
    <cellStyle name="Style 1" xfId="3704"/>
    <cellStyle name="Style 1 2" xfId="3705"/>
    <cellStyle name="Style 1 2 2" xfId="3992"/>
    <cellStyle name="Style 1 2 2 2" xfId="5854"/>
    <cellStyle name="Style 1 2 2 2 2" xfId="6149"/>
    <cellStyle name="Style 1 2 2 2 2 2" xfId="6774"/>
    <cellStyle name="Style 1 2 2 2 2 3" xfId="7396"/>
    <cellStyle name="Style 1 2 2 2 3" xfId="6482"/>
    <cellStyle name="Style 1 2 2 2 4" xfId="7104"/>
    <cellStyle name="Style 1 2 2 3" xfId="5964"/>
    <cellStyle name="Style 1 2 2 3 2" xfId="6589"/>
    <cellStyle name="Style 1 2 2 3 3" xfId="7211"/>
    <cellStyle name="Style 1 2 2 4" xfId="6273"/>
    <cellStyle name="Style 1 2 2 5" xfId="6895"/>
    <cellStyle name="Style 1 2 3" xfId="5853"/>
    <cellStyle name="Style 1 2 3 2" xfId="6148"/>
    <cellStyle name="Style 1 2 3 2 2" xfId="6773"/>
    <cellStyle name="Style 1 2 3 2 3" xfId="7395"/>
    <cellStyle name="Style 1 2 3 3" xfId="6481"/>
    <cellStyle name="Style 1 2 3 4" xfId="7103"/>
    <cellStyle name="Style 1 2 4" xfId="5909"/>
    <cellStyle name="Style 1 2 4 2" xfId="6534"/>
    <cellStyle name="Style 1 2 4 3" xfId="7156"/>
    <cellStyle name="Style 1 2 5" xfId="6218"/>
    <cellStyle name="Style 1 2 6" xfId="6840"/>
    <cellStyle name="Style 1 3" xfId="3991"/>
    <cellStyle name="Style 1 3 2" xfId="5855"/>
    <cellStyle name="Style 1 3 2 2" xfId="6150"/>
    <cellStyle name="Style 1 3 2 2 2" xfId="6775"/>
    <cellStyle name="Style 1 3 2 2 3" xfId="7397"/>
    <cellStyle name="Style 1 3 2 3" xfId="6483"/>
    <cellStyle name="Style 1 3 2 4" xfId="7105"/>
    <cellStyle name="Style 1 3 3" xfId="5963"/>
    <cellStyle name="Style 1 3 3 2" xfId="6588"/>
    <cellStyle name="Style 1 3 3 3" xfId="7210"/>
    <cellStyle name="Style 1 3 4" xfId="6272"/>
    <cellStyle name="Style 1 3 5" xfId="6894"/>
    <cellStyle name="Style 1 4" xfId="5852"/>
    <cellStyle name="Style 1 4 2" xfId="6147"/>
    <cellStyle name="Style 1 4 2 2" xfId="6772"/>
    <cellStyle name="Style 1 4 2 3" xfId="7394"/>
    <cellStyle name="Style 1 4 3" xfId="6480"/>
    <cellStyle name="Style 1 4 4" xfId="7102"/>
    <cellStyle name="Style 1 5" xfId="5908"/>
    <cellStyle name="Style 1 5 2" xfId="6533"/>
    <cellStyle name="Style 1 5 3" xfId="7155"/>
    <cellStyle name="Style 1 6" xfId="6217"/>
    <cellStyle name="Style 1 7" xfId="6839"/>
    <cellStyle name="style1" xfId="3706"/>
    <cellStyle name="style2" xfId="3707"/>
    <cellStyle name="Subtotal" xfId="3708"/>
    <cellStyle name="SwitchTime" xfId="3709"/>
    <cellStyle name="þ_x001d_ð &amp;ý&amp;†ýG_x0008_ X_x000a__x0007__x0001__x0001_" xfId="3710"/>
    <cellStyle name="þ_x001d_ð &amp;ý&amp;†ýG_x0008_ X_x000a__x0007__x0001__x0001_ 2" xfId="3711"/>
    <cellStyle name="þ_x001d_ð &amp;ý&amp;†ýG_x0008_ X_x000a__x0007__x0001__x0001_ 2 2" xfId="3994"/>
    <cellStyle name="þ_x001d_ð &amp;ý&amp;†ýG_x0008_ X_x000a__x0007__x0001__x0001_ 2 2 2" xfId="5858"/>
    <cellStyle name="þ_x001d_ð &amp;ý&amp;†ýG_x0008_ X_x000a__x0007__x0001__x0001_ 2 2 2 2" xfId="6153"/>
    <cellStyle name="þ_x001d_ð &amp;ý&amp;†ýG_x0008_ X_x000a__x0007__x0001__x0001_ 2 2 2 2 2" xfId="6778"/>
    <cellStyle name="þ_x001d_ð &amp;ý&amp;†ýG_x0008_ X_x000a__x0007__x0001__x0001_ 2 2 2 2 3" xfId="7400"/>
    <cellStyle name="þ_x001d_ð &amp;ý&amp;†ýG_x0008_ X_x000a__x0007__x0001__x0001_ 2 2 2 3" xfId="6486"/>
    <cellStyle name="þ_x001d_ð &amp;ý&amp;†ýG_x0008_ X_x000a__x0007__x0001__x0001_ 2 2 2 4" xfId="7108"/>
    <cellStyle name="þ_x001d_ð &amp;ý&amp;†ýG_x0008_ X_x000a__x0007__x0001__x0001_ 2 2 3" xfId="5966"/>
    <cellStyle name="þ_x001d_ð &amp;ý&amp;†ýG_x0008_ X_x000a__x0007__x0001__x0001_ 2 2 3 2" xfId="6591"/>
    <cellStyle name="þ_x001d_ð &amp;ý&amp;†ýG_x0008_ X_x000a__x0007__x0001__x0001_ 2 2 3 3" xfId="7213"/>
    <cellStyle name="þ_x001d_ð &amp;ý&amp;†ýG_x0008_ X_x000a__x0007__x0001__x0001_ 2 2 4" xfId="6275"/>
    <cellStyle name="þ_x001d_ð &amp;ý&amp;†ýG_x0008_ X_x000a__x0007__x0001__x0001_ 2 2 5" xfId="6897"/>
    <cellStyle name="þ_x001d_ð &amp;ý&amp;†ýG_x0008_ X_x000a__x0007__x0001__x0001_ 2 3" xfId="5857"/>
    <cellStyle name="þ_x001d_ð &amp;ý&amp;†ýG_x0008_ X_x000a__x0007__x0001__x0001_ 2 3 2" xfId="6152"/>
    <cellStyle name="þ_x001d_ð &amp;ý&amp;†ýG_x0008_ X_x000a__x0007__x0001__x0001_ 2 3 2 2" xfId="6777"/>
    <cellStyle name="þ_x001d_ð &amp;ý&amp;†ýG_x0008_ X_x000a__x0007__x0001__x0001_ 2 3 2 3" xfId="7399"/>
    <cellStyle name="þ_x001d_ð &amp;ý&amp;†ýG_x0008_ X_x000a__x0007__x0001__x0001_ 2 3 3" xfId="6485"/>
    <cellStyle name="þ_x001d_ð &amp;ý&amp;†ýG_x0008_ X_x000a__x0007__x0001__x0001_ 2 3 4" xfId="7107"/>
    <cellStyle name="þ_x001d_ð &amp;ý&amp;†ýG_x0008_ X_x000a__x0007__x0001__x0001_ 2 4" xfId="5911"/>
    <cellStyle name="þ_x001d_ð &amp;ý&amp;†ýG_x0008_ X_x000a__x0007__x0001__x0001_ 2 4 2" xfId="6536"/>
    <cellStyle name="þ_x001d_ð &amp;ý&amp;†ýG_x0008_ X_x000a__x0007__x0001__x0001_ 2 4 3" xfId="7158"/>
    <cellStyle name="þ_x001d_ð &amp;ý&amp;†ýG_x0008_ X_x000a__x0007__x0001__x0001_ 2 5" xfId="6220"/>
    <cellStyle name="þ_x001d_ð &amp;ý&amp;†ýG_x0008_ X_x000a__x0007__x0001__x0001_ 2 6" xfId="6842"/>
    <cellStyle name="þ_x001d_ð &amp;ý&amp;†ýG_x0008_ X_x000a__x0007__x0001__x0001_ 3" xfId="3993"/>
    <cellStyle name="þ_x001d_ð &amp;ý&amp;†ýG_x0008_ X_x000a__x0007__x0001__x0001_ 3 2" xfId="5859"/>
    <cellStyle name="þ_x001d_ð &amp;ý&amp;†ýG_x0008_ X_x000a__x0007__x0001__x0001_ 3 2 2" xfId="6154"/>
    <cellStyle name="þ_x001d_ð &amp;ý&amp;†ýG_x0008_ X_x000a__x0007__x0001__x0001_ 3 2 2 2" xfId="6779"/>
    <cellStyle name="þ_x001d_ð &amp;ý&amp;†ýG_x0008_ X_x000a__x0007__x0001__x0001_ 3 2 2 3" xfId="7401"/>
    <cellStyle name="þ_x001d_ð &amp;ý&amp;†ýG_x0008_ X_x000a__x0007__x0001__x0001_ 3 2 3" xfId="6487"/>
    <cellStyle name="þ_x001d_ð &amp;ý&amp;†ýG_x0008_ X_x000a__x0007__x0001__x0001_ 3 2 4" xfId="7109"/>
    <cellStyle name="þ_x001d_ð &amp;ý&amp;†ýG_x0008_ X_x000a__x0007__x0001__x0001_ 3 3" xfId="5965"/>
    <cellStyle name="þ_x001d_ð &amp;ý&amp;†ýG_x0008_ X_x000a__x0007__x0001__x0001_ 3 3 2" xfId="6590"/>
    <cellStyle name="þ_x001d_ð &amp;ý&amp;†ýG_x0008_ X_x000a__x0007__x0001__x0001_ 3 3 3" xfId="7212"/>
    <cellStyle name="þ_x001d_ð &amp;ý&amp;†ýG_x0008_ X_x000a__x0007__x0001__x0001_ 3 4" xfId="6274"/>
    <cellStyle name="þ_x001d_ð &amp;ý&amp;†ýG_x0008_ X_x000a__x0007__x0001__x0001_ 3 5" xfId="6896"/>
    <cellStyle name="þ_x001d_ð &amp;ý&amp;†ýG_x0008_ X_x000a__x0007__x0001__x0001_ 4" xfId="5856"/>
    <cellStyle name="þ_x001d_ð &amp;ý&amp;†ýG_x0008_ X_x000a__x0007__x0001__x0001_ 4 2" xfId="6151"/>
    <cellStyle name="þ_x001d_ð &amp;ý&amp;†ýG_x0008_ X_x000a__x0007__x0001__x0001_ 4 2 2" xfId="6776"/>
    <cellStyle name="þ_x001d_ð &amp;ý&amp;†ýG_x0008_ X_x000a__x0007__x0001__x0001_ 4 2 3" xfId="7398"/>
    <cellStyle name="þ_x001d_ð &amp;ý&amp;†ýG_x0008_ X_x000a__x0007__x0001__x0001_ 4 3" xfId="6484"/>
    <cellStyle name="þ_x001d_ð &amp;ý&amp;†ýG_x0008_ X_x000a__x0007__x0001__x0001_ 4 4" xfId="7106"/>
    <cellStyle name="þ_x001d_ð &amp;ý&amp;†ýG_x0008_ X_x000a__x0007__x0001__x0001_ 5" xfId="5910"/>
    <cellStyle name="þ_x001d_ð &amp;ý&amp;†ýG_x0008_ X_x000a__x0007__x0001__x0001_ 5 2" xfId="6535"/>
    <cellStyle name="þ_x001d_ð &amp;ý&amp;†ýG_x0008_ X_x000a__x0007__x0001__x0001_ 5 3" xfId="7157"/>
    <cellStyle name="þ_x001d_ð &amp;ý&amp;†ýG_x0008_ X_x000a__x0007__x0001__x0001_ 6" xfId="6219"/>
    <cellStyle name="þ_x001d_ð &amp;ý&amp;†ýG_x0008_ X_x000a__x0007__x0001__x0001_ 7" xfId="6841"/>
    <cellStyle name="þ_x001d_ð&quot;_x000c_Býò_x000c_5ýU_x0001_e_x0005_¹,_x0007__x0001__x0001_" xfId="3712"/>
    <cellStyle name="Title 10" xfId="3713"/>
    <cellStyle name="Title 10 2" xfId="3714"/>
    <cellStyle name="Title 10 3" xfId="3715"/>
    <cellStyle name="Title 11" xfId="3716"/>
    <cellStyle name="Title 11 2" xfId="3717"/>
    <cellStyle name="Title 11 3" xfId="3718"/>
    <cellStyle name="Title 12" xfId="3719"/>
    <cellStyle name="Title 12 2" xfId="3720"/>
    <cellStyle name="Title 13" xfId="3721"/>
    <cellStyle name="Title 13 2" xfId="3722"/>
    <cellStyle name="Title 14" xfId="3723"/>
    <cellStyle name="Title 15" xfId="3724"/>
    <cellStyle name="Title 2" xfId="3725"/>
    <cellStyle name="Title 2 10" xfId="3726"/>
    <cellStyle name="Title 2 11" xfId="3727"/>
    <cellStyle name="Title 2 12" xfId="3728"/>
    <cellStyle name="Title 2 13" xfId="3729"/>
    <cellStyle name="Title 2 14" xfId="3730"/>
    <cellStyle name="Title 2 2" xfId="3731"/>
    <cellStyle name="Title 2 2 2" xfId="3732"/>
    <cellStyle name="Title 2 2 3" xfId="3733"/>
    <cellStyle name="Title 2 3" xfId="3734"/>
    <cellStyle name="Title 2 3 2" xfId="3735"/>
    <cellStyle name="Title 2 4" xfId="3736"/>
    <cellStyle name="Title 2 5" xfId="3737"/>
    <cellStyle name="Title 2 6" xfId="3738"/>
    <cellStyle name="Title 2 7" xfId="3739"/>
    <cellStyle name="Title 2 8" xfId="3740"/>
    <cellStyle name="Title 2 9" xfId="3741"/>
    <cellStyle name="Title 3" xfId="3742"/>
    <cellStyle name="Title 3 2" xfId="3743"/>
    <cellStyle name="Title 3 3" xfId="3744"/>
    <cellStyle name="Title 3 4" xfId="3745"/>
    <cellStyle name="Title 3 5" xfId="3746"/>
    <cellStyle name="Title 3 6" xfId="3747"/>
    <cellStyle name="Title 3 7" xfId="3748"/>
    <cellStyle name="Title 3 8" xfId="3749"/>
    <cellStyle name="Title 4" xfId="3750"/>
    <cellStyle name="Title 4 2" xfId="3751"/>
    <cellStyle name="Title 4 3" xfId="3752"/>
    <cellStyle name="Title 4 4" xfId="3753"/>
    <cellStyle name="Title 4 5" xfId="3754"/>
    <cellStyle name="Title 4 6" xfId="3755"/>
    <cellStyle name="Title 5" xfId="3756"/>
    <cellStyle name="Title 5 2" xfId="3757"/>
    <cellStyle name="Title 5 3" xfId="3758"/>
    <cellStyle name="Title 5 4" xfId="3759"/>
    <cellStyle name="Title 5 5" xfId="3760"/>
    <cellStyle name="Title 6" xfId="3761"/>
    <cellStyle name="Title 6 2" xfId="3762"/>
    <cellStyle name="Title 6 3" xfId="3763"/>
    <cellStyle name="Title 6 4" xfId="3764"/>
    <cellStyle name="Title 7" xfId="3765"/>
    <cellStyle name="Title 7 2" xfId="3766"/>
    <cellStyle name="Title 7 3" xfId="3767"/>
    <cellStyle name="Title 7 4" xfId="3768"/>
    <cellStyle name="Title 8" xfId="3769"/>
    <cellStyle name="Title 8 2" xfId="3770"/>
    <cellStyle name="Title 8 3" xfId="3771"/>
    <cellStyle name="Title 9" xfId="3772"/>
    <cellStyle name="Title 9 2" xfId="3773"/>
    <cellStyle name="Title 9 3" xfId="3774"/>
    <cellStyle name="Total 10" xfId="3775"/>
    <cellStyle name="Total 10 2" xfId="3776"/>
    <cellStyle name="Total 10 3" xfId="3777"/>
    <cellStyle name="Total 11" xfId="3778"/>
    <cellStyle name="Total 11 2" xfId="3779"/>
    <cellStyle name="Total 11 3" xfId="3780"/>
    <cellStyle name="Total 12" xfId="3781"/>
    <cellStyle name="Total 12 2" xfId="3782"/>
    <cellStyle name="Total 13" xfId="3783"/>
    <cellStyle name="Total 13 2" xfId="3784"/>
    <cellStyle name="Total 14" xfId="3785"/>
    <cellStyle name="Total 15" xfId="3786"/>
    <cellStyle name="Total 2" xfId="3787"/>
    <cellStyle name="Total 2 10" xfId="3788"/>
    <cellStyle name="Total 2 11" xfId="3789"/>
    <cellStyle name="Total 2 12" xfId="3790"/>
    <cellStyle name="Total 2 13" xfId="3791"/>
    <cellStyle name="Total 2 14" xfId="3792"/>
    <cellStyle name="Total 2 2" xfId="3793"/>
    <cellStyle name="Total 2 2 2" xfId="3794"/>
    <cellStyle name="Total 2 2 3" xfId="3795"/>
    <cellStyle name="Total 2 3" xfId="3796"/>
    <cellStyle name="Total 2 3 2" xfId="3797"/>
    <cellStyle name="Total 2 4" xfId="3798"/>
    <cellStyle name="Total 2 5" xfId="3799"/>
    <cellStyle name="Total 2 6" xfId="3800"/>
    <cellStyle name="Total 2 7" xfId="3801"/>
    <cellStyle name="Total 2 8" xfId="3802"/>
    <cellStyle name="Total 2 9" xfId="3803"/>
    <cellStyle name="Total 3" xfId="3804"/>
    <cellStyle name="Total 3 2" xfId="3805"/>
    <cellStyle name="Total 3 3" xfId="3806"/>
    <cellStyle name="Total 3 4" xfId="3807"/>
    <cellStyle name="Total 3 5" xfId="3808"/>
    <cellStyle name="Total 3 6" xfId="3809"/>
    <cellStyle name="Total 3 7" xfId="3810"/>
    <cellStyle name="Total 3 8" xfId="3811"/>
    <cellStyle name="Total 4" xfId="3812"/>
    <cellStyle name="Total 4 2" xfId="3813"/>
    <cellStyle name="Total 4 3" xfId="3814"/>
    <cellStyle name="Total 4 4" xfId="3815"/>
    <cellStyle name="Total 4 5" xfId="3816"/>
    <cellStyle name="Total 4 6" xfId="3817"/>
    <cellStyle name="Total 5" xfId="3818"/>
    <cellStyle name="Total 5 2" xfId="3819"/>
    <cellStyle name="Total 5 3" xfId="3820"/>
    <cellStyle name="Total 5 4" xfId="3821"/>
    <cellStyle name="Total 5 5" xfId="3822"/>
    <cellStyle name="Total 6" xfId="3823"/>
    <cellStyle name="Total 6 2" xfId="3824"/>
    <cellStyle name="Total 6 3" xfId="3825"/>
    <cellStyle name="Total 6 4" xfId="3826"/>
    <cellStyle name="Total 7" xfId="3827"/>
    <cellStyle name="Total 7 2" xfId="3828"/>
    <cellStyle name="Total 7 3" xfId="3829"/>
    <cellStyle name="Total 7 4" xfId="3830"/>
    <cellStyle name="Total 8" xfId="3831"/>
    <cellStyle name="Total 8 2" xfId="3832"/>
    <cellStyle name="Total 8 3" xfId="3833"/>
    <cellStyle name="Total 9" xfId="3834"/>
    <cellStyle name="Total 9 2" xfId="3835"/>
    <cellStyle name="Total 9 3" xfId="3836"/>
    <cellStyle name="Warning Text 10" xfId="3837"/>
    <cellStyle name="Warning Text 10 2" xfId="3838"/>
    <cellStyle name="Warning Text 10 3" xfId="3839"/>
    <cellStyle name="Warning Text 11" xfId="3840"/>
    <cellStyle name="Warning Text 11 2" xfId="3841"/>
    <cellStyle name="Warning Text 11 3" xfId="3842"/>
    <cellStyle name="Warning Text 12" xfId="3843"/>
    <cellStyle name="Warning Text 12 2" xfId="3844"/>
    <cellStyle name="Warning Text 13" xfId="3845"/>
    <cellStyle name="Warning Text 13 2" xfId="3846"/>
    <cellStyle name="Warning Text 14" xfId="3847"/>
    <cellStyle name="Warning Text 15" xfId="3848"/>
    <cellStyle name="Warning Text 2" xfId="3849"/>
    <cellStyle name="Warning Text 2 10" xfId="3850"/>
    <cellStyle name="Warning Text 2 11" xfId="3851"/>
    <cellStyle name="Warning Text 2 12" xfId="3852"/>
    <cellStyle name="Warning Text 2 13" xfId="3853"/>
    <cellStyle name="Warning Text 2 14" xfId="3854"/>
    <cellStyle name="Warning Text 2 2" xfId="3855"/>
    <cellStyle name="Warning Text 2 2 2" xfId="3856"/>
    <cellStyle name="Warning Text 2 2 3" xfId="3857"/>
    <cellStyle name="Warning Text 2 3" xfId="3858"/>
    <cellStyle name="Warning Text 2 3 2" xfId="3859"/>
    <cellStyle name="Warning Text 2 4" xfId="3860"/>
    <cellStyle name="Warning Text 2 5" xfId="3861"/>
    <cellStyle name="Warning Text 2 6" xfId="3862"/>
    <cellStyle name="Warning Text 2 7" xfId="3863"/>
    <cellStyle name="Warning Text 2 8" xfId="3864"/>
    <cellStyle name="Warning Text 2 9" xfId="3865"/>
    <cellStyle name="Warning Text 3" xfId="3866"/>
    <cellStyle name="Warning Text 3 2" xfId="3867"/>
    <cellStyle name="Warning Text 3 3" xfId="3868"/>
    <cellStyle name="Warning Text 3 4" xfId="3869"/>
    <cellStyle name="Warning Text 3 5" xfId="3870"/>
    <cellStyle name="Warning Text 3 6" xfId="3871"/>
    <cellStyle name="Warning Text 3 7" xfId="3872"/>
    <cellStyle name="Warning Text 3 8" xfId="3873"/>
    <cellStyle name="Warning Text 4" xfId="3874"/>
    <cellStyle name="Warning Text 4 2" xfId="3875"/>
    <cellStyle name="Warning Text 4 3" xfId="3876"/>
    <cellStyle name="Warning Text 4 4" xfId="3877"/>
    <cellStyle name="Warning Text 4 5" xfId="3878"/>
    <cellStyle name="Warning Text 4 6" xfId="3879"/>
    <cellStyle name="Warning Text 5" xfId="3880"/>
    <cellStyle name="Warning Text 5 2" xfId="3881"/>
    <cellStyle name="Warning Text 5 3" xfId="3882"/>
    <cellStyle name="Warning Text 5 4" xfId="3883"/>
    <cellStyle name="Warning Text 5 5" xfId="3884"/>
    <cellStyle name="Warning Text 6" xfId="3885"/>
    <cellStyle name="Warning Text 6 2" xfId="3886"/>
    <cellStyle name="Warning Text 6 3" xfId="3887"/>
    <cellStyle name="Warning Text 6 4" xfId="3888"/>
    <cellStyle name="Warning Text 7" xfId="3889"/>
    <cellStyle name="Warning Text 7 2" xfId="3890"/>
    <cellStyle name="Warning Text 7 3" xfId="3891"/>
    <cellStyle name="Warning Text 7 4" xfId="3892"/>
    <cellStyle name="Warning Text 8" xfId="3893"/>
    <cellStyle name="Warning Text 8 2" xfId="3894"/>
    <cellStyle name="Warning Text 8 3" xfId="3895"/>
    <cellStyle name="Warning Text 9" xfId="3896"/>
    <cellStyle name="Warning Text 9 2" xfId="3897"/>
    <cellStyle name="Warning Text 9 3" xfId="3898"/>
    <cellStyle name="ค@ฏ๋_out575" xfId="3903"/>
    <cellStyle name="เครื่องหมายจุลภาค [0]_TOC3LOG" xfId="3899"/>
    <cellStyle name="เครื่องหมายจุลภาค_TOC3LOG" xfId="3900"/>
    <cellStyle name="เครื่องหมายสกุลเงิน [0]_TOC3LOG" xfId="3901"/>
    <cellStyle name="เครื่องหมายสกุลเงิน_TOC3LOG" xfId="3902"/>
    <cellStyle name="น้บะภฒ_95" xfId="3904"/>
    <cellStyle name="ปกติ 3 2" xfId="3905"/>
    <cellStyle name="ฤธถ [0]_95" xfId="3906"/>
    <cellStyle name="ฤธถ_95" xfId="3907"/>
    <cellStyle name="ล๋ศญ [0]_95" xfId="3908"/>
    <cellStyle name="ล๋ศญ_95" xfId="3909"/>
    <cellStyle name="วฅมุ_4ฟ๙ฝวภ๛" xfId="3910"/>
    <cellStyle name="강조색1" xfId="3911"/>
    <cellStyle name="강조색2" xfId="3912"/>
    <cellStyle name="강조색3" xfId="3913"/>
    <cellStyle name="강조색4" xfId="3914"/>
    <cellStyle name="강조색5" xfId="3915"/>
    <cellStyle name="강조색6" xfId="3916"/>
    <cellStyle name="경고문" xfId="3917"/>
    <cellStyle name="계산" xfId="3918"/>
    <cellStyle name="나쁨" xfId="3919"/>
    <cellStyle name="메모" xfId="3920"/>
    <cellStyle name="메모 2" xfId="3921"/>
    <cellStyle name="메모 3" xfId="3922"/>
    <cellStyle name="메모 4" xfId="3923"/>
    <cellStyle name="보통" xfId="3924"/>
    <cellStyle name="설명 텍스트" xfId="3925"/>
    <cellStyle name="셀 확인" xfId="3926"/>
    <cellStyle name="연결된 셀" xfId="3927"/>
    <cellStyle name="요약" xfId="3928"/>
    <cellStyle name="입력" xfId="3929"/>
    <cellStyle name="제목" xfId="3930"/>
    <cellStyle name="제목 1" xfId="3931"/>
    <cellStyle name="제목 2" xfId="3932"/>
    <cellStyle name="제목 3" xfId="3933"/>
    <cellStyle name="제목 4" xfId="3934"/>
    <cellStyle name="좋음" xfId="3935"/>
    <cellStyle name="출력" xfId="3936"/>
    <cellStyle name="콤마 [0]_VERA" xfId="3937"/>
    <cellStyle name="콤마_VERA" xfId="3938"/>
    <cellStyle name="표준_VERA" xfId="3939"/>
  </cellStyles>
  <dxfs count="0"/>
  <tableStyles count="0" defaultTableStyle="TableStyleMedium2" defaultPivotStyle="PivotStyleLight16"/>
  <colors>
    <mruColors>
      <color rgb="FF0000FF"/>
      <color rgb="FF0000CC"/>
      <color rgb="FFFFFF99"/>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sharedStrings" Target="sharedStrings.xml"/></Relationships>
</file>

<file path=xl/charts/_rels/chart1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a:t>Dubai</a:t>
            </a:r>
            <a:r>
              <a:rPr lang="en-US" sz="2800" baseline="0"/>
              <a:t>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15'!$F$12:$G$12,'[1]28 Sept 15'!$I$12:$P$12)</c:f>
              <c:numCache>
                <c:formatCode>General</c:formatCode>
                <c:ptCount val="10"/>
                <c:pt idx="4">
                  <c:v>52.3</c:v>
                </c:pt>
                <c:pt idx="5">
                  <c:v>47</c:v>
                </c:pt>
                <c:pt idx="6">
                  <c:v>0</c:v>
                </c:pt>
                <c:pt idx="7">
                  <c:v>0</c:v>
                </c:pt>
                <c:pt idx="8">
                  <c:v>52</c:v>
                </c:pt>
                <c:pt idx="9">
                  <c:v>55.5</c:v>
                </c:pt>
              </c:numCache>
            </c:numRef>
          </c:val>
          <c:smooth val="0"/>
          <c:extLst>
            <c:ext xmlns:c16="http://schemas.microsoft.com/office/drawing/2014/chart" uri="{C3380CC4-5D6E-409C-BE32-E72D297353CC}">
              <c16:uniqueId val="{00000000-54E9-484A-8115-E3F59E7F4042}"/>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15'!$F$11:$G$11,'[1]28 Sept 15'!$I$11:$P$11)</c:f>
              <c:numCache>
                <c:formatCode>General</c:formatCode>
                <c:ptCount val="10"/>
                <c:pt idx="4">
                  <c:v>47.4</c:v>
                </c:pt>
                <c:pt idx="5">
                  <c:v>47.4</c:v>
                </c:pt>
                <c:pt idx="6">
                  <c:v>0</c:v>
                </c:pt>
                <c:pt idx="7">
                  <c:v>0</c:v>
                </c:pt>
                <c:pt idx="8">
                  <c:v>47.5</c:v>
                </c:pt>
                <c:pt idx="9">
                  <c:v>47.8</c:v>
                </c:pt>
              </c:numCache>
            </c:numRef>
          </c:val>
          <c:smooth val="0"/>
          <c:extLst>
            <c:ext xmlns:c16="http://schemas.microsoft.com/office/drawing/2014/chart" uri="{C3380CC4-5D6E-409C-BE32-E72D297353CC}">
              <c16:uniqueId val="{00000001-54E9-484A-8115-E3F59E7F4042}"/>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54E9-484A-8115-E3F59E7F4042}"/>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15'!$F$10:$G$10,'[1]28 Sept 15'!$I$10:$P$10)</c:f>
              <c:numCache>
                <c:formatCode>General</c:formatCode>
                <c:ptCount val="10"/>
                <c:pt idx="4">
                  <c:v>46.5</c:v>
                </c:pt>
                <c:pt idx="5">
                  <c:v>46</c:v>
                </c:pt>
                <c:pt idx="8">
                  <c:v>47.3</c:v>
                </c:pt>
                <c:pt idx="9">
                  <c:v>48.7</c:v>
                </c:pt>
              </c:numCache>
            </c:numRef>
          </c:val>
          <c:smooth val="0"/>
          <c:extLst>
            <c:ext xmlns:c16="http://schemas.microsoft.com/office/drawing/2014/chart" uri="{C3380CC4-5D6E-409C-BE32-E72D297353CC}">
              <c16:uniqueId val="{00000003-54E9-484A-8115-E3F59E7F4042}"/>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15'!$F$9:$G$9,'[1]28 Sept 15'!$I$9:$P$9)</c:f>
              <c:numCache>
                <c:formatCode>General</c:formatCode>
                <c:ptCount val="10"/>
                <c:pt idx="4">
                  <c:v>47</c:v>
                </c:pt>
                <c:pt idx="5">
                  <c:v>47</c:v>
                </c:pt>
                <c:pt idx="6">
                  <c:v>0</c:v>
                </c:pt>
                <c:pt idx="7">
                  <c:v>0</c:v>
                </c:pt>
                <c:pt idx="8">
                  <c:v>48</c:v>
                </c:pt>
                <c:pt idx="9">
                  <c:v>50</c:v>
                </c:pt>
              </c:numCache>
            </c:numRef>
          </c:val>
          <c:smooth val="0"/>
          <c:extLst>
            <c:ext xmlns:c16="http://schemas.microsoft.com/office/drawing/2014/chart" uri="{C3380CC4-5D6E-409C-BE32-E72D297353CC}">
              <c16:uniqueId val="{00000004-54E9-484A-8115-E3F59E7F4042}"/>
            </c:ext>
          </c:extLst>
        </c:ser>
        <c:dLbls>
          <c:showLegendKey val="0"/>
          <c:showVal val="0"/>
          <c:showCatName val="0"/>
          <c:showSerName val="0"/>
          <c:showPercent val="0"/>
          <c:showBubbleSize val="0"/>
        </c:dLbls>
        <c:marker val="1"/>
        <c:smooth val="0"/>
        <c:axId val="236501936"/>
        <c:axId val="236503112"/>
      </c:lineChart>
      <c:catAx>
        <c:axId val="236501936"/>
        <c:scaling>
          <c:orientation val="minMax"/>
        </c:scaling>
        <c:delete val="0"/>
        <c:axPos val="b"/>
        <c:numFmt formatCode="General" sourceLinked="0"/>
        <c:majorTickMark val="out"/>
        <c:minorTickMark val="none"/>
        <c:tickLblPos val="nextTo"/>
        <c:txPr>
          <a:bodyPr/>
          <a:lstStyle/>
          <a:p>
            <a:pPr>
              <a:defRPr sz="2000"/>
            </a:pPr>
            <a:endParaRPr lang="th-TH"/>
          </a:p>
        </c:txPr>
        <c:crossAx val="236503112"/>
        <c:crosses val="autoZero"/>
        <c:auto val="1"/>
        <c:lblAlgn val="ctr"/>
        <c:lblOffset val="100"/>
        <c:noMultiLvlLbl val="0"/>
      </c:catAx>
      <c:valAx>
        <c:axId val="236503112"/>
        <c:scaling>
          <c:orientation val="minMax"/>
          <c:max val="90"/>
          <c:min val="40"/>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6501936"/>
        <c:crosses val="autoZero"/>
        <c:crossBetween val="between"/>
        <c:majorUnit val="5"/>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Naphtha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15'!$F$23:$G$23,'[1]28 Sept 15'!$I$23:$P$23)</c:f>
              <c:numCache>
                <c:formatCode>General</c:formatCode>
                <c:ptCount val="10"/>
                <c:pt idx="4">
                  <c:v>1.84</c:v>
                </c:pt>
                <c:pt idx="5">
                  <c:v>1.84</c:v>
                </c:pt>
                <c:pt idx="6">
                  <c:v>0</c:v>
                </c:pt>
                <c:pt idx="7">
                  <c:v>0</c:v>
                </c:pt>
                <c:pt idx="8">
                  <c:v>-1.53</c:v>
                </c:pt>
                <c:pt idx="9">
                  <c:v>-0.23</c:v>
                </c:pt>
              </c:numCache>
            </c:numRef>
          </c:val>
          <c:smooth val="0"/>
          <c:extLst>
            <c:ext xmlns:c16="http://schemas.microsoft.com/office/drawing/2014/chart" uri="{C3380CC4-5D6E-409C-BE32-E72D297353CC}">
              <c16:uniqueId val="{00000000-92AD-411F-AE70-FE5D357B2CC3}"/>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15'!$F$22:$G$22,'[1]28 Sept 15'!$I$22:$P$22)</c:f>
              <c:numCache>
                <c:formatCode>General</c:formatCode>
                <c:ptCount val="10"/>
                <c:pt idx="4">
                  <c:v>-2</c:v>
                </c:pt>
                <c:pt idx="5">
                  <c:v>0.6</c:v>
                </c:pt>
                <c:pt idx="6">
                  <c:v>0</c:v>
                </c:pt>
                <c:pt idx="7">
                  <c:v>0</c:v>
                </c:pt>
                <c:pt idx="8">
                  <c:v>-0.2</c:v>
                </c:pt>
                <c:pt idx="9">
                  <c:v>-0.5</c:v>
                </c:pt>
              </c:numCache>
            </c:numRef>
          </c:val>
          <c:smooth val="0"/>
          <c:extLst>
            <c:ext xmlns:c16="http://schemas.microsoft.com/office/drawing/2014/chart" uri="{C3380CC4-5D6E-409C-BE32-E72D297353CC}">
              <c16:uniqueId val="{00000001-92AD-411F-AE70-FE5D357B2CC3}"/>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92AD-411F-AE70-FE5D357B2CC3}"/>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15'!$F$21:$G$21,'[1]28 Sept 15'!$I$21:$P$21)</c:f>
              <c:numCache>
                <c:formatCode>General</c:formatCode>
                <c:ptCount val="10"/>
                <c:pt idx="4">
                  <c:v>-0.4</c:v>
                </c:pt>
                <c:pt idx="5">
                  <c:v>0.3</c:v>
                </c:pt>
                <c:pt idx="8">
                  <c:v>0</c:v>
                </c:pt>
                <c:pt idx="9">
                  <c:v>-0.5</c:v>
                </c:pt>
              </c:numCache>
            </c:numRef>
          </c:val>
          <c:smooth val="0"/>
          <c:extLst>
            <c:ext xmlns:c16="http://schemas.microsoft.com/office/drawing/2014/chart" uri="{C3380CC4-5D6E-409C-BE32-E72D297353CC}">
              <c16:uniqueId val="{00000003-92AD-411F-AE70-FE5D357B2CC3}"/>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15'!$F$20:$G$20,'[1]28 Sept 15'!$I$20:$P$20)</c:f>
              <c:numCache>
                <c:formatCode>General</c:formatCode>
                <c:ptCount val="10"/>
                <c:pt idx="4">
                  <c:v>1</c:v>
                </c:pt>
                <c:pt idx="5">
                  <c:v>2</c:v>
                </c:pt>
                <c:pt idx="6">
                  <c:v>0</c:v>
                </c:pt>
                <c:pt idx="7">
                  <c:v>0</c:v>
                </c:pt>
                <c:pt idx="8">
                  <c:v>2.25</c:v>
                </c:pt>
                <c:pt idx="9">
                  <c:v>2.5</c:v>
                </c:pt>
              </c:numCache>
            </c:numRef>
          </c:val>
          <c:smooth val="0"/>
          <c:extLst>
            <c:ext xmlns:c16="http://schemas.microsoft.com/office/drawing/2014/chart" uri="{C3380CC4-5D6E-409C-BE32-E72D297353CC}">
              <c16:uniqueId val="{00000004-92AD-411F-AE70-FE5D357B2CC3}"/>
            </c:ext>
          </c:extLst>
        </c:ser>
        <c:dLbls>
          <c:showLegendKey val="0"/>
          <c:showVal val="0"/>
          <c:showCatName val="0"/>
          <c:showSerName val="0"/>
          <c:showPercent val="0"/>
          <c:showBubbleSize val="0"/>
        </c:dLbls>
        <c:marker val="1"/>
        <c:smooth val="0"/>
        <c:axId val="236505072"/>
        <c:axId val="236503896"/>
      </c:lineChart>
      <c:catAx>
        <c:axId val="236505072"/>
        <c:scaling>
          <c:orientation val="minMax"/>
        </c:scaling>
        <c:delete val="0"/>
        <c:axPos val="b"/>
        <c:numFmt formatCode="General" sourceLinked="0"/>
        <c:majorTickMark val="out"/>
        <c:minorTickMark val="none"/>
        <c:tickLblPos val="low"/>
        <c:txPr>
          <a:bodyPr/>
          <a:lstStyle/>
          <a:p>
            <a:pPr>
              <a:defRPr sz="2000"/>
            </a:pPr>
            <a:endParaRPr lang="th-TH"/>
          </a:p>
        </c:txPr>
        <c:crossAx val="236503896"/>
        <c:crossesAt val="-7"/>
        <c:auto val="1"/>
        <c:lblAlgn val="ctr"/>
        <c:lblOffset val="100"/>
        <c:noMultiLvlLbl val="0"/>
      </c:catAx>
      <c:valAx>
        <c:axId val="236503896"/>
        <c:scaling>
          <c:orientation val="minMax"/>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6505072"/>
        <c:crosses val="autoZero"/>
        <c:crossBetween val="between"/>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Mogas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15'!$F$35:$G$35,'[1]28 Sept 15'!$I$35:$P$35)</c:f>
              <c:numCache>
                <c:formatCode>General</c:formatCode>
                <c:ptCount val="10"/>
                <c:pt idx="4">
                  <c:v>15.68</c:v>
                </c:pt>
                <c:pt idx="5">
                  <c:v>18</c:v>
                </c:pt>
                <c:pt idx="6">
                  <c:v>0</c:v>
                </c:pt>
                <c:pt idx="7">
                  <c:v>0</c:v>
                </c:pt>
                <c:pt idx="8">
                  <c:v>15</c:v>
                </c:pt>
                <c:pt idx="9">
                  <c:v>13.87</c:v>
                </c:pt>
              </c:numCache>
            </c:numRef>
          </c:val>
          <c:smooth val="0"/>
          <c:extLst>
            <c:ext xmlns:c16="http://schemas.microsoft.com/office/drawing/2014/chart" uri="{C3380CC4-5D6E-409C-BE32-E72D297353CC}">
              <c16:uniqueId val="{00000000-28BF-498B-A7B9-9239B41914F2}"/>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15'!$F$34:$G$34,'[1]28 Sept 15'!$I$34:$P$34)</c:f>
              <c:numCache>
                <c:formatCode>General</c:formatCode>
                <c:ptCount val="10"/>
                <c:pt idx="4">
                  <c:v>16</c:v>
                </c:pt>
                <c:pt idx="5">
                  <c:v>16</c:v>
                </c:pt>
                <c:pt idx="6">
                  <c:v>0</c:v>
                </c:pt>
                <c:pt idx="7">
                  <c:v>0</c:v>
                </c:pt>
                <c:pt idx="8">
                  <c:v>16</c:v>
                </c:pt>
                <c:pt idx="9">
                  <c:v>15.5</c:v>
                </c:pt>
              </c:numCache>
            </c:numRef>
          </c:val>
          <c:smooth val="0"/>
          <c:extLst>
            <c:ext xmlns:c16="http://schemas.microsoft.com/office/drawing/2014/chart" uri="{C3380CC4-5D6E-409C-BE32-E72D297353CC}">
              <c16:uniqueId val="{00000001-28BF-498B-A7B9-9239B41914F2}"/>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28BF-498B-A7B9-9239B41914F2}"/>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15'!$F$33:$G$33,'[1]28 Sept 15'!$I$33:$P$33)</c:f>
              <c:numCache>
                <c:formatCode>General</c:formatCode>
                <c:ptCount val="10"/>
                <c:pt idx="4">
                  <c:v>17</c:v>
                </c:pt>
                <c:pt idx="5">
                  <c:v>17</c:v>
                </c:pt>
                <c:pt idx="6">
                  <c:v>0</c:v>
                </c:pt>
                <c:pt idx="7">
                  <c:v>0</c:v>
                </c:pt>
                <c:pt idx="8">
                  <c:v>15</c:v>
                </c:pt>
                <c:pt idx="9">
                  <c:v>14</c:v>
                </c:pt>
              </c:numCache>
            </c:numRef>
          </c:val>
          <c:smooth val="0"/>
          <c:extLst>
            <c:ext xmlns:c16="http://schemas.microsoft.com/office/drawing/2014/chart" uri="{C3380CC4-5D6E-409C-BE32-E72D297353CC}">
              <c16:uniqueId val="{00000003-28BF-498B-A7B9-9239B41914F2}"/>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15'!$F$32:$G$32,'[1]28 Sept 15'!$I$32:$P$32)</c:f>
              <c:numCache>
                <c:formatCode>General</c:formatCode>
                <c:ptCount val="10"/>
                <c:pt idx="4">
                  <c:v>17.25</c:v>
                </c:pt>
                <c:pt idx="5">
                  <c:v>18</c:v>
                </c:pt>
                <c:pt idx="6">
                  <c:v>0</c:v>
                </c:pt>
                <c:pt idx="7">
                  <c:v>0</c:v>
                </c:pt>
                <c:pt idx="8">
                  <c:v>17</c:v>
                </c:pt>
                <c:pt idx="9">
                  <c:v>16</c:v>
                </c:pt>
              </c:numCache>
            </c:numRef>
          </c:val>
          <c:smooth val="0"/>
          <c:extLst>
            <c:ext xmlns:c16="http://schemas.microsoft.com/office/drawing/2014/chart" uri="{C3380CC4-5D6E-409C-BE32-E72D297353CC}">
              <c16:uniqueId val="{00000004-28BF-498B-A7B9-9239B41914F2}"/>
            </c:ext>
          </c:extLst>
        </c:ser>
        <c:dLbls>
          <c:showLegendKey val="0"/>
          <c:showVal val="0"/>
          <c:showCatName val="0"/>
          <c:showSerName val="0"/>
          <c:showPercent val="0"/>
          <c:showBubbleSize val="0"/>
        </c:dLbls>
        <c:marker val="1"/>
        <c:smooth val="0"/>
        <c:axId val="236498016"/>
        <c:axId val="236498408"/>
      </c:lineChart>
      <c:catAx>
        <c:axId val="236498016"/>
        <c:scaling>
          <c:orientation val="minMax"/>
        </c:scaling>
        <c:delete val="0"/>
        <c:axPos val="b"/>
        <c:numFmt formatCode="General" sourceLinked="0"/>
        <c:majorTickMark val="out"/>
        <c:minorTickMark val="none"/>
        <c:tickLblPos val="low"/>
        <c:txPr>
          <a:bodyPr/>
          <a:lstStyle/>
          <a:p>
            <a:pPr>
              <a:defRPr sz="2000"/>
            </a:pPr>
            <a:endParaRPr lang="th-TH"/>
          </a:p>
        </c:txPr>
        <c:crossAx val="236498408"/>
        <c:crossesAt val="-7"/>
        <c:auto val="1"/>
        <c:lblAlgn val="ctr"/>
        <c:lblOffset val="100"/>
        <c:noMultiLvlLbl val="0"/>
      </c:catAx>
      <c:valAx>
        <c:axId val="236498408"/>
        <c:scaling>
          <c:orientation val="minMax"/>
          <c:max val="25"/>
          <c:min val="5"/>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6498016"/>
        <c:crosses val="autoZero"/>
        <c:crossBetween val="between"/>
        <c:majorUnit val="5"/>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Kero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15'!$F$46:$G$46,'[1]28 Sept 15'!$I$46:$P$46)</c:f>
              <c:numCache>
                <c:formatCode>General</c:formatCode>
                <c:ptCount val="10"/>
                <c:pt idx="4">
                  <c:v>13.34</c:v>
                </c:pt>
                <c:pt idx="5">
                  <c:v>13.34</c:v>
                </c:pt>
                <c:pt idx="6">
                  <c:v>0</c:v>
                </c:pt>
                <c:pt idx="7">
                  <c:v>0</c:v>
                </c:pt>
                <c:pt idx="8">
                  <c:v>14.12</c:v>
                </c:pt>
                <c:pt idx="9">
                  <c:v>14.67</c:v>
                </c:pt>
              </c:numCache>
            </c:numRef>
          </c:val>
          <c:smooth val="0"/>
          <c:extLst>
            <c:ext xmlns:c16="http://schemas.microsoft.com/office/drawing/2014/chart" uri="{C3380CC4-5D6E-409C-BE32-E72D297353CC}">
              <c16:uniqueId val="{00000000-068D-4BFA-93EE-143188FC308B}"/>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15'!$F$45:$G$45,'[1]28 Sept 15'!$I$45:$P$45)</c:f>
              <c:numCache>
                <c:formatCode>General</c:formatCode>
                <c:ptCount val="10"/>
                <c:pt idx="4">
                  <c:v>12.5</c:v>
                </c:pt>
                <c:pt idx="5">
                  <c:v>13.2</c:v>
                </c:pt>
                <c:pt idx="6">
                  <c:v>0</c:v>
                </c:pt>
                <c:pt idx="7">
                  <c:v>0</c:v>
                </c:pt>
                <c:pt idx="8">
                  <c:v>13.45</c:v>
                </c:pt>
                <c:pt idx="9">
                  <c:v>13.7</c:v>
                </c:pt>
              </c:numCache>
            </c:numRef>
          </c:val>
          <c:smooth val="0"/>
          <c:extLst>
            <c:ext xmlns:c16="http://schemas.microsoft.com/office/drawing/2014/chart" uri="{C3380CC4-5D6E-409C-BE32-E72D297353CC}">
              <c16:uniqueId val="{00000001-068D-4BFA-93EE-143188FC308B}"/>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068D-4BFA-93EE-143188FC308B}"/>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15'!$F$44:$G$44,'[1]28 Sept 15'!$I$44:$P$44)</c:f>
              <c:numCache>
                <c:formatCode>General</c:formatCode>
                <c:ptCount val="10"/>
                <c:pt idx="4">
                  <c:v>13.4</c:v>
                </c:pt>
                <c:pt idx="5">
                  <c:v>13.3</c:v>
                </c:pt>
                <c:pt idx="6">
                  <c:v>0</c:v>
                </c:pt>
                <c:pt idx="7">
                  <c:v>0</c:v>
                </c:pt>
                <c:pt idx="8">
                  <c:v>13.5</c:v>
                </c:pt>
                <c:pt idx="9">
                  <c:v>13.7</c:v>
                </c:pt>
              </c:numCache>
            </c:numRef>
          </c:val>
          <c:smooth val="0"/>
          <c:extLst>
            <c:ext xmlns:c16="http://schemas.microsoft.com/office/drawing/2014/chart" uri="{C3380CC4-5D6E-409C-BE32-E72D297353CC}">
              <c16:uniqueId val="{00000003-068D-4BFA-93EE-143188FC308B}"/>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15'!$F$43:$G$43,'[1]28 Sept 15'!$I$43:$P$43)</c:f>
              <c:numCache>
                <c:formatCode>General</c:formatCode>
                <c:ptCount val="10"/>
                <c:pt idx="4">
                  <c:v>13.2</c:v>
                </c:pt>
                <c:pt idx="5">
                  <c:v>13.9</c:v>
                </c:pt>
                <c:pt idx="6">
                  <c:v>0</c:v>
                </c:pt>
                <c:pt idx="7">
                  <c:v>0</c:v>
                </c:pt>
                <c:pt idx="8">
                  <c:v>14</c:v>
                </c:pt>
                <c:pt idx="9">
                  <c:v>14.25</c:v>
                </c:pt>
              </c:numCache>
            </c:numRef>
          </c:val>
          <c:smooth val="0"/>
          <c:extLst>
            <c:ext xmlns:c16="http://schemas.microsoft.com/office/drawing/2014/chart" uri="{C3380CC4-5D6E-409C-BE32-E72D297353CC}">
              <c16:uniqueId val="{00000004-068D-4BFA-93EE-143188FC308B}"/>
            </c:ext>
          </c:extLst>
        </c:ser>
        <c:dLbls>
          <c:showLegendKey val="0"/>
          <c:showVal val="0"/>
          <c:showCatName val="0"/>
          <c:showSerName val="0"/>
          <c:showPercent val="0"/>
          <c:showBubbleSize val="0"/>
        </c:dLbls>
        <c:marker val="1"/>
        <c:smooth val="0"/>
        <c:axId val="238361424"/>
        <c:axId val="238358680"/>
      </c:lineChart>
      <c:catAx>
        <c:axId val="238361424"/>
        <c:scaling>
          <c:orientation val="minMax"/>
        </c:scaling>
        <c:delete val="0"/>
        <c:axPos val="b"/>
        <c:numFmt formatCode="General" sourceLinked="0"/>
        <c:majorTickMark val="out"/>
        <c:minorTickMark val="none"/>
        <c:tickLblPos val="low"/>
        <c:txPr>
          <a:bodyPr/>
          <a:lstStyle/>
          <a:p>
            <a:pPr>
              <a:defRPr sz="2000"/>
            </a:pPr>
            <a:endParaRPr lang="th-TH"/>
          </a:p>
        </c:txPr>
        <c:crossAx val="238358680"/>
        <c:crossesAt val="-7"/>
        <c:auto val="1"/>
        <c:lblAlgn val="ctr"/>
        <c:lblOffset val="100"/>
        <c:noMultiLvlLbl val="0"/>
      </c:catAx>
      <c:valAx>
        <c:axId val="238358680"/>
        <c:scaling>
          <c:orientation val="minMax"/>
          <c:max val="20"/>
          <c:min val="10"/>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8361424"/>
        <c:crosses val="autoZero"/>
        <c:crossBetween val="between"/>
        <c:majorUnit val="1"/>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Diesel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15'!$F$57:$G$57,'[1]28 Sept 15'!$I$57:$P$57)</c:f>
              <c:numCache>
                <c:formatCode>General</c:formatCode>
                <c:ptCount val="10"/>
                <c:pt idx="4">
                  <c:v>13.4</c:v>
                </c:pt>
                <c:pt idx="5">
                  <c:v>13.4</c:v>
                </c:pt>
                <c:pt idx="6">
                  <c:v>0</c:v>
                </c:pt>
                <c:pt idx="7">
                  <c:v>0</c:v>
                </c:pt>
                <c:pt idx="8">
                  <c:v>13.62</c:v>
                </c:pt>
                <c:pt idx="9">
                  <c:v>14.59</c:v>
                </c:pt>
              </c:numCache>
            </c:numRef>
          </c:val>
          <c:smooth val="0"/>
          <c:extLst>
            <c:ext xmlns:c16="http://schemas.microsoft.com/office/drawing/2014/chart" uri="{C3380CC4-5D6E-409C-BE32-E72D297353CC}">
              <c16:uniqueId val="{00000000-6BBD-4107-924C-F0BF49B58955}"/>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15'!$F$56:$G$56,'[1]28 Sept 15'!$I$56:$P$56)</c:f>
              <c:numCache>
                <c:formatCode>General</c:formatCode>
                <c:ptCount val="10"/>
                <c:pt idx="4">
                  <c:v>13</c:v>
                </c:pt>
                <c:pt idx="5">
                  <c:v>13</c:v>
                </c:pt>
                <c:pt idx="6">
                  <c:v>0</c:v>
                </c:pt>
                <c:pt idx="7">
                  <c:v>0</c:v>
                </c:pt>
                <c:pt idx="8">
                  <c:v>13.25</c:v>
                </c:pt>
                <c:pt idx="9">
                  <c:v>13.5</c:v>
                </c:pt>
              </c:numCache>
            </c:numRef>
          </c:val>
          <c:smooth val="0"/>
          <c:extLst>
            <c:ext xmlns:c16="http://schemas.microsoft.com/office/drawing/2014/chart" uri="{C3380CC4-5D6E-409C-BE32-E72D297353CC}">
              <c16:uniqueId val="{00000001-6BBD-4107-924C-F0BF49B58955}"/>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6BBD-4107-924C-F0BF49B58955}"/>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15'!$F$55:$G$55,'[1]28 Sept 15'!$I$55:$P$55)</c:f>
              <c:numCache>
                <c:formatCode>General</c:formatCode>
                <c:ptCount val="10"/>
                <c:pt idx="4">
                  <c:v>13.5</c:v>
                </c:pt>
                <c:pt idx="5">
                  <c:v>13.6</c:v>
                </c:pt>
                <c:pt idx="6">
                  <c:v>0</c:v>
                </c:pt>
                <c:pt idx="7">
                  <c:v>0</c:v>
                </c:pt>
                <c:pt idx="8">
                  <c:v>13.3</c:v>
                </c:pt>
                <c:pt idx="9">
                  <c:v>13.4</c:v>
                </c:pt>
              </c:numCache>
            </c:numRef>
          </c:val>
          <c:smooth val="0"/>
          <c:extLst>
            <c:ext xmlns:c16="http://schemas.microsoft.com/office/drawing/2014/chart" uri="{C3380CC4-5D6E-409C-BE32-E72D297353CC}">
              <c16:uniqueId val="{00000003-6BBD-4107-924C-F0BF49B58955}"/>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15'!$F$54:$G$54,'[1]28 Sept 15'!$I$54:$P$54)</c:f>
              <c:numCache>
                <c:formatCode>General</c:formatCode>
                <c:ptCount val="10"/>
                <c:pt idx="4">
                  <c:v>13.5</c:v>
                </c:pt>
                <c:pt idx="5">
                  <c:v>14.2</c:v>
                </c:pt>
                <c:pt idx="6">
                  <c:v>0</c:v>
                </c:pt>
                <c:pt idx="7">
                  <c:v>0</c:v>
                </c:pt>
                <c:pt idx="8">
                  <c:v>14</c:v>
                </c:pt>
                <c:pt idx="9">
                  <c:v>14</c:v>
                </c:pt>
              </c:numCache>
            </c:numRef>
          </c:val>
          <c:smooth val="0"/>
          <c:extLst>
            <c:ext xmlns:c16="http://schemas.microsoft.com/office/drawing/2014/chart" uri="{C3380CC4-5D6E-409C-BE32-E72D297353CC}">
              <c16:uniqueId val="{00000004-6BBD-4107-924C-F0BF49B58955}"/>
            </c:ext>
          </c:extLst>
        </c:ser>
        <c:dLbls>
          <c:showLegendKey val="0"/>
          <c:showVal val="0"/>
          <c:showCatName val="0"/>
          <c:showSerName val="0"/>
          <c:showPercent val="0"/>
          <c:showBubbleSize val="0"/>
        </c:dLbls>
        <c:marker val="1"/>
        <c:smooth val="0"/>
        <c:axId val="238365344"/>
        <c:axId val="238359464"/>
      </c:lineChart>
      <c:catAx>
        <c:axId val="238365344"/>
        <c:scaling>
          <c:orientation val="minMax"/>
        </c:scaling>
        <c:delete val="0"/>
        <c:axPos val="b"/>
        <c:numFmt formatCode="General" sourceLinked="0"/>
        <c:majorTickMark val="out"/>
        <c:minorTickMark val="none"/>
        <c:tickLblPos val="low"/>
        <c:txPr>
          <a:bodyPr/>
          <a:lstStyle/>
          <a:p>
            <a:pPr>
              <a:defRPr sz="2000"/>
            </a:pPr>
            <a:endParaRPr lang="th-TH"/>
          </a:p>
        </c:txPr>
        <c:crossAx val="238359464"/>
        <c:crossesAt val="-7"/>
        <c:auto val="1"/>
        <c:lblAlgn val="ctr"/>
        <c:lblOffset val="100"/>
        <c:noMultiLvlLbl val="0"/>
      </c:catAx>
      <c:valAx>
        <c:axId val="238359464"/>
        <c:scaling>
          <c:orientation val="minMax"/>
          <c:max val="20"/>
          <c:min val="10"/>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8365344"/>
        <c:crosses val="autoZero"/>
        <c:crossBetween val="between"/>
        <c:majorUnit val="1"/>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Fuel OIl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15'!$F$68:$G$68,'[1]28 Sept 15'!$I$68:$P$68)</c:f>
              <c:numCache>
                <c:formatCode>General</c:formatCode>
                <c:ptCount val="10"/>
                <c:pt idx="4">
                  <c:v>-9.02</c:v>
                </c:pt>
                <c:pt idx="5">
                  <c:v>-9.02</c:v>
                </c:pt>
                <c:pt idx="6">
                  <c:v>0</c:v>
                </c:pt>
                <c:pt idx="7">
                  <c:v>0</c:v>
                </c:pt>
                <c:pt idx="8">
                  <c:v>-7.94</c:v>
                </c:pt>
                <c:pt idx="9">
                  <c:v>-7.64</c:v>
                </c:pt>
              </c:numCache>
            </c:numRef>
          </c:val>
          <c:smooth val="0"/>
          <c:extLst>
            <c:ext xmlns:c16="http://schemas.microsoft.com/office/drawing/2014/chart" uri="{C3380CC4-5D6E-409C-BE32-E72D297353CC}">
              <c16:uniqueId val="{00000000-354D-4F7D-91B4-B573C69110AB}"/>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15'!$F$67:$G$67,'[1]28 Sept 15'!$I$67:$P$67)</c:f>
              <c:numCache>
                <c:formatCode>General</c:formatCode>
                <c:ptCount val="10"/>
                <c:pt idx="4">
                  <c:v>-8</c:v>
                </c:pt>
                <c:pt idx="5">
                  <c:v>-8</c:v>
                </c:pt>
                <c:pt idx="6">
                  <c:v>0</c:v>
                </c:pt>
                <c:pt idx="7">
                  <c:v>0</c:v>
                </c:pt>
                <c:pt idx="8">
                  <c:v>-9</c:v>
                </c:pt>
                <c:pt idx="9">
                  <c:v>-9</c:v>
                </c:pt>
              </c:numCache>
            </c:numRef>
          </c:val>
          <c:smooth val="0"/>
          <c:extLst>
            <c:ext xmlns:c16="http://schemas.microsoft.com/office/drawing/2014/chart" uri="{C3380CC4-5D6E-409C-BE32-E72D297353CC}">
              <c16:uniqueId val="{00000001-354D-4F7D-91B4-B573C69110AB}"/>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354D-4F7D-91B4-B573C69110AB}"/>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15'!$F$66:$G$66,'[1]28 Sept 15'!$I$66:$P$66)</c:f>
              <c:numCache>
                <c:formatCode>General</c:formatCode>
                <c:ptCount val="10"/>
                <c:pt idx="4">
                  <c:v>-8.1</c:v>
                </c:pt>
                <c:pt idx="5">
                  <c:v>-8.1</c:v>
                </c:pt>
                <c:pt idx="6">
                  <c:v>0</c:v>
                </c:pt>
                <c:pt idx="7">
                  <c:v>0</c:v>
                </c:pt>
                <c:pt idx="8">
                  <c:v>-8</c:v>
                </c:pt>
                <c:pt idx="9">
                  <c:v>-7.8</c:v>
                </c:pt>
              </c:numCache>
            </c:numRef>
          </c:val>
          <c:smooth val="0"/>
          <c:extLst>
            <c:ext xmlns:c16="http://schemas.microsoft.com/office/drawing/2014/chart" uri="{C3380CC4-5D6E-409C-BE32-E72D297353CC}">
              <c16:uniqueId val="{00000003-354D-4F7D-91B4-B573C69110AB}"/>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15'!$F$65:$G$65,'[1]28 Sept 15'!$I$65:$P$65)</c:f>
              <c:numCache>
                <c:formatCode>General</c:formatCode>
                <c:ptCount val="10"/>
                <c:pt idx="4">
                  <c:v>-7.5</c:v>
                </c:pt>
                <c:pt idx="5">
                  <c:v>-7.5</c:v>
                </c:pt>
                <c:pt idx="6">
                  <c:v>0</c:v>
                </c:pt>
                <c:pt idx="7">
                  <c:v>0</c:v>
                </c:pt>
                <c:pt idx="8">
                  <c:v>-7</c:v>
                </c:pt>
                <c:pt idx="9">
                  <c:v>-6.75</c:v>
                </c:pt>
              </c:numCache>
            </c:numRef>
          </c:val>
          <c:smooth val="0"/>
          <c:extLst>
            <c:ext xmlns:c16="http://schemas.microsoft.com/office/drawing/2014/chart" uri="{C3380CC4-5D6E-409C-BE32-E72D297353CC}">
              <c16:uniqueId val="{00000004-354D-4F7D-91B4-B573C69110AB}"/>
            </c:ext>
          </c:extLst>
        </c:ser>
        <c:dLbls>
          <c:showLegendKey val="0"/>
          <c:showVal val="0"/>
          <c:showCatName val="0"/>
          <c:showSerName val="0"/>
          <c:showPercent val="0"/>
          <c:showBubbleSize val="0"/>
        </c:dLbls>
        <c:marker val="1"/>
        <c:smooth val="0"/>
        <c:axId val="238360248"/>
        <c:axId val="238363384"/>
      </c:lineChart>
      <c:catAx>
        <c:axId val="238360248"/>
        <c:scaling>
          <c:orientation val="minMax"/>
        </c:scaling>
        <c:delete val="0"/>
        <c:axPos val="b"/>
        <c:numFmt formatCode="General" sourceLinked="0"/>
        <c:majorTickMark val="out"/>
        <c:minorTickMark val="none"/>
        <c:tickLblPos val="low"/>
        <c:txPr>
          <a:bodyPr/>
          <a:lstStyle/>
          <a:p>
            <a:pPr>
              <a:defRPr sz="2000"/>
            </a:pPr>
            <a:endParaRPr lang="th-TH"/>
          </a:p>
        </c:txPr>
        <c:crossAx val="238363384"/>
        <c:crossesAt val="-7"/>
        <c:auto val="1"/>
        <c:lblAlgn val="ctr"/>
        <c:lblOffset val="100"/>
        <c:noMultiLvlLbl val="0"/>
      </c:catAx>
      <c:valAx>
        <c:axId val="238363384"/>
        <c:scaling>
          <c:orientation val="minMax"/>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8360248"/>
        <c:crosses val="autoZero"/>
        <c:crossBetween val="between"/>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Dtd/DB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15'!$F$79:$G$79,'[1]28 Sept 15'!$I$79:$P$79)</c:f>
              <c:numCache>
                <c:formatCode>General</c:formatCode>
                <c:ptCount val="10"/>
                <c:pt idx="4">
                  <c:v>1.2</c:v>
                </c:pt>
                <c:pt idx="5">
                  <c:v>1.2</c:v>
                </c:pt>
                <c:pt idx="8">
                  <c:v>1.4</c:v>
                </c:pt>
                <c:pt idx="9">
                  <c:v>1.8</c:v>
                </c:pt>
              </c:numCache>
            </c:numRef>
          </c:val>
          <c:smooth val="0"/>
          <c:extLst>
            <c:ext xmlns:c16="http://schemas.microsoft.com/office/drawing/2014/chart" uri="{C3380CC4-5D6E-409C-BE32-E72D297353CC}">
              <c16:uniqueId val="{00000000-6BFA-4984-B420-C2C8641A3924}"/>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15'!$F$78:$G$78,'[1]28 Sept 15'!$I$78:$P$78)</c:f>
              <c:numCache>
                <c:formatCode>General</c:formatCode>
                <c:ptCount val="10"/>
                <c:pt idx="4">
                  <c:v>0.5</c:v>
                </c:pt>
                <c:pt idx="5">
                  <c:v>1.7</c:v>
                </c:pt>
                <c:pt idx="6">
                  <c:v>0</c:v>
                </c:pt>
                <c:pt idx="7">
                  <c:v>0</c:v>
                </c:pt>
                <c:pt idx="8">
                  <c:v>1.7</c:v>
                </c:pt>
                <c:pt idx="9">
                  <c:v>1.7</c:v>
                </c:pt>
              </c:numCache>
            </c:numRef>
          </c:val>
          <c:smooth val="0"/>
          <c:extLst>
            <c:ext xmlns:c16="http://schemas.microsoft.com/office/drawing/2014/chart" uri="{C3380CC4-5D6E-409C-BE32-E72D297353CC}">
              <c16:uniqueId val="{00000001-6BFA-4984-B420-C2C8641A3924}"/>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6BFA-4984-B420-C2C8641A3924}"/>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15'!$F$77:$G$77,'[1]28 Sept 15'!$I$77:$P$77)</c:f>
              <c:numCache>
                <c:formatCode>General</c:formatCode>
                <c:ptCount val="10"/>
                <c:pt idx="4">
                  <c:v>1.3</c:v>
                </c:pt>
                <c:pt idx="5">
                  <c:v>1.3</c:v>
                </c:pt>
                <c:pt idx="8">
                  <c:v>1.5</c:v>
                </c:pt>
                <c:pt idx="9">
                  <c:v>1.5</c:v>
                </c:pt>
              </c:numCache>
            </c:numRef>
          </c:val>
          <c:smooth val="0"/>
          <c:extLst>
            <c:ext xmlns:c16="http://schemas.microsoft.com/office/drawing/2014/chart" uri="{C3380CC4-5D6E-409C-BE32-E72D297353CC}">
              <c16:uniqueId val="{00000003-6BFA-4984-B420-C2C8641A3924}"/>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15'!$F$76:$G$76,'[1]28 Sept 15'!$I$76:$P$76)</c:f>
              <c:numCache>
                <c:formatCode>General</c:formatCode>
                <c:ptCount val="10"/>
                <c:pt idx="4">
                  <c:v>1.8</c:v>
                </c:pt>
                <c:pt idx="5">
                  <c:v>1.8</c:v>
                </c:pt>
                <c:pt idx="8">
                  <c:v>1.8</c:v>
                </c:pt>
                <c:pt idx="9">
                  <c:v>1.8</c:v>
                </c:pt>
              </c:numCache>
            </c:numRef>
          </c:val>
          <c:smooth val="0"/>
          <c:extLst>
            <c:ext xmlns:c16="http://schemas.microsoft.com/office/drawing/2014/chart" uri="{C3380CC4-5D6E-409C-BE32-E72D297353CC}">
              <c16:uniqueId val="{00000004-6BFA-4984-B420-C2C8641A3924}"/>
            </c:ext>
          </c:extLst>
        </c:ser>
        <c:dLbls>
          <c:showLegendKey val="0"/>
          <c:showVal val="0"/>
          <c:showCatName val="0"/>
          <c:showSerName val="0"/>
          <c:showPercent val="0"/>
          <c:showBubbleSize val="0"/>
        </c:dLbls>
        <c:marker val="1"/>
        <c:smooth val="0"/>
        <c:axId val="238360640"/>
        <c:axId val="238364560"/>
      </c:lineChart>
      <c:catAx>
        <c:axId val="238360640"/>
        <c:scaling>
          <c:orientation val="minMax"/>
        </c:scaling>
        <c:delete val="0"/>
        <c:axPos val="b"/>
        <c:numFmt formatCode="General" sourceLinked="0"/>
        <c:majorTickMark val="out"/>
        <c:minorTickMark val="none"/>
        <c:tickLblPos val="low"/>
        <c:txPr>
          <a:bodyPr/>
          <a:lstStyle/>
          <a:p>
            <a:pPr>
              <a:defRPr sz="2000"/>
            </a:pPr>
            <a:endParaRPr lang="th-TH"/>
          </a:p>
        </c:txPr>
        <c:crossAx val="238364560"/>
        <c:crossesAt val="-7"/>
        <c:auto val="1"/>
        <c:lblAlgn val="ctr"/>
        <c:lblOffset val="100"/>
        <c:noMultiLvlLbl val="0"/>
      </c:catAx>
      <c:valAx>
        <c:axId val="238364560"/>
        <c:scaling>
          <c:orientation val="minMax"/>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8360640"/>
        <c:crosses val="autoZero"/>
        <c:crossBetween val="between"/>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a:t>Dubai</a:t>
            </a:r>
            <a:r>
              <a:rPr lang="en-US" sz="2800" baseline="0"/>
              <a:t>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15'!$F$12:$G$12,'[1]28 Sept 15'!$I$12:$P$12)</c:f>
              <c:numCache>
                <c:formatCode>General</c:formatCode>
                <c:ptCount val="10"/>
                <c:pt idx="4">
                  <c:v>52.3</c:v>
                </c:pt>
                <c:pt idx="5">
                  <c:v>47</c:v>
                </c:pt>
                <c:pt idx="6">
                  <c:v>0</c:v>
                </c:pt>
                <c:pt idx="7">
                  <c:v>0</c:v>
                </c:pt>
                <c:pt idx="8">
                  <c:v>52</c:v>
                </c:pt>
                <c:pt idx="9">
                  <c:v>55.5</c:v>
                </c:pt>
              </c:numCache>
            </c:numRef>
          </c:val>
          <c:smooth val="0"/>
          <c:extLst>
            <c:ext xmlns:c16="http://schemas.microsoft.com/office/drawing/2014/chart" uri="{C3380CC4-5D6E-409C-BE32-E72D297353CC}">
              <c16:uniqueId val="{00000000-6940-4DC9-B157-EC4C1BC8A89E}"/>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15'!$F$11:$G$11,'[1]28 Sept 15'!$I$11:$P$11)</c:f>
              <c:numCache>
                <c:formatCode>General</c:formatCode>
                <c:ptCount val="10"/>
                <c:pt idx="4">
                  <c:v>47.4</c:v>
                </c:pt>
                <c:pt idx="5">
                  <c:v>47.4</c:v>
                </c:pt>
                <c:pt idx="6">
                  <c:v>0</c:v>
                </c:pt>
                <c:pt idx="7">
                  <c:v>0</c:v>
                </c:pt>
                <c:pt idx="8">
                  <c:v>47.5</c:v>
                </c:pt>
                <c:pt idx="9">
                  <c:v>47.8</c:v>
                </c:pt>
              </c:numCache>
            </c:numRef>
          </c:val>
          <c:smooth val="0"/>
          <c:extLst>
            <c:ext xmlns:c16="http://schemas.microsoft.com/office/drawing/2014/chart" uri="{C3380CC4-5D6E-409C-BE32-E72D297353CC}">
              <c16:uniqueId val="{00000001-6940-4DC9-B157-EC4C1BC8A89E}"/>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6940-4DC9-B157-EC4C1BC8A89E}"/>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15'!$F$10:$G$10,'[1]28 Sept 15'!$I$10:$P$10)</c:f>
              <c:numCache>
                <c:formatCode>General</c:formatCode>
                <c:ptCount val="10"/>
                <c:pt idx="4">
                  <c:v>46.5</c:v>
                </c:pt>
                <c:pt idx="5">
                  <c:v>46</c:v>
                </c:pt>
                <c:pt idx="8">
                  <c:v>47.3</c:v>
                </c:pt>
                <c:pt idx="9">
                  <c:v>48.7</c:v>
                </c:pt>
              </c:numCache>
            </c:numRef>
          </c:val>
          <c:smooth val="0"/>
          <c:extLst>
            <c:ext xmlns:c16="http://schemas.microsoft.com/office/drawing/2014/chart" uri="{C3380CC4-5D6E-409C-BE32-E72D297353CC}">
              <c16:uniqueId val="{00000003-6940-4DC9-B157-EC4C1BC8A89E}"/>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15'!$F$9:$G$9,'[1]28 Sept 15'!$I$9:$P$9)</c:f>
              <c:numCache>
                <c:formatCode>General</c:formatCode>
                <c:ptCount val="10"/>
                <c:pt idx="4">
                  <c:v>47</c:v>
                </c:pt>
                <c:pt idx="5">
                  <c:v>47</c:v>
                </c:pt>
                <c:pt idx="6">
                  <c:v>0</c:v>
                </c:pt>
                <c:pt idx="7">
                  <c:v>0</c:v>
                </c:pt>
                <c:pt idx="8">
                  <c:v>48</c:v>
                </c:pt>
                <c:pt idx="9">
                  <c:v>50</c:v>
                </c:pt>
              </c:numCache>
            </c:numRef>
          </c:val>
          <c:smooth val="0"/>
          <c:extLst>
            <c:ext xmlns:c16="http://schemas.microsoft.com/office/drawing/2014/chart" uri="{C3380CC4-5D6E-409C-BE32-E72D297353CC}">
              <c16:uniqueId val="{00000004-6940-4DC9-B157-EC4C1BC8A89E}"/>
            </c:ext>
          </c:extLst>
        </c:ser>
        <c:dLbls>
          <c:showLegendKey val="0"/>
          <c:showVal val="0"/>
          <c:showCatName val="0"/>
          <c:showSerName val="0"/>
          <c:showPercent val="0"/>
          <c:showBubbleSize val="0"/>
        </c:dLbls>
        <c:marker val="1"/>
        <c:smooth val="0"/>
        <c:axId val="238359856"/>
        <c:axId val="238363776"/>
      </c:lineChart>
      <c:catAx>
        <c:axId val="238359856"/>
        <c:scaling>
          <c:orientation val="minMax"/>
        </c:scaling>
        <c:delete val="0"/>
        <c:axPos val="b"/>
        <c:numFmt formatCode="General" sourceLinked="0"/>
        <c:majorTickMark val="out"/>
        <c:minorTickMark val="none"/>
        <c:tickLblPos val="nextTo"/>
        <c:txPr>
          <a:bodyPr/>
          <a:lstStyle/>
          <a:p>
            <a:pPr>
              <a:defRPr sz="2000"/>
            </a:pPr>
            <a:endParaRPr lang="th-TH"/>
          </a:p>
        </c:txPr>
        <c:crossAx val="238363776"/>
        <c:crosses val="autoZero"/>
        <c:auto val="1"/>
        <c:lblAlgn val="ctr"/>
        <c:lblOffset val="100"/>
        <c:noMultiLvlLbl val="0"/>
      </c:catAx>
      <c:valAx>
        <c:axId val="238363776"/>
        <c:scaling>
          <c:orientation val="minMax"/>
          <c:max val="90"/>
          <c:min val="40"/>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8359856"/>
        <c:crosses val="autoZero"/>
        <c:crossBetween val="between"/>
        <c:majorUnit val="5"/>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Naphtha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15'!$F$23:$G$23,'[1]28 Sept 15'!$I$23:$P$23)</c:f>
              <c:numCache>
                <c:formatCode>General</c:formatCode>
                <c:ptCount val="10"/>
                <c:pt idx="4">
                  <c:v>1.84</c:v>
                </c:pt>
                <c:pt idx="5">
                  <c:v>1.84</c:v>
                </c:pt>
                <c:pt idx="6">
                  <c:v>0</c:v>
                </c:pt>
                <c:pt idx="7">
                  <c:v>0</c:v>
                </c:pt>
                <c:pt idx="8">
                  <c:v>-1.53</c:v>
                </c:pt>
                <c:pt idx="9">
                  <c:v>-0.23</c:v>
                </c:pt>
              </c:numCache>
            </c:numRef>
          </c:val>
          <c:smooth val="0"/>
          <c:extLst>
            <c:ext xmlns:c16="http://schemas.microsoft.com/office/drawing/2014/chart" uri="{C3380CC4-5D6E-409C-BE32-E72D297353CC}">
              <c16:uniqueId val="{00000000-404F-4682-AF11-E9F8D73F908F}"/>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15'!$F$22:$G$22,'[1]28 Sept 15'!$I$22:$P$22)</c:f>
              <c:numCache>
                <c:formatCode>General</c:formatCode>
                <c:ptCount val="10"/>
                <c:pt idx="4">
                  <c:v>-2</c:v>
                </c:pt>
                <c:pt idx="5">
                  <c:v>0.6</c:v>
                </c:pt>
                <c:pt idx="6">
                  <c:v>0</c:v>
                </c:pt>
                <c:pt idx="7">
                  <c:v>0</c:v>
                </c:pt>
                <c:pt idx="8">
                  <c:v>-0.2</c:v>
                </c:pt>
                <c:pt idx="9">
                  <c:v>-0.5</c:v>
                </c:pt>
              </c:numCache>
            </c:numRef>
          </c:val>
          <c:smooth val="0"/>
          <c:extLst>
            <c:ext xmlns:c16="http://schemas.microsoft.com/office/drawing/2014/chart" uri="{C3380CC4-5D6E-409C-BE32-E72D297353CC}">
              <c16:uniqueId val="{00000001-404F-4682-AF11-E9F8D73F908F}"/>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404F-4682-AF11-E9F8D73F908F}"/>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15'!$F$21:$G$21,'[1]28 Sept 15'!$I$21:$P$21)</c:f>
              <c:numCache>
                <c:formatCode>General</c:formatCode>
                <c:ptCount val="10"/>
                <c:pt idx="4">
                  <c:v>-0.4</c:v>
                </c:pt>
                <c:pt idx="5">
                  <c:v>0.3</c:v>
                </c:pt>
                <c:pt idx="8">
                  <c:v>0</c:v>
                </c:pt>
                <c:pt idx="9">
                  <c:v>-0.5</c:v>
                </c:pt>
              </c:numCache>
            </c:numRef>
          </c:val>
          <c:smooth val="0"/>
          <c:extLst>
            <c:ext xmlns:c16="http://schemas.microsoft.com/office/drawing/2014/chart" uri="{C3380CC4-5D6E-409C-BE32-E72D297353CC}">
              <c16:uniqueId val="{00000003-404F-4682-AF11-E9F8D73F908F}"/>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15'!$F$20:$G$20,'[1]28 Sept 15'!$I$20:$P$20)</c:f>
              <c:numCache>
                <c:formatCode>General</c:formatCode>
                <c:ptCount val="10"/>
                <c:pt idx="4">
                  <c:v>1</c:v>
                </c:pt>
                <c:pt idx="5">
                  <c:v>2</c:v>
                </c:pt>
                <c:pt idx="6">
                  <c:v>0</c:v>
                </c:pt>
                <c:pt idx="7">
                  <c:v>0</c:v>
                </c:pt>
                <c:pt idx="8">
                  <c:v>2.25</c:v>
                </c:pt>
                <c:pt idx="9">
                  <c:v>2.5</c:v>
                </c:pt>
              </c:numCache>
            </c:numRef>
          </c:val>
          <c:smooth val="0"/>
          <c:extLst>
            <c:ext xmlns:c16="http://schemas.microsoft.com/office/drawing/2014/chart" uri="{C3380CC4-5D6E-409C-BE32-E72D297353CC}">
              <c16:uniqueId val="{00000004-404F-4682-AF11-E9F8D73F908F}"/>
            </c:ext>
          </c:extLst>
        </c:ser>
        <c:dLbls>
          <c:showLegendKey val="0"/>
          <c:showVal val="0"/>
          <c:showCatName val="0"/>
          <c:showSerName val="0"/>
          <c:showPercent val="0"/>
          <c:showBubbleSize val="0"/>
        </c:dLbls>
        <c:marker val="1"/>
        <c:smooth val="0"/>
        <c:axId val="238361032"/>
        <c:axId val="238366128"/>
      </c:lineChart>
      <c:catAx>
        <c:axId val="238361032"/>
        <c:scaling>
          <c:orientation val="minMax"/>
        </c:scaling>
        <c:delete val="0"/>
        <c:axPos val="b"/>
        <c:numFmt formatCode="General" sourceLinked="0"/>
        <c:majorTickMark val="out"/>
        <c:minorTickMark val="none"/>
        <c:tickLblPos val="low"/>
        <c:txPr>
          <a:bodyPr/>
          <a:lstStyle/>
          <a:p>
            <a:pPr>
              <a:defRPr sz="2000"/>
            </a:pPr>
            <a:endParaRPr lang="th-TH"/>
          </a:p>
        </c:txPr>
        <c:crossAx val="238366128"/>
        <c:crossesAt val="-7"/>
        <c:auto val="1"/>
        <c:lblAlgn val="ctr"/>
        <c:lblOffset val="100"/>
        <c:noMultiLvlLbl val="0"/>
      </c:catAx>
      <c:valAx>
        <c:axId val="238366128"/>
        <c:scaling>
          <c:orientation val="minMax"/>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8361032"/>
        <c:crosses val="autoZero"/>
        <c:crossBetween val="between"/>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Mogas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15'!$F$35:$G$35,'[1]28 Sept 15'!$I$35:$P$35)</c:f>
              <c:numCache>
                <c:formatCode>General</c:formatCode>
                <c:ptCount val="10"/>
                <c:pt idx="4">
                  <c:v>15.68</c:v>
                </c:pt>
                <c:pt idx="5">
                  <c:v>18</c:v>
                </c:pt>
                <c:pt idx="6">
                  <c:v>0</c:v>
                </c:pt>
                <c:pt idx="7">
                  <c:v>0</c:v>
                </c:pt>
                <c:pt idx="8">
                  <c:v>15</c:v>
                </c:pt>
                <c:pt idx="9">
                  <c:v>13.87</c:v>
                </c:pt>
              </c:numCache>
            </c:numRef>
          </c:val>
          <c:smooth val="0"/>
          <c:extLst>
            <c:ext xmlns:c16="http://schemas.microsoft.com/office/drawing/2014/chart" uri="{C3380CC4-5D6E-409C-BE32-E72D297353CC}">
              <c16:uniqueId val="{00000000-70D9-431B-8209-E595453ACF04}"/>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15'!$F$34:$G$34,'[1]28 Sept 15'!$I$34:$P$34)</c:f>
              <c:numCache>
                <c:formatCode>General</c:formatCode>
                <c:ptCount val="10"/>
                <c:pt idx="4">
                  <c:v>16</c:v>
                </c:pt>
                <c:pt idx="5">
                  <c:v>16</c:v>
                </c:pt>
                <c:pt idx="6">
                  <c:v>0</c:v>
                </c:pt>
                <c:pt idx="7">
                  <c:v>0</c:v>
                </c:pt>
                <c:pt idx="8">
                  <c:v>16</c:v>
                </c:pt>
                <c:pt idx="9">
                  <c:v>15.5</c:v>
                </c:pt>
              </c:numCache>
            </c:numRef>
          </c:val>
          <c:smooth val="0"/>
          <c:extLst>
            <c:ext xmlns:c16="http://schemas.microsoft.com/office/drawing/2014/chart" uri="{C3380CC4-5D6E-409C-BE32-E72D297353CC}">
              <c16:uniqueId val="{00000001-70D9-431B-8209-E595453ACF04}"/>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70D9-431B-8209-E595453ACF04}"/>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15'!$F$33:$G$33,'[1]28 Sept 15'!$I$33:$P$33)</c:f>
              <c:numCache>
                <c:formatCode>General</c:formatCode>
                <c:ptCount val="10"/>
                <c:pt idx="4">
                  <c:v>17</c:v>
                </c:pt>
                <c:pt idx="5">
                  <c:v>17</c:v>
                </c:pt>
                <c:pt idx="6">
                  <c:v>0</c:v>
                </c:pt>
                <c:pt idx="7">
                  <c:v>0</c:v>
                </c:pt>
                <c:pt idx="8">
                  <c:v>15</c:v>
                </c:pt>
                <c:pt idx="9">
                  <c:v>14</c:v>
                </c:pt>
              </c:numCache>
            </c:numRef>
          </c:val>
          <c:smooth val="0"/>
          <c:extLst>
            <c:ext xmlns:c16="http://schemas.microsoft.com/office/drawing/2014/chart" uri="{C3380CC4-5D6E-409C-BE32-E72D297353CC}">
              <c16:uniqueId val="{00000003-70D9-431B-8209-E595453ACF04}"/>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15'!$F$32:$G$32,'[1]28 Sept 15'!$I$32:$P$32)</c:f>
              <c:numCache>
                <c:formatCode>General</c:formatCode>
                <c:ptCount val="10"/>
                <c:pt idx="4">
                  <c:v>17.25</c:v>
                </c:pt>
                <c:pt idx="5">
                  <c:v>18</c:v>
                </c:pt>
                <c:pt idx="6">
                  <c:v>0</c:v>
                </c:pt>
                <c:pt idx="7">
                  <c:v>0</c:v>
                </c:pt>
                <c:pt idx="8">
                  <c:v>17</c:v>
                </c:pt>
                <c:pt idx="9">
                  <c:v>16</c:v>
                </c:pt>
              </c:numCache>
            </c:numRef>
          </c:val>
          <c:smooth val="0"/>
          <c:extLst>
            <c:ext xmlns:c16="http://schemas.microsoft.com/office/drawing/2014/chart" uri="{C3380CC4-5D6E-409C-BE32-E72D297353CC}">
              <c16:uniqueId val="{00000004-70D9-431B-8209-E595453ACF04}"/>
            </c:ext>
          </c:extLst>
        </c:ser>
        <c:dLbls>
          <c:showLegendKey val="0"/>
          <c:showVal val="0"/>
          <c:showCatName val="0"/>
          <c:showSerName val="0"/>
          <c:showPercent val="0"/>
          <c:showBubbleSize val="0"/>
        </c:dLbls>
        <c:marker val="1"/>
        <c:smooth val="0"/>
        <c:axId val="238361816"/>
        <c:axId val="238362208"/>
      </c:lineChart>
      <c:catAx>
        <c:axId val="238361816"/>
        <c:scaling>
          <c:orientation val="minMax"/>
        </c:scaling>
        <c:delete val="0"/>
        <c:axPos val="b"/>
        <c:numFmt formatCode="General" sourceLinked="0"/>
        <c:majorTickMark val="out"/>
        <c:minorTickMark val="none"/>
        <c:tickLblPos val="low"/>
        <c:txPr>
          <a:bodyPr/>
          <a:lstStyle/>
          <a:p>
            <a:pPr>
              <a:defRPr sz="2000"/>
            </a:pPr>
            <a:endParaRPr lang="th-TH"/>
          </a:p>
        </c:txPr>
        <c:crossAx val="238362208"/>
        <c:crossesAt val="-7"/>
        <c:auto val="1"/>
        <c:lblAlgn val="ctr"/>
        <c:lblOffset val="100"/>
        <c:noMultiLvlLbl val="0"/>
      </c:catAx>
      <c:valAx>
        <c:axId val="238362208"/>
        <c:scaling>
          <c:orientation val="minMax"/>
          <c:max val="25"/>
          <c:min val="5"/>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8361816"/>
        <c:crosses val="autoZero"/>
        <c:crossBetween val="between"/>
        <c:majorUnit val="5"/>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Kero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15'!$F$46:$G$46,'[1]28 Sept 15'!$I$46:$P$46)</c:f>
              <c:numCache>
                <c:formatCode>General</c:formatCode>
                <c:ptCount val="10"/>
                <c:pt idx="4">
                  <c:v>13.34</c:v>
                </c:pt>
                <c:pt idx="5">
                  <c:v>13.34</c:v>
                </c:pt>
                <c:pt idx="6">
                  <c:v>0</c:v>
                </c:pt>
                <c:pt idx="7">
                  <c:v>0</c:v>
                </c:pt>
                <c:pt idx="8">
                  <c:v>14.12</c:v>
                </c:pt>
                <c:pt idx="9">
                  <c:v>14.67</c:v>
                </c:pt>
              </c:numCache>
            </c:numRef>
          </c:val>
          <c:smooth val="0"/>
          <c:extLst>
            <c:ext xmlns:c16="http://schemas.microsoft.com/office/drawing/2014/chart" uri="{C3380CC4-5D6E-409C-BE32-E72D297353CC}">
              <c16:uniqueId val="{00000000-E4E2-45FA-87EC-6AED64B5A5A5}"/>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15'!$F$45:$G$45,'[1]28 Sept 15'!$I$45:$P$45)</c:f>
              <c:numCache>
                <c:formatCode>General</c:formatCode>
                <c:ptCount val="10"/>
                <c:pt idx="4">
                  <c:v>12.5</c:v>
                </c:pt>
                <c:pt idx="5">
                  <c:v>13.2</c:v>
                </c:pt>
                <c:pt idx="6">
                  <c:v>0</c:v>
                </c:pt>
                <c:pt idx="7">
                  <c:v>0</c:v>
                </c:pt>
                <c:pt idx="8">
                  <c:v>13.45</c:v>
                </c:pt>
                <c:pt idx="9">
                  <c:v>13.7</c:v>
                </c:pt>
              </c:numCache>
            </c:numRef>
          </c:val>
          <c:smooth val="0"/>
          <c:extLst>
            <c:ext xmlns:c16="http://schemas.microsoft.com/office/drawing/2014/chart" uri="{C3380CC4-5D6E-409C-BE32-E72D297353CC}">
              <c16:uniqueId val="{00000001-E4E2-45FA-87EC-6AED64B5A5A5}"/>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E4E2-45FA-87EC-6AED64B5A5A5}"/>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15'!$F$44:$G$44,'[1]28 Sept 15'!$I$44:$P$44)</c:f>
              <c:numCache>
                <c:formatCode>General</c:formatCode>
                <c:ptCount val="10"/>
                <c:pt idx="4">
                  <c:v>13.4</c:v>
                </c:pt>
                <c:pt idx="5">
                  <c:v>13.3</c:v>
                </c:pt>
                <c:pt idx="6">
                  <c:v>0</c:v>
                </c:pt>
                <c:pt idx="7">
                  <c:v>0</c:v>
                </c:pt>
                <c:pt idx="8">
                  <c:v>13.5</c:v>
                </c:pt>
                <c:pt idx="9">
                  <c:v>13.7</c:v>
                </c:pt>
              </c:numCache>
            </c:numRef>
          </c:val>
          <c:smooth val="0"/>
          <c:extLst>
            <c:ext xmlns:c16="http://schemas.microsoft.com/office/drawing/2014/chart" uri="{C3380CC4-5D6E-409C-BE32-E72D297353CC}">
              <c16:uniqueId val="{00000003-E4E2-45FA-87EC-6AED64B5A5A5}"/>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15'!$F$43:$G$43,'[1]28 Sept 15'!$I$43:$P$43)</c:f>
              <c:numCache>
                <c:formatCode>General</c:formatCode>
                <c:ptCount val="10"/>
                <c:pt idx="4">
                  <c:v>13.2</c:v>
                </c:pt>
                <c:pt idx="5">
                  <c:v>13.9</c:v>
                </c:pt>
                <c:pt idx="6">
                  <c:v>0</c:v>
                </c:pt>
                <c:pt idx="7">
                  <c:v>0</c:v>
                </c:pt>
                <c:pt idx="8">
                  <c:v>14</c:v>
                </c:pt>
                <c:pt idx="9">
                  <c:v>14.25</c:v>
                </c:pt>
              </c:numCache>
            </c:numRef>
          </c:val>
          <c:smooth val="0"/>
          <c:extLst>
            <c:ext xmlns:c16="http://schemas.microsoft.com/office/drawing/2014/chart" uri="{C3380CC4-5D6E-409C-BE32-E72D297353CC}">
              <c16:uniqueId val="{00000004-E4E2-45FA-87EC-6AED64B5A5A5}"/>
            </c:ext>
          </c:extLst>
        </c:ser>
        <c:dLbls>
          <c:showLegendKey val="0"/>
          <c:showVal val="0"/>
          <c:showCatName val="0"/>
          <c:showSerName val="0"/>
          <c:showPercent val="0"/>
          <c:showBubbleSize val="0"/>
        </c:dLbls>
        <c:marker val="1"/>
        <c:smooth val="0"/>
        <c:axId val="239785672"/>
        <c:axId val="239784888"/>
      </c:lineChart>
      <c:catAx>
        <c:axId val="239785672"/>
        <c:scaling>
          <c:orientation val="minMax"/>
        </c:scaling>
        <c:delete val="0"/>
        <c:axPos val="b"/>
        <c:numFmt formatCode="General" sourceLinked="0"/>
        <c:majorTickMark val="out"/>
        <c:minorTickMark val="none"/>
        <c:tickLblPos val="low"/>
        <c:txPr>
          <a:bodyPr/>
          <a:lstStyle/>
          <a:p>
            <a:pPr>
              <a:defRPr sz="2000"/>
            </a:pPr>
            <a:endParaRPr lang="th-TH"/>
          </a:p>
        </c:txPr>
        <c:crossAx val="239784888"/>
        <c:crossesAt val="-7"/>
        <c:auto val="1"/>
        <c:lblAlgn val="ctr"/>
        <c:lblOffset val="100"/>
        <c:noMultiLvlLbl val="0"/>
      </c:catAx>
      <c:valAx>
        <c:axId val="239784888"/>
        <c:scaling>
          <c:orientation val="minMax"/>
          <c:max val="20"/>
          <c:min val="10"/>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9785672"/>
        <c:crosses val="autoZero"/>
        <c:crossBetween val="between"/>
        <c:majorUnit val="1"/>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Diesel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15'!$F$57:$G$57,'[1]28 Sept 15'!$I$57:$P$57)</c:f>
              <c:numCache>
                <c:formatCode>General</c:formatCode>
                <c:ptCount val="10"/>
                <c:pt idx="4">
                  <c:v>13.4</c:v>
                </c:pt>
                <c:pt idx="5">
                  <c:v>13.4</c:v>
                </c:pt>
                <c:pt idx="6">
                  <c:v>0</c:v>
                </c:pt>
                <c:pt idx="7">
                  <c:v>0</c:v>
                </c:pt>
                <c:pt idx="8">
                  <c:v>13.62</c:v>
                </c:pt>
                <c:pt idx="9">
                  <c:v>14.59</c:v>
                </c:pt>
              </c:numCache>
            </c:numRef>
          </c:val>
          <c:smooth val="0"/>
          <c:extLst>
            <c:ext xmlns:c16="http://schemas.microsoft.com/office/drawing/2014/chart" uri="{C3380CC4-5D6E-409C-BE32-E72D297353CC}">
              <c16:uniqueId val="{00000000-6013-4730-8F52-F51563A5AE77}"/>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15'!$F$56:$G$56,'[1]28 Sept 15'!$I$56:$P$56)</c:f>
              <c:numCache>
                <c:formatCode>General</c:formatCode>
                <c:ptCount val="10"/>
                <c:pt idx="4">
                  <c:v>13</c:v>
                </c:pt>
                <c:pt idx="5">
                  <c:v>13</c:v>
                </c:pt>
                <c:pt idx="6">
                  <c:v>0</c:v>
                </c:pt>
                <c:pt idx="7">
                  <c:v>0</c:v>
                </c:pt>
                <c:pt idx="8">
                  <c:v>13.25</c:v>
                </c:pt>
                <c:pt idx="9">
                  <c:v>13.5</c:v>
                </c:pt>
              </c:numCache>
            </c:numRef>
          </c:val>
          <c:smooth val="0"/>
          <c:extLst>
            <c:ext xmlns:c16="http://schemas.microsoft.com/office/drawing/2014/chart" uri="{C3380CC4-5D6E-409C-BE32-E72D297353CC}">
              <c16:uniqueId val="{00000001-6013-4730-8F52-F51563A5AE77}"/>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6013-4730-8F52-F51563A5AE77}"/>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15'!$F$55:$G$55,'[1]28 Sept 15'!$I$55:$P$55)</c:f>
              <c:numCache>
                <c:formatCode>General</c:formatCode>
                <c:ptCount val="10"/>
                <c:pt idx="4">
                  <c:v>13.5</c:v>
                </c:pt>
                <c:pt idx="5">
                  <c:v>13.6</c:v>
                </c:pt>
                <c:pt idx="6">
                  <c:v>0</c:v>
                </c:pt>
                <c:pt idx="7">
                  <c:v>0</c:v>
                </c:pt>
                <c:pt idx="8">
                  <c:v>13.3</c:v>
                </c:pt>
                <c:pt idx="9">
                  <c:v>13.4</c:v>
                </c:pt>
              </c:numCache>
            </c:numRef>
          </c:val>
          <c:smooth val="0"/>
          <c:extLst>
            <c:ext xmlns:c16="http://schemas.microsoft.com/office/drawing/2014/chart" uri="{C3380CC4-5D6E-409C-BE32-E72D297353CC}">
              <c16:uniqueId val="{00000003-6013-4730-8F52-F51563A5AE77}"/>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15'!$F$54:$G$54,'[1]28 Sept 15'!$I$54:$P$54)</c:f>
              <c:numCache>
                <c:formatCode>General</c:formatCode>
                <c:ptCount val="10"/>
                <c:pt idx="4">
                  <c:v>13.5</c:v>
                </c:pt>
                <c:pt idx="5">
                  <c:v>14.2</c:v>
                </c:pt>
                <c:pt idx="6">
                  <c:v>0</c:v>
                </c:pt>
                <c:pt idx="7">
                  <c:v>0</c:v>
                </c:pt>
                <c:pt idx="8">
                  <c:v>14</c:v>
                </c:pt>
                <c:pt idx="9">
                  <c:v>14</c:v>
                </c:pt>
              </c:numCache>
            </c:numRef>
          </c:val>
          <c:smooth val="0"/>
          <c:extLst>
            <c:ext xmlns:c16="http://schemas.microsoft.com/office/drawing/2014/chart" uri="{C3380CC4-5D6E-409C-BE32-E72D297353CC}">
              <c16:uniqueId val="{00000004-6013-4730-8F52-F51563A5AE77}"/>
            </c:ext>
          </c:extLst>
        </c:ser>
        <c:dLbls>
          <c:showLegendKey val="0"/>
          <c:showVal val="0"/>
          <c:showCatName val="0"/>
          <c:showSerName val="0"/>
          <c:showPercent val="0"/>
          <c:showBubbleSize val="0"/>
        </c:dLbls>
        <c:marker val="1"/>
        <c:smooth val="0"/>
        <c:axId val="239786456"/>
        <c:axId val="239781360"/>
      </c:lineChart>
      <c:catAx>
        <c:axId val="239786456"/>
        <c:scaling>
          <c:orientation val="minMax"/>
        </c:scaling>
        <c:delete val="0"/>
        <c:axPos val="b"/>
        <c:numFmt formatCode="General" sourceLinked="0"/>
        <c:majorTickMark val="out"/>
        <c:minorTickMark val="none"/>
        <c:tickLblPos val="low"/>
        <c:txPr>
          <a:bodyPr/>
          <a:lstStyle/>
          <a:p>
            <a:pPr>
              <a:defRPr sz="2000"/>
            </a:pPr>
            <a:endParaRPr lang="th-TH"/>
          </a:p>
        </c:txPr>
        <c:crossAx val="239781360"/>
        <c:crossesAt val="-7"/>
        <c:auto val="1"/>
        <c:lblAlgn val="ctr"/>
        <c:lblOffset val="100"/>
        <c:noMultiLvlLbl val="0"/>
      </c:catAx>
      <c:valAx>
        <c:axId val="239781360"/>
        <c:scaling>
          <c:orientation val="minMax"/>
          <c:max val="20"/>
          <c:min val="10"/>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9786456"/>
        <c:crosses val="autoZero"/>
        <c:crossBetween val="between"/>
        <c:majorUnit val="1"/>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Fuel OIl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15'!$F$68:$G$68,'[1]28 Sept 15'!$I$68:$P$68)</c:f>
              <c:numCache>
                <c:formatCode>General</c:formatCode>
                <c:ptCount val="10"/>
                <c:pt idx="4">
                  <c:v>-9.02</c:v>
                </c:pt>
                <c:pt idx="5">
                  <c:v>-9.02</c:v>
                </c:pt>
                <c:pt idx="6">
                  <c:v>0</c:v>
                </c:pt>
                <c:pt idx="7">
                  <c:v>0</c:v>
                </c:pt>
                <c:pt idx="8">
                  <c:v>-7.94</c:v>
                </c:pt>
                <c:pt idx="9">
                  <c:v>-7.64</c:v>
                </c:pt>
              </c:numCache>
            </c:numRef>
          </c:val>
          <c:smooth val="0"/>
          <c:extLst>
            <c:ext xmlns:c16="http://schemas.microsoft.com/office/drawing/2014/chart" uri="{C3380CC4-5D6E-409C-BE32-E72D297353CC}">
              <c16:uniqueId val="{00000000-3E8A-4CC4-BF81-577FC7563E7C}"/>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15'!$F$67:$G$67,'[1]28 Sept 15'!$I$67:$P$67)</c:f>
              <c:numCache>
                <c:formatCode>General</c:formatCode>
                <c:ptCount val="10"/>
                <c:pt idx="4">
                  <c:v>-8</c:v>
                </c:pt>
                <c:pt idx="5">
                  <c:v>-8</c:v>
                </c:pt>
                <c:pt idx="6">
                  <c:v>0</c:v>
                </c:pt>
                <c:pt idx="7">
                  <c:v>0</c:v>
                </c:pt>
                <c:pt idx="8">
                  <c:v>-9</c:v>
                </c:pt>
                <c:pt idx="9">
                  <c:v>-9</c:v>
                </c:pt>
              </c:numCache>
            </c:numRef>
          </c:val>
          <c:smooth val="0"/>
          <c:extLst>
            <c:ext xmlns:c16="http://schemas.microsoft.com/office/drawing/2014/chart" uri="{C3380CC4-5D6E-409C-BE32-E72D297353CC}">
              <c16:uniqueId val="{00000001-3E8A-4CC4-BF81-577FC7563E7C}"/>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3E8A-4CC4-BF81-577FC7563E7C}"/>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15'!$F$66:$G$66,'[1]28 Sept 15'!$I$66:$P$66)</c:f>
              <c:numCache>
                <c:formatCode>General</c:formatCode>
                <c:ptCount val="10"/>
                <c:pt idx="4">
                  <c:v>-8.1</c:v>
                </c:pt>
                <c:pt idx="5">
                  <c:v>-8.1</c:v>
                </c:pt>
                <c:pt idx="6">
                  <c:v>0</c:v>
                </c:pt>
                <c:pt idx="7">
                  <c:v>0</c:v>
                </c:pt>
                <c:pt idx="8">
                  <c:v>-8</c:v>
                </c:pt>
                <c:pt idx="9">
                  <c:v>-7.8</c:v>
                </c:pt>
              </c:numCache>
            </c:numRef>
          </c:val>
          <c:smooth val="0"/>
          <c:extLst>
            <c:ext xmlns:c16="http://schemas.microsoft.com/office/drawing/2014/chart" uri="{C3380CC4-5D6E-409C-BE32-E72D297353CC}">
              <c16:uniqueId val="{00000003-3E8A-4CC4-BF81-577FC7563E7C}"/>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15'!$F$65:$G$65,'[1]28 Sept 15'!$I$65:$P$65)</c:f>
              <c:numCache>
                <c:formatCode>General</c:formatCode>
                <c:ptCount val="10"/>
                <c:pt idx="4">
                  <c:v>-7.5</c:v>
                </c:pt>
                <c:pt idx="5">
                  <c:v>-7.5</c:v>
                </c:pt>
                <c:pt idx="6">
                  <c:v>0</c:v>
                </c:pt>
                <c:pt idx="7">
                  <c:v>0</c:v>
                </c:pt>
                <c:pt idx="8">
                  <c:v>-7</c:v>
                </c:pt>
                <c:pt idx="9">
                  <c:v>-6.75</c:v>
                </c:pt>
              </c:numCache>
            </c:numRef>
          </c:val>
          <c:smooth val="0"/>
          <c:extLst>
            <c:ext xmlns:c16="http://schemas.microsoft.com/office/drawing/2014/chart" uri="{C3380CC4-5D6E-409C-BE32-E72D297353CC}">
              <c16:uniqueId val="{00000004-3E8A-4CC4-BF81-577FC7563E7C}"/>
            </c:ext>
          </c:extLst>
        </c:ser>
        <c:dLbls>
          <c:showLegendKey val="0"/>
          <c:showVal val="0"/>
          <c:showCatName val="0"/>
          <c:showSerName val="0"/>
          <c:showPercent val="0"/>
          <c:showBubbleSize val="0"/>
        </c:dLbls>
        <c:marker val="1"/>
        <c:smooth val="0"/>
        <c:axId val="239780184"/>
        <c:axId val="239784104"/>
      </c:lineChart>
      <c:catAx>
        <c:axId val="239780184"/>
        <c:scaling>
          <c:orientation val="minMax"/>
        </c:scaling>
        <c:delete val="0"/>
        <c:axPos val="b"/>
        <c:numFmt formatCode="General" sourceLinked="0"/>
        <c:majorTickMark val="out"/>
        <c:minorTickMark val="none"/>
        <c:tickLblPos val="low"/>
        <c:txPr>
          <a:bodyPr/>
          <a:lstStyle/>
          <a:p>
            <a:pPr>
              <a:defRPr sz="2000"/>
            </a:pPr>
            <a:endParaRPr lang="th-TH"/>
          </a:p>
        </c:txPr>
        <c:crossAx val="239784104"/>
        <c:crossesAt val="-7"/>
        <c:auto val="1"/>
        <c:lblAlgn val="ctr"/>
        <c:lblOffset val="100"/>
        <c:noMultiLvlLbl val="0"/>
      </c:catAx>
      <c:valAx>
        <c:axId val="239784104"/>
        <c:scaling>
          <c:orientation val="minMax"/>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9780184"/>
        <c:crosses val="autoZero"/>
        <c:crossBetween val="between"/>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baseline="0"/>
              <a:t>Dtd/DB Outlook</a:t>
            </a:r>
            <a:endParaRPr lang="en-US" sz="2800"/>
          </a:p>
        </c:rich>
      </c:tx>
      <c:overlay val="1"/>
    </c:title>
    <c:autoTitleDeleted val="0"/>
    <c:plotArea>
      <c:layout>
        <c:manualLayout>
          <c:layoutTarget val="inner"/>
          <c:xMode val="edge"/>
          <c:yMode val="edge"/>
          <c:x val="7.6614968583472456E-2"/>
          <c:y val="0.12466393642120299"/>
          <c:w val="0.90751201554351169"/>
          <c:h val="0.6729647666090347"/>
        </c:manualLayout>
      </c:layout>
      <c:lineChart>
        <c:grouping val="standard"/>
        <c:varyColors val="0"/>
        <c:ser>
          <c:idx val="0"/>
          <c:order val="0"/>
          <c:tx>
            <c:strRef>
              <c:f>'[1]28 Sept 15'!$A$12</c:f>
              <c:strCache>
                <c:ptCount val="1"/>
                <c:pt idx="0">
                  <c:v>PTT</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15'!$F$79:$G$79,'[1]28 Sept 15'!$I$79:$P$79)</c:f>
              <c:numCache>
                <c:formatCode>General</c:formatCode>
                <c:ptCount val="10"/>
                <c:pt idx="4">
                  <c:v>1.2</c:v>
                </c:pt>
                <c:pt idx="5">
                  <c:v>1.2</c:v>
                </c:pt>
                <c:pt idx="8">
                  <c:v>1.4</c:v>
                </c:pt>
                <c:pt idx="9">
                  <c:v>1.8</c:v>
                </c:pt>
              </c:numCache>
            </c:numRef>
          </c:val>
          <c:smooth val="0"/>
          <c:extLst>
            <c:ext xmlns:c16="http://schemas.microsoft.com/office/drawing/2014/chart" uri="{C3380CC4-5D6E-409C-BE32-E72D297353CC}">
              <c16:uniqueId val="{00000000-0904-477A-BF87-30762FF92D92}"/>
            </c:ext>
          </c:extLst>
        </c:ser>
        <c:ser>
          <c:idx val="1"/>
          <c:order val="1"/>
          <c:tx>
            <c:strRef>
              <c:f>'[1]28 Sept 15'!$A$11</c:f>
              <c:strCache>
                <c:ptCount val="1"/>
                <c:pt idx="0">
                  <c:v>IRPC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15'!$F$78:$G$78,'[1]28 Sept 15'!$I$78:$P$78)</c:f>
              <c:numCache>
                <c:formatCode>General</c:formatCode>
                <c:ptCount val="10"/>
                <c:pt idx="4">
                  <c:v>0.5</c:v>
                </c:pt>
                <c:pt idx="5">
                  <c:v>1.7</c:v>
                </c:pt>
                <c:pt idx="6">
                  <c:v>0</c:v>
                </c:pt>
                <c:pt idx="7">
                  <c:v>0</c:v>
                </c:pt>
                <c:pt idx="8">
                  <c:v>1.7</c:v>
                </c:pt>
                <c:pt idx="9">
                  <c:v>1.7</c:v>
                </c:pt>
              </c:numCache>
            </c:numRef>
          </c:val>
          <c:smooth val="0"/>
          <c:extLst>
            <c:ext xmlns:c16="http://schemas.microsoft.com/office/drawing/2014/chart" uri="{C3380CC4-5D6E-409C-BE32-E72D297353CC}">
              <c16:uniqueId val="{00000001-0904-477A-BF87-30762FF92D92}"/>
            </c:ext>
          </c:extLst>
        </c:ser>
        <c:ser>
          <c:idx val="2"/>
          <c:order val="2"/>
          <c:tx>
            <c:strRef>
              <c:f>'02-06-15'!#REF!</c:f>
              <c:strCache>
                <c:ptCount val="1"/>
                <c:pt idx="0">
                  <c:v>#REF!</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('02-06-15'!#REF!,'02-06-15'!#REF!)</c:f>
              <c:numCache>
                <c:formatCode>General</c:formatCode>
                <c:ptCount val="1"/>
                <c:pt idx="0">
                  <c:v>1</c:v>
                </c:pt>
              </c:numCache>
            </c:numRef>
          </c:val>
          <c:smooth val="0"/>
          <c:extLst>
            <c:ext xmlns:c16="http://schemas.microsoft.com/office/drawing/2014/chart" uri="{C3380CC4-5D6E-409C-BE32-E72D297353CC}">
              <c16:uniqueId val="{00000002-0904-477A-BF87-30762FF92D92}"/>
            </c:ext>
          </c:extLst>
        </c:ser>
        <c:ser>
          <c:idx val="3"/>
          <c:order val="3"/>
          <c:tx>
            <c:strRef>
              <c:f>'[1]28 Sept 15'!$A$10</c:f>
              <c:strCache>
                <c:ptCount val="1"/>
                <c:pt idx="0">
                  <c:v>PTTGC</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15'!$F$77:$G$77,'[1]28 Sept 15'!$I$77:$P$77)</c:f>
              <c:numCache>
                <c:formatCode>General</c:formatCode>
                <c:ptCount val="10"/>
                <c:pt idx="4">
                  <c:v>1.3</c:v>
                </c:pt>
                <c:pt idx="5">
                  <c:v>1.3</c:v>
                </c:pt>
                <c:pt idx="8">
                  <c:v>1.5</c:v>
                </c:pt>
                <c:pt idx="9">
                  <c:v>1.5</c:v>
                </c:pt>
              </c:numCache>
            </c:numRef>
          </c:val>
          <c:smooth val="0"/>
          <c:extLst>
            <c:ext xmlns:c16="http://schemas.microsoft.com/office/drawing/2014/chart" uri="{C3380CC4-5D6E-409C-BE32-E72D297353CC}">
              <c16:uniqueId val="{00000003-0904-477A-BF87-30762FF92D92}"/>
            </c:ext>
          </c:extLst>
        </c:ser>
        <c:ser>
          <c:idx val="4"/>
          <c:order val="4"/>
          <c:tx>
            <c:strRef>
              <c:f>'[1]28 Sept 15'!$A$9</c:f>
              <c:strCache>
                <c:ptCount val="1"/>
                <c:pt idx="0">
                  <c:v>TOP</c:v>
                </c:pt>
              </c:strCache>
            </c:strRef>
          </c:tx>
          <c:cat>
            <c:multiLvlStrRef>
              <c:f>('[1]28 Sept 15'!$F$5:$G$6,'[1]28 Sept 15'!$I$5:$P$6)</c:f>
              <c:multiLvlStrCache>
                <c:ptCount val="10"/>
                <c:lvl>
                  <c:pt idx="3">
                    <c:v>(8-12 Jun)</c:v>
                  </c:pt>
                  <c:pt idx="5">
                    <c:v>@28 Sep 15</c:v>
                  </c:pt>
                  <c:pt idx="6">
                    <c:v>42278</c:v>
                  </c:pt>
                  <c:pt idx="7">
                    <c:v>42309</c:v>
                  </c:pt>
                </c:lvl>
                <c:lvl>
                  <c:pt idx="0">
                    <c:v>Jun'15</c:v>
                  </c:pt>
                  <c:pt idx="1">
                    <c:v>Jul'15</c:v>
                  </c:pt>
                  <c:pt idx="2">
                    <c:v>Sep'15</c:v>
                  </c:pt>
                  <c:pt idx="3">
                    <c:v>Forecast</c:v>
                  </c:pt>
                  <c:pt idx="4">
                    <c:v>Oct'15
 @21 Sep 15</c:v>
                  </c:pt>
                  <c:pt idx="5">
                    <c:v>Oct'15</c:v>
                  </c:pt>
                  <c:pt idx="6">
                    <c:v>Note (Rationale for M+1)</c:v>
                  </c:pt>
                  <c:pt idx="7">
                    <c:v>Note (Rationale for M+2)</c:v>
                  </c:pt>
                  <c:pt idx="8">
                    <c:v>Nov'15</c:v>
                  </c:pt>
                  <c:pt idx="9">
                    <c:v>Dec'15</c:v>
                  </c:pt>
                </c:lvl>
              </c:multiLvlStrCache>
            </c:multiLvlStrRef>
          </c:cat>
          <c:val>
            <c:numRef>
              <c:f>('[1]28 Sept 15'!$F$76:$G$76,'[1]28 Sept 15'!$I$76:$P$76)</c:f>
              <c:numCache>
                <c:formatCode>General</c:formatCode>
                <c:ptCount val="10"/>
                <c:pt idx="4">
                  <c:v>1.8</c:v>
                </c:pt>
                <c:pt idx="5">
                  <c:v>1.8</c:v>
                </c:pt>
                <c:pt idx="8">
                  <c:v>1.8</c:v>
                </c:pt>
                <c:pt idx="9">
                  <c:v>1.8</c:v>
                </c:pt>
              </c:numCache>
            </c:numRef>
          </c:val>
          <c:smooth val="0"/>
          <c:extLst>
            <c:ext xmlns:c16="http://schemas.microsoft.com/office/drawing/2014/chart" uri="{C3380CC4-5D6E-409C-BE32-E72D297353CC}">
              <c16:uniqueId val="{00000004-0904-477A-BF87-30762FF92D92}"/>
            </c:ext>
          </c:extLst>
        </c:ser>
        <c:dLbls>
          <c:showLegendKey val="0"/>
          <c:showVal val="0"/>
          <c:showCatName val="0"/>
          <c:showSerName val="0"/>
          <c:showPercent val="0"/>
          <c:showBubbleSize val="0"/>
        </c:dLbls>
        <c:marker val="1"/>
        <c:smooth val="0"/>
        <c:axId val="239782144"/>
        <c:axId val="239785280"/>
      </c:lineChart>
      <c:catAx>
        <c:axId val="239782144"/>
        <c:scaling>
          <c:orientation val="minMax"/>
        </c:scaling>
        <c:delete val="0"/>
        <c:axPos val="b"/>
        <c:numFmt formatCode="General" sourceLinked="0"/>
        <c:majorTickMark val="out"/>
        <c:minorTickMark val="none"/>
        <c:tickLblPos val="low"/>
        <c:txPr>
          <a:bodyPr/>
          <a:lstStyle/>
          <a:p>
            <a:pPr>
              <a:defRPr sz="2000"/>
            </a:pPr>
            <a:endParaRPr lang="th-TH"/>
          </a:p>
        </c:txPr>
        <c:crossAx val="239785280"/>
        <c:crossesAt val="-7"/>
        <c:auto val="1"/>
        <c:lblAlgn val="ctr"/>
        <c:lblOffset val="100"/>
        <c:noMultiLvlLbl val="0"/>
      </c:catAx>
      <c:valAx>
        <c:axId val="239785280"/>
        <c:scaling>
          <c:orientation val="minMax"/>
        </c:scaling>
        <c:delete val="0"/>
        <c:axPos val="l"/>
        <c:majorGridlines>
          <c:spPr>
            <a:ln w="6350">
              <a:solidFill>
                <a:schemeClr val="bg1">
                  <a:lumMod val="50000"/>
                </a:schemeClr>
              </a:solidFill>
              <a:prstDash val="sysDash"/>
            </a:ln>
          </c:spPr>
        </c:majorGridlines>
        <c:numFmt formatCode="#,##0" sourceLinked="0"/>
        <c:majorTickMark val="out"/>
        <c:minorTickMark val="none"/>
        <c:tickLblPos val="nextTo"/>
        <c:txPr>
          <a:bodyPr/>
          <a:lstStyle/>
          <a:p>
            <a:pPr>
              <a:defRPr sz="2400"/>
            </a:pPr>
            <a:endParaRPr lang="th-TH"/>
          </a:p>
        </c:txPr>
        <c:crossAx val="239782144"/>
        <c:crosses val="autoZero"/>
        <c:crossBetween val="between"/>
      </c:valAx>
      <c:spPr>
        <a:ln>
          <a:solidFill>
            <a:schemeClr val="tx1"/>
          </a:solidFill>
        </a:ln>
      </c:spPr>
    </c:plotArea>
    <c:legend>
      <c:legendPos val="t"/>
      <c:layout>
        <c:manualLayout>
          <c:xMode val="edge"/>
          <c:yMode val="edge"/>
          <c:x val="0.24747008896615239"/>
          <c:y val="0.90675616169318363"/>
          <c:w val="0.52814773153355865"/>
          <c:h val="6.7383121624416592E-2"/>
        </c:manualLayout>
      </c:layout>
      <c:overlay val="0"/>
      <c:txPr>
        <a:bodyPr/>
        <a:lstStyle/>
        <a:p>
          <a:pPr>
            <a:defRPr sz="2000"/>
          </a:pPr>
          <a:endParaRPr lang="th-TH"/>
        </a:p>
      </c:txPr>
    </c:legend>
    <c:plotVisOnly val="1"/>
    <c:dispBlanksAs val="gap"/>
    <c:showDLblsOverMax val="0"/>
  </c:chart>
  <c:spPr>
    <a:noFill/>
    <a:ln>
      <a:noFill/>
    </a:ln>
  </c:spPr>
  <c:printSettings>
    <c:headerFooter/>
    <c:pageMargins b="0.75000000000000178" l="0.70000000000000062" r="0.70000000000000062" t="0.75000000000000178"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2020 LPG Price Forecast (M+1)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h-TH"/>
        </a:p>
      </c:txPr>
    </c:title>
    <c:autoTitleDeleted val="0"/>
    <c:plotArea>
      <c:layout>
        <c:manualLayout>
          <c:layoutTarget val="inner"/>
          <c:xMode val="edge"/>
          <c:yMode val="edge"/>
          <c:x val="0.11044368056688246"/>
          <c:y val="0.1494804029316936"/>
          <c:w val="0.76935012899169108"/>
          <c:h val="0.55237532933449229"/>
        </c:manualLayout>
      </c:layout>
      <c:barChart>
        <c:barDir val="col"/>
        <c:grouping val="clustered"/>
        <c:varyColors val="0"/>
        <c:ser>
          <c:idx val="2"/>
          <c:order val="2"/>
          <c:tx>
            <c:v>Error</c:v>
          </c:tx>
          <c:spPr>
            <a:solidFill>
              <a:schemeClr val="accent3"/>
            </a:solidFill>
            <a:ln>
              <a:noFill/>
            </a:ln>
            <a:effectLst/>
          </c:spPr>
          <c:invertIfNegative val="0"/>
          <c:cat>
            <c:multiLvlStrRef>
              <c:f>#REF!</c:f>
              <c:extLst xmlns:c15="http://schemas.microsoft.com/office/drawing/2012/chart"/>
            </c:multiLvlStrRef>
          </c:cat>
          <c:val>
            <c:numRef>
              <c:f>error_2020!$Y$13:$AI$13</c:f>
              <c:numCache>
                <c:formatCode>0.00%</c:formatCode>
                <c:ptCount val="11"/>
                <c:pt idx="0">
                  <c:v>0.15151515151515152</c:v>
                </c:pt>
                <c:pt idx="1">
                  <c:v>4.2857142857142858E-2</c:v>
                </c:pt>
                <c:pt idx="2">
                  <c:v>9.3406593406593408E-2</c:v>
                </c:pt>
                <c:pt idx="3">
                  <c:v>0.19148936170212766</c:v>
                </c:pt>
                <c:pt idx="4">
                  <c:v>0.11764705882352941</c:v>
                </c:pt>
                <c:pt idx="5">
                  <c:v>5.1470588235294115E-2</c:v>
                </c:pt>
                <c:pt idx="6">
                  <c:v>4.2857142857142858E-2</c:v>
                </c:pt>
                <c:pt idx="7">
                  <c:v>1.4084507042253521E-2</c:v>
                </c:pt>
                <c:pt idx="8">
                  <c:v>0</c:v>
                </c:pt>
                <c:pt idx="9">
                  <c:v>2.6490066225165563E-2</c:v>
                </c:pt>
                <c:pt idx="10">
                  <c:v>0</c:v>
                </c:pt>
              </c:numCache>
            </c:numRef>
          </c:val>
          <c:extLst>
            <c:ext xmlns:c16="http://schemas.microsoft.com/office/drawing/2014/chart" uri="{C3380CC4-5D6E-409C-BE32-E72D297353CC}">
              <c16:uniqueId val="{00000000-17D5-4F16-AAD4-E07FE14FC997}"/>
            </c:ext>
          </c:extLst>
        </c:ser>
        <c:dLbls>
          <c:showLegendKey val="0"/>
          <c:showVal val="0"/>
          <c:showCatName val="0"/>
          <c:showSerName val="0"/>
          <c:showPercent val="0"/>
          <c:showBubbleSize val="0"/>
        </c:dLbls>
        <c:gapWidth val="150"/>
        <c:axId val="553163784"/>
        <c:axId val="608419160"/>
      </c:barChart>
      <c:lineChart>
        <c:grouping val="standard"/>
        <c:varyColors val="0"/>
        <c:ser>
          <c:idx val="0"/>
          <c:order val="0"/>
          <c:tx>
            <c:v>Actual</c:v>
          </c:tx>
          <c:spPr>
            <a:ln w="28575" cap="rnd">
              <a:solidFill>
                <a:schemeClr val="accent1"/>
              </a:solidFill>
              <a:round/>
            </a:ln>
            <a:effectLst/>
          </c:spPr>
          <c:marker>
            <c:symbol val="none"/>
          </c:marker>
          <c:cat>
            <c:numRef>
              <c:f>error_2020!$BA$5:$BA$16</c:f>
              <c:numCache>
                <c:formatCode>B1mmm\-yy</c:formatCode>
                <c:ptCount val="12"/>
                <c:pt idx="0">
                  <c:v>43832</c:v>
                </c:pt>
                <c:pt idx="1">
                  <c:v>43863</c:v>
                </c:pt>
                <c:pt idx="2">
                  <c:v>43891</c:v>
                </c:pt>
                <c:pt idx="3">
                  <c:v>43922</c:v>
                </c:pt>
                <c:pt idx="4">
                  <c:v>43952</c:v>
                </c:pt>
                <c:pt idx="5">
                  <c:v>43983</c:v>
                </c:pt>
                <c:pt idx="6">
                  <c:v>44013</c:v>
                </c:pt>
                <c:pt idx="7">
                  <c:v>44044</c:v>
                </c:pt>
                <c:pt idx="8">
                  <c:v>44075</c:v>
                </c:pt>
                <c:pt idx="9">
                  <c:v>44105</c:v>
                </c:pt>
                <c:pt idx="10">
                  <c:v>44136</c:v>
                </c:pt>
              </c:numCache>
            </c:numRef>
          </c:cat>
          <c:val>
            <c:numRef>
              <c:f>error_2020!$Y$11:$AI$11</c:f>
              <c:numCache>
                <c:formatCode>General</c:formatCode>
                <c:ptCount val="11"/>
                <c:pt idx="0">
                  <c:v>577.5</c:v>
                </c:pt>
                <c:pt idx="1">
                  <c:v>525</c:v>
                </c:pt>
                <c:pt idx="2">
                  <c:v>455</c:v>
                </c:pt>
                <c:pt idx="3">
                  <c:v>235</c:v>
                </c:pt>
                <c:pt idx="4">
                  <c:v>340</c:v>
                </c:pt>
                <c:pt idx="5">
                  <c:v>340</c:v>
                </c:pt>
                <c:pt idx="6">
                  <c:v>350</c:v>
                </c:pt>
                <c:pt idx="7">
                  <c:v>355</c:v>
                </c:pt>
                <c:pt idx="8">
                  <c:v>360</c:v>
                </c:pt>
                <c:pt idx="9">
                  <c:v>377.5</c:v>
                </c:pt>
                <c:pt idx="10">
                  <c:v>435</c:v>
                </c:pt>
              </c:numCache>
            </c:numRef>
          </c:val>
          <c:smooth val="0"/>
          <c:extLst>
            <c:ext xmlns:c16="http://schemas.microsoft.com/office/drawing/2014/chart" uri="{C3380CC4-5D6E-409C-BE32-E72D297353CC}">
              <c16:uniqueId val="{00000001-17D5-4F16-AAD4-E07FE14FC997}"/>
            </c:ext>
          </c:extLst>
        </c:ser>
        <c:ser>
          <c:idx val="1"/>
          <c:order val="1"/>
          <c:tx>
            <c:v>PRISM</c:v>
          </c:tx>
          <c:spPr>
            <a:ln w="28575" cap="rnd">
              <a:solidFill>
                <a:schemeClr val="accent2"/>
              </a:solidFill>
              <a:prstDash val="sysDash"/>
              <a:round/>
            </a:ln>
            <a:effectLst/>
          </c:spPr>
          <c:marker>
            <c:symbol val="none"/>
          </c:marker>
          <c:cat>
            <c:numRef>
              <c:f>error_2020!$BA$5:$BA$16</c:f>
              <c:numCache>
                <c:formatCode>B1mmm\-yy</c:formatCode>
                <c:ptCount val="12"/>
                <c:pt idx="0">
                  <c:v>43832</c:v>
                </c:pt>
                <c:pt idx="1">
                  <c:v>43863</c:v>
                </c:pt>
                <c:pt idx="2">
                  <c:v>43891</c:v>
                </c:pt>
                <c:pt idx="3">
                  <c:v>43922</c:v>
                </c:pt>
                <c:pt idx="4">
                  <c:v>43952</c:v>
                </c:pt>
                <c:pt idx="5">
                  <c:v>43983</c:v>
                </c:pt>
                <c:pt idx="6">
                  <c:v>44013</c:v>
                </c:pt>
                <c:pt idx="7">
                  <c:v>44044</c:v>
                </c:pt>
                <c:pt idx="8">
                  <c:v>44075</c:v>
                </c:pt>
                <c:pt idx="9">
                  <c:v>44105</c:v>
                </c:pt>
                <c:pt idx="10">
                  <c:v>44136</c:v>
                </c:pt>
              </c:numCache>
            </c:numRef>
          </c:cat>
          <c:val>
            <c:numRef>
              <c:f>error_2020!$Y$8:$AI$8</c:f>
              <c:numCache>
                <c:formatCode>General</c:formatCode>
                <c:ptCount val="11"/>
                <c:pt idx="0">
                  <c:v>490</c:v>
                </c:pt>
                <c:pt idx="1">
                  <c:v>547.5</c:v>
                </c:pt>
                <c:pt idx="2">
                  <c:v>412.5</c:v>
                </c:pt>
                <c:pt idx="3">
                  <c:v>280</c:v>
                </c:pt>
                <c:pt idx="4">
                  <c:v>300</c:v>
                </c:pt>
                <c:pt idx="5">
                  <c:v>322.5</c:v>
                </c:pt>
                <c:pt idx="6">
                  <c:v>335</c:v>
                </c:pt>
                <c:pt idx="7">
                  <c:v>350</c:v>
                </c:pt>
                <c:pt idx="8">
                  <c:v>360</c:v>
                </c:pt>
                <c:pt idx="9">
                  <c:v>367.5</c:v>
                </c:pt>
                <c:pt idx="10">
                  <c:v>435</c:v>
                </c:pt>
              </c:numCache>
            </c:numRef>
          </c:val>
          <c:smooth val="0"/>
          <c:extLst>
            <c:ext xmlns:c16="http://schemas.microsoft.com/office/drawing/2014/chart" uri="{C3380CC4-5D6E-409C-BE32-E72D297353CC}">
              <c16:uniqueId val="{00000002-17D5-4F16-AAD4-E07FE14FC997}"/>
            </c:ext>
          </c:extLst>
        </c:ser>
        <c:dLbls>
          <c:showLegendKey val="0"/>
          <c:showVal val="0"/>
          <c:showCatName val="0"/>
          <c:showSerName val="0"/>
          <c:showPercent val="0"/>
          <c:showBubbleSize val="0"/>
        </c:dLbls>
        <c:marker val="1"/>
        <c:smooth val="0"/>
        <c:axId val="608411944"/>
        <c:axId val="608414896"/>
        <c:extLst/>
      </c:lineChart>
      <c:dateAx>
        <c:axId val="608411944"/>
        <c:scaling>
          <c:orientation val="minMax"/>
          <c:max val="44166"/>
          <c:min val="43831"/>
        </c:scaling>
        <c:delete val="0"/>
        <c:axPos val="b"/>
        <c:numFmt formatCode="B1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th-TH"/>
          </a:p>
        </c:txPr>
        <c:crossAx val="608414896"/>
        <c:crosses val="autoZero"/>
        <c:auto val="1"/>
        <c:lblOffset val="100"/>
        <c:baseTimeUnit val="months"/>
      </c:dateAx>
      <c:valAx>
        <c:axId val="608414896"/>
        <c:scaling>
          <c:orientation val="minMax"/>
          <c:max val="8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USD/MT</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th-T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th-TH"/>
          </a:p>
        </c:txPr>
        <c:crossAx val="608411944"/>
        <c:crosses val="autoZero"/>
        <c:crossBetween val="between"/>
        <c:majorUnit val="200"/>
      </c:valAx>
      <c:valAx>
        <c:axId val="608419160"/>
        <c:scaling>
          <c:orientation val="minMax"/>
          <c:max val="0.4"/>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Mean Absolute Percentage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th-TH"/>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th-TH"/>
          </a:p>
        </c:txPr>
        <c:crossAx val="553163784"/>
        <c:crosses val="max"/>
        <c:crossBetween val="between"/>
        <c:majorUnit val="0.1"/>
      </c:valAx>
      <c:catAx>
        <c:axId val="553163784"/>
        <c:scaling>
          <c:orientation val="minMax"/>
        </c:scaling>
        <c:delete val="1"/>
        <c:axPos val="b"/>
        <c:numFmt formatCode="[$-409]mmm\-yy;@" sourceLinked="1"/>
        <c:majorTickMark val="out"/>
        <c:minorTickMark val="none"/>
        <c:tickLblPos val="nextTo"/>
        <c:crossAx val="6084191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th-T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2020 Spread LPG to Dubai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h-TH"/>
        </a:p>
      </c:txPr>
    </c:title>
    <c:autoTitleDeleted val="0"/>
    <c:plotArea>
      <c:layout/>
      <c:barChart>
        <c:barDir val="col"/>
        <c:grouping val="clustered"/>
        <c:varyColors val="0"/>
        <c:dLbls>
          <c:showLegendKey val="0"/>
          <c:showVal val="0"/>
          <c:showCatName val="0"/>
          <c:showSerName val="0"/>
          <c:showPercent val="0"/>
          <c:showBubbleSize val="0"/>
        </c:dLbls>
        <c:gapWidth val="150"/>
        <c:axId val="553163784"/>
        <c:axId val="608419160"/>
        <c:extLst>
          <c:ext xmlns:c15="http://schemas.microsoft.com/office/drawing/2012/chart" uri="{02D57815-91ED-43cb-92C2-25804820EDAC}">
            <c15:filteredBarSeries>
              <c15:ser>
                <c:idx val="2"/>
                <c:order val="2"/>
                <c:tx>
                  <c:v>Error</c:v>
                </c:tx>
                <c:spPr>
                  <a:solidFill>
                    <a:schemeClr val="accent3"/>
                  </a:solidFill>
                  <a:ln>
                    <a:noFill/>
                  </a:ln>
                  <a:effectLst/>
                </c:spPr>
                <c:invertIfNegative val="0"/>
                <c:cat>
                  <c:multiLvlStrRef>
                    <c:extLst>
                      <c:ext uri="{02D57815-91ED-43cb-92C2-25804820EDAC}">
                        <c15:formulaRef>
                          <c15:sqref>#REF!</c15:sqref>
                        </c15:formulaRef>
                      </c:ext>
                    </c:extLst>
                  </c:multiLvlStrRef>
                </c:cat>
                <c:val>
                  <c:numRef>
                    <c:extLst>
                      <c:ext uri="{02D57815-91ED-43cb-92C2-25804820EDAC}">
                        <c15:formulaRef>
                          <c15:sqref>error_2020!$Y$13:$AC$13</c15:sqref>
                        </c15:formulaRef>
                      </c:ext>
                    </c:extLst>
                    <c:numCache>
                      <c:formatCode>0.00%</c:formatCode>
                      <c:ptCount val="5"/>
                      <c:pt idx="0">
                        <c:v>0.15151515151515152</c:v>
                      </c:pt>
                      <c:pt idx="1">
                        <c:v>4.2857142857142858E-2</c:v>
                      </c:pt>
                      <c:pt idx="2">
                        <c:v>9.3406593406593408E-2</c:v>
                      </c:pt>
                      <c:pt idx="3">
                        <c:v>0.19148936170212766</c:v>
                      </c:pt>
                      <c:pt idx="4">
                        <c:v>0.11764705882352941</c:v>
                      </c:pt>
                    </c:numCache>
                  </c:numRef>
                </c:val>
                <c:extLst>
                  <c:ext xmlns:c16="http://schemas.microsoft.com/office/drawing/2014/chart" uri="{C3380CC4-5D6E-409C-BE32-E72D297353CC}">
                    <c16:uniqueId val="{00000002-74E1-48B9-BB58-63AE6695023B}"/>
                  </c:ext>
                </c:extLst>
              </c15:ser>
            </c15:filteredBarSeries>
          </c:ext>
        </c:extLst>
      </c:barChart>
      <c:lineChart>
        <c:grouping val="standard"/>
        <c:varyColors val="0"/>
        <c:ser>
          <c:idx val="0"/>
          <c:order val="0"/>
          <c:tx>
            <c:v>Actual</c:v>
          </c:tx>
          <c:spPr>
            <a:ln w="28575" cap="rnd">
              <a:solidFill>
                <a:schemeClr val="accent1"/>
              </a:solidFill>
              <a:round/>
            </a:ln>
            <a:effectLst/>
          </c:spPr>
          <c:marker>
            <c:symbol val="none"/>
          </c:marker>
          <c:cat>
            <c:numRef>
              <c:f>error_2020!$BA$5:$BA$16</c:f>
              <c:numCache>
                <c:formatCode>B1mmm\-yy</c:formatCode>
                <c:ptCount val="12"/>
                <c:pt idx="0">
                  <c:v>43832</c:v>
                </c:pt>
                <c:pt idx="1">
                  <c:v>43863</c:v>
                </c:pt>
                <c:pt idx="2">
                  <c:v>43891</c:v>
                </c:pt>
                <c:pt idx="3">
                  <c:v>43922</c:v>
                </c:pt>
                <c:pt idx="4">
                  <c:v>43952</c:v>
                </c:pt>
                <c:pt idx="5">
                  <c:v>43983</c:v>
                </c:pt>
                <c:pt idx="6">
                  <c:v>44013</c:v>
                </c:pt>
                <c:pt idx="7">
                  <c:v>44044</c:v>
                </c:pt>
                <c:pt idx="8">
                  <c:v>44075</c:v>
                </c:pt>
                <c:pt idx="9">
                  <c:v>44105</c:v>
                </c:pt>
                <c:pt idx="10">
                  <c:v>44136</c:v>
                </c:pt>
              </c:numCache>
            </c:numRef>
          </c:cat>
          <c:val>
            <c:numRef>
              <c:f>error_2020!$BB$5:$BB$11</c:f>
              <c:numCache>
                <c:formatCode>General</c:formatCode>
                <c:ptCount val="7"/>
                <c:pt idx="0">
                  <c:v>-14.501945812807882</c:v>
                </c:pt>
                <c:pt idx="1">
                  <c:v>-8.8328078817733982</c:v>
                </c:pt>
                <c:pt idx="2">
                  <c:v>5.5241379310344811</c:v>
                </c:pt>
                <c:pt idx="3">
                  <c:v>-0.13137931034482619</c:v>
                </c:pt>
                <c:pt idx="4">
                  <c:v>-1.1596551724137925</c:v>
                </c:pt>
                <c:pt idx="5">
                  <c:v>-11.4796551724138</c:v>
                </c:pt>
              </c:numCache>
            </c:numRef>
          </c:val>
          <c:smooth val="0"/>
          <c:extLst>
            <c:ext xmlns:c16="http://schemas.microsoft.com/office/drawing/2014/chart" uri="{C3380CC4-5D6E-409C-BE32-E72D297353CC}">
              <c16:uniqueId val="{00000000-74E1-48B9-BB58-63AE6695023B}"/>
            </c:ext>
          </c:extLst>
        </c:ser>
        <c:ser>
          <c:idx val="1"/>
          <c:order val="1"/>
          <c:tx>
            <c:v>PRISM</c:v>
          </c:tx>
          <c:spPr>
            <a:ln w="28575" cap="rnd">
              <a:solidFill>
                <a:schemeClr val="accent1"/>
              </a:solidFill>
              <a:prstDash val="sysDash"/>
              <a:round/>
            </a:ln>
            <a:effectLst/>
          </c:spPr>
          <c:marker>
            <c:symbol val="none"/>
          </c:marker>
          <c:cat>
            <c:numRef>
              <c:f>error_2020!$BA$5:$BA$16</c:f>
              <c:numCache>
                <c:formatCode>B1mmm\-yy</c:formatCode>
                <c:ptCount val="12"/>
                <c:pt idx="0">
                  <c:v>43832</c:v>
                </c:pt>
                <c:pt idx="1">
                  <c:v>43863</c:v>
                </c:pt>
                <c:pt idx="2">
                  <c:v>43891</c:v>
                </c:pt>
                <c:pt idx="3">
                  <c:v>43922</c:v>
                </c:pt>
                <c:pt idx="4">
                  <c:v>43952</c:v>
                </c:pt>
                <c:pt idx="5">
                  <c:v>43983</c:v>
                </c:pt>
                <c:pt idx="6">
                  <c:v>44013</c:v>
                </c:pt>
                <c:pt idx="7">
                  <c:v>44044</c:v>
                </c:pt>
                <c:pt idx="8">
                  <c:v>44075</c:v>
                </c:pt>
                <c:pt idx="9">
                  <c:v>44105</c:v>
                </c:pt>
                <c:pt idx="10">
                  <c:v>44136</c:v>
                </c:pt>
              </c:numCache>
            </c:numRef>
          </c:cat>
          <c:val>
            <c:numRef>
              <c:f>error_2020!$BC$5:$BC$13</c:f>
              <c:numCache>
                <c:formatCode>General</c:formatCode>
                <c:ptCount val="9"/>
                <c:pt idx="5">
                  <c:v>-11.4796551724138</c:v>
                </c:pt>
                <c:pt idx="6">
                  <c:v>-11.620689655172413</c:v>
                </c:pt>
                <c:pt idx="7">
                  <c:v>-12.551724137931032</c:v>
                </c:pt>
                <c:pt idx="8">
                  <c:v>-11.689655172413794</c:v>
                </c:pt>
              </c:numCache>
            </c:numRef>
          </c:val>
          <c:smooth val="0"/>
          <c:extLst>
            <c:ext xmlns:c16="http://schemas.microsoft.com/office/drawing/2014/chart" uri="{C3380CC4-5D6E-409C-BE32-E72D297353CC}">
              <c16:uniqueId val="{00000001-74E1-48B9-BB58-63AE6695023B}"/>
            </c:ext>
          </c:extLst>
        </c:ser>
        <c:dLbls>
          <c:showLegendKey val="0"/>
          <c:showVal val="0"/>
          <c:showCatName val="0"/>
          <c:showSerName val="0"/>
          <c:showPercent val="0"/>
          <c:showBubbleSize val="0"/>
        </c:dLbls>
        <c:marker val="1"/>
        <c:smooth val="0"/>
        <c:axId val="608411944"/>
        <c:axId val="608414896"/>
        <c:extLst/>
      </c:lineChart>
      <c:dateAx>
        <c:axId val="608411944"/>
        <c:scaling>
          <c:orientation val="minMax"/>
          <c:max val="44166"/>
          <c:min val="43831"/>
        </c:scaling>
        <c:delete val="0"/>
        <c:axPos val="b"/>
        <c:numFmt formatCode="B1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th-TH"/>
          </a:p>
        </c:txPr>
        <c:crossAx val="608414896"/>
        <c:crosses val="autoZero"/>
        <c:auto val="1"/>
        <c:lblOffset val="100"/>
        <c:baseTimeUnit val="months"/>
      </c:dateAx>
      <c:valAx>
        <c:axId val="608414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USD/bbl</a:t>
                </a:r>
              </a:p>
            </c:rich>
          </c:tx>
          <c:layout>
            <c:manualLayout>
              <c:xMode val="edge"/>
              <c:yMode val="edge"/>
              <c:x val="2.0063777535362409E-2"/>
              <c:y val="0.128233804208805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th-T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th-TH"/>
          </a:p>
        </c:txPr>
        <c:crossAx val="608411944"/>
        <c:crosses val="autoZero"/>
        <c:crossBetween val="between"/>
      </c:valAx>
      <c:valAx>
        <c:axId val="608419160"/>
        <c:scaling>
          <c:orientation val="minMax"/>
          <c:max val="0.4"/>
        </c:scaling>
        <c:delete val="1"/>
        <c:axPos val="r"/>
        <c:numFmt formatCode="0%" sourceLinked="0"/>
        <c:majorTickMark val="out"/>
        <c:minorTickMark val="none"/>
        <c:tickLblPos val="nextTo"/>
        <c:crossAx val="553163784"/>
        <c:crosses val="max"/>
        <c:crossBetween val="between"/>
        <c:majorUnit val="0.1"/>
      </c:valAx>
      <c:catAx>
        <c:axId val="553163784"/>
        <c:scaling>
          <c:orientation val="minMax"/>
        </c:scaling>
        <c:delete val="1"/>
        <c:axPos val="b"/>
        <c:numFmt formatCode="[$-409]mmm\-yy;@" sourceLinked="1"/>
        <c:majorTickMark val="out"/>
        <c:minorTickMark val="none"/>
        <c:tickLblPos val="nextTo"/>
        <c:crossAx val="60841916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2021 LPG Price Forecast (M+1)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h-TH"/>
        </a:p>
      </c:txPr>
    </c:title>
    <c:autoTitleDeleted val="0"/>
    <c:plotArea>
      <c:layout>
        <c:manualLayout>
          <c:layoutTarget val="inner"/>
          <c:xMode val="edge"/>
          <c:yMode val="edge"/>
          <c:x val="0.11044368056688246"/>
          <c:y val="0.1494804029316936"/>
          <c:w val="0.76935012899169108"/>
          <c:h val="0.55237532933449229"/>
        </c:manualLayout>
      </c:layout>
      <c:barChart>
        <c:barDir val="col"/>
        <c:grouping val="clustered"/>
        <c:varyColors val="0"/>
        <c:ser>
          <c:idx val="2"/>
          <c:order val="2"/>
          <c:tx>
            <c:v>Error</c:v>
          </c:tx>
          <c:spPr>
            <a:solidFill>
              <a:schemeClr val="accent3"/>
            </a:solidFill>
            <a:ln>
              <a:noFill/>
            </a:ln>
            <a:effectLst/>
          </c:spPr>
          <c:invertIfNegative val="0"/>
          <c:dLbls>
            <c:dLbl>
              <c:idx val="4"/>
              <c:layout>
                <c:manualLayout>
                  <c:x val="7.7871505638816467E-3"/>
                  <c:y val="1.0876133965424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65-4924-8BF1-F7791C396CF6}"/>
                </c:ext>
              </c:extLst>
            </c:dLbl>
            <c:dLbl>
              <c:idx val="1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th-TH"/>
                </a:p>
              </c:txPr>
              <c:showLegendKey val="0"/>
              <c:showVal val="1"/>
              <c:showCatName val="0"/>
              <c:showSerName val="0"/>
              <c:showPercent val="0"/>
              <c:showBubbleSize val="0"/>
              <c:extLst>
                <c:ext xmlns:c16="http://schemas.microsoft.com/office/drawing/2014/chart" uri="{C3380CC4-5D6E-409C-BE32-E72D297353CC}">
                  <c16:uniqueId val="{00000003-5D65-4924-8BF1-F7791C396CF6}"/>
                </c:ext>
              </c:extLst>
            </c:dLbl>
            <c:dLbl>
              <c:idx val="13"/>
              <c:layout>
                <c:manualLayout>
                  <c:x val="0"/>
                  <c:y val="1.44128685353461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th-TH"/>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65-4924-8BF1-F7791C396CF6}"/>
                </c:ext>
              </c:extLst>
            </c:dLbl>
            <c:dLbl>
              <c:idx val="14"/>
              <c:layout>
                <c:manualLayout>
                  <c:x val="6.1918357476617291E-3"/>
                  <c:y val="7.20643426767307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th-TH"/>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65-4924-8BF1-F7791C396C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th-T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#REF!</c:f>
              <c:extLst xmlns:c15="http://schemas.microsoft.com/office/drawing/2012/chart"/>
            </c:multiLvlStrRef>
          </c:cat>
          <c:val>
            <c:numRef>
              <c:f>error_2021!$Y$13:$AV$13</c:f>
              <c:numCache>
                <c:formatCode>0.00%</c:formatCode>
                <c:ptCount val="15"/>
                <c:pt idx="0">
                  <c:v>0.15151515151515152</c:v>
                </c:pt>
                <c:pt idx="1">
                  <c:v>4.2857142857142858E-2</c:v>
                </c:pt>
                <c:pt idx="2">
                  <c:v>9.3406593406593408E-2</c:v>
                </c:pt>
                <c:pt idx="3">
                  <c:v>0.19148936170212766</c:v>
                </c:pt>
                <c:pt idx="4">
                  <c:v>0.11764705882352941</c:v>
                </c:pt>
                <c:pt idx="5">
                  <c:v>5.1470588235294115E-2</c:v>
                </c:pt>
                <c:pt idx="6">
                  <c:v>4.2857142857142858E-2</c:v>
                </c:pt>
                <c:pt idx="7">
                  <c:v>1.4084507042253521E-2</c:v>
                </c:pt>
                <c:pt idx="8">
                  <c:v>0</c:v>
                </c:pt>
                <c:pt idx="9">
                  <c:v>2.6490066225165563E-2</c:v>
                </c:pt>
                <c:pt idx="10">
                  <c:v>0</c:v>
                </c:pt>
                <c:pt idx="11">
                  <c:v>0</c:v>
                </c:pt>
                <c:pt idx="12">
                  <c:v>0.12037037037037036</c:v>
                </c:pt>
                <c:pt idx="13">
                  <c:v>2.5210084033613446E-2</c:v>
                </c:pt>
                <c:pt idx="14">
                  <c:v>3.2786885245901641E-2</c:v>
                </c:pt>
              </c:numCache>
            </c:numRef>
          </c:val>
          <c:extLst>
            <c:ext xmlns:c16="http://schemas.microsoft.com/office/drawing/2014/chart" uri="{C3380CC4-5D6E-409C-BE32-E72D297353CC}">
              <c16:uniqueId val="{00000000-F82A-4F3D-A3B8-901186E7EF87}"/>
            </c:ext>
          </c:extLst>
        </c:ser>
        <c:dLbls>
          <c:showLegendKey val="0"/>
          <c:showVal val="0"/>
          <c:showCatName val="0"/>
          <c:showSerName val="0"/>
          <c:showPercent val="0"/>
          <c:showBubbleSize val="0"/>
        </c:dLbls>
        <c:gapWidth val="150"/>
        <c:axId val="553163784"/>
        <c:axId val="608419160"/>
      </c:barChart>
      <c:lineChart>
        <c:grouping val="standard"/>
        <c:varyColors val="0"/>
        <c:ser>
          <c:idx val="0"/>
          <c:order val="0"/>
          <c:tx>
            <c:v>Actual</c:v>
          </c:tx>
          <c:spPr>
            <a:ln w="28575" cap="rnd">
              <a:solidFill>
                <a:schemeClr val="accent1"/>
              </a:solidFill>
              <a:round/>
            </a:ln>
            <a:effectLst/>
          </c:spPr>
          <c:marker>
            <c:symbol val="none"/>
          </c:marker>
          <c:dPt>
            <c:idx val="12"/>
            <c:marker>
              <c:symbol val="none"/>
            </c:marker>
            <c:bubble3D val="0"/>
            <c:extLst>
              <c:ext xmlns:c16="http://schemas.microsoft.com/office/drawing/2014/chart" uri="{C3380CC4-5D6E-409C-BE32-E72D297353CC}">
                <c16:uniqueId val="{00000000-5D65-4924-8BF1-F7791C396CF6}"/>
              </c:ext>
            </c:extLst>
          </c:dPt>
          <c:cat>
            <c:numRef>
              <c:f>error_2021!$BK$5:$BK$28</c:f>
              <c:numCache>
                <c:formatCode>B1mmm\-yy</c:formatCode>
                <c:ptCount val="24"/>
                <c:pt idx="0">
                  <c:v>43832</c:v>
                </c:pt>
                <c:pt idx="1">
                  <c:v>43863</c:v>
                </c:pt>
                <c:pt idx="2">
                  <c:v>43892</c:v>
                </c:pt>
                <c:pt idx="3">
                  <c:v>43923</c:v>
                </c:pt>
                <c:pt idx="4">
                  <c:v>43953</c:v>
                </c:pt>
                <c:pt idx="5">
                  <c:v>43984</c:v>
                </c:pt>
                <c:pt idx="6">
                  <c:v>44014</c:v>
                </c:pt>
                <c:pt idx="7">
                  <c:v>44045</c:v>
                </c:pt>
                <c:pt idx="8">
                  <c:v>44076</c:v>
                </c:pt>
                <c:pt idx="9">
                  <c:v>44106</c:v>
                </c:pt>
                <c:pt idx="10">
                  <c:v>44137</c:v>
                </c:pt>
                <c:pt idx="11">
                  <c:v>44167</c:v>
                </c:pt>
                <c:pt idx="12">
                  <c:v>44198</c:v>
                </c:pt>
                <c:pt idx="13">
                  <c:v>44229</c:v>
                </c:pt>
                <c:pt idx="14">
                  <c:v>44257</c:v>
                </c:pt>
                <c:pt idx="15">
                  <c:v>44288</c:v>
                </c:pt>
                <c:pt idx="16">
                  <c:v>44318</c:v>
                </c:pt>
                <c:pt idx="17">
                  <c:v>44349</c:v>
                </c:pt>
                <c:pt idx="18">
                  <c:v>44379</c:v>
                </c:pt>
                <c:pt idx="19">
                  <c:v>44410</c:v>
                </c:pt>
                <c:pt idx="20">
                  <c:v>44441</c:v>
                </c:pt>
                <c:pt idx="21">
                  <c:v>44471</c:v>
                </c:pt>
                <c:pt idx="22">
                  <c:v>44502</c:v>
                </c:pt>
                <c:pt idx="23">
                  <c:v>44532</c:v>
                </c:pt>
              </c:numCache>
            </c:numRef>
          </c:cat>
          <c:val>
            <c:numRef>
              <c:f>error_2021!$Y$11:$AV$11</c:f>
              <c:numCache>
                <c:formatCode>General</c:formatCode>
                <c:ptCount val="15"/>
                <c:pt idx="0">
                  <c:v>577.5</c:v>
                </c:pt>
                <c:pt idx="1">
                  <c:v>525</c:v>
                </c:pt>
                <c:pt idx="2">
                  <c:v>455</c:v>
                </c:pt>
                <c:pt idx="3">
                  <c:v>235</c:v>
                </c:pt>
                <c:pt idx="4">
                  <c:v>340</c:v>
                </c:pt>
                <c:pt idx="5">
                  <c:v>340</c:v>
                </c:pt>
                <c:pt idx="6">
                  <c:v>350</c:v>
                </c:pt>
                <c:pt idx="7">
                  <c:v>355</c:v>
                </c:pt>
                <c:pt idx="8">
                  <c:v>360</c:v>
                </c:pt>
                <c:pt idx="9">
                  <c:v>377.5</c:v>
                </c:pt>
                <c:pt idx="10">
                  <c:v>435</c:v>
                </c:pt>
                <c:pt idx="11">
                  <c:v>455</c:v>
                </c:pt>
                <c:pt idx="12">
                  <c:v>540</c:v>
                </c:pt>
                <c:pt idx="13">
                  <c:v>595</c:v>
                </c:pt>
                <c:pt idx="14">
                  <c:v>610</c:v>
                </c:pt>
              </c:numCache>
            </c:numRef>
          </c:val>
          <c:smooth val="0"/>
          <c:extLst>
            <c:ext xmlns:c16="http://schemas.microsoft.com/office/drawing/2014/chart" uri="{C3380CC4-5D6E-409C-BE32-E72D297353CC}">
              <c16:uniqueId val="{00000001-F82A-4F3D-A3B8-901186E7EF87}"/>
            </c:ext>
          </c:extLst>
        </c:ser>
        <c:ser>
          <c:idx val="1"/>
          <c:order val="1"/>
          <c:tx>
            <c:v>PRISM</c:v>
          </c:tx>
          <c:spPr>
            <a:ln w="28575" cap="rnd">
              <a:solidFill>
                <a:schemeClr val="accent2"/>
              </a:solidFill>
              <a:prstDash val="sysDash"/>
              <a:round/>
            </a:ln>
            <a:effectLst/>
          </c:spPr>
          <c:marker>
            <c:symbol val="none"/>
          </c:marker>
          <c:dPt>
            <c:idx val="13"/>
            <c:marker>
              <c:symbol val="none"/>
            </c:marker>
            <c:bubble3D val="0"/>
            <c:spPr>
              <a:ln w="28575" cap="rnd">
                <a:solidFill>
                  <a:schemeClr val="accent2"/>
                </a:solidFill>
                <a:prstDash val="solid"/>
                <a:round/>
              </a:ln>
              <a:effectLst/>
            </c:spPr>
            <c:extLst>
              <c:ext xmlns:c16="http://schemas.microsoft.com/office/drawing/2014/chart" uri="{C3380CC4-5D6E-409C-BE32-E72D297353CC}">
                <c16:uniqueId val="{00000007-5D65-4924-8BF1-F7791C396CF6}"/>
              </c:ext>
            </c:extLst>
          </c:dPt>
          <c:dPt>
            <c:idx val="14"/>
            <c:marker>
              <c:symbol val="none"/>
            </c:marker>
            <c:bubble3D val="0"/>
            <c:spPr>
              <a:ln w="28575" cap="rnd">
                <a:solidFill>
                  <a:schemeClr val="accent2"/>
                </a:solidFill>
                <a:prstDash val="solid"/>
                <a:round/>
              </a:ln>
              <a:effectLst/>
            </c:spPr>
            <c:extLst>
              <c:ext xmlns:c16="http://schemas.microsoft.com/office/drawing/2014/chart" uri="{C3380CC4-5D6E-409C-BE32-E72D297353CC}">
                <c16:uniqueId val="{00000008-5D65-4924-8BF1-F7791C396CF6}"/>
              </c:ext>
            </c:extLst>
          </c:dPt>
          <c:cat>
            <c:numRef>
              <c:f>error_2021!$BK$5:$BK$28</c:f>
              <c:numCache>
                <c:formatCode>B1mmm\-yy</c:formatCode>
                <c:ptCount val="24"/>
                <c:pt idx="0">
                  <c:v>43832</c:v>
                </c:pt>
                <c:pt idx="1">
                  <c:v>43863</c:v>
                </c:pt>
                <c:pt idx="2">
                  <c:v>43892</c:v>
                </c:pt>
                <c:pt idx="3">
                  <c:v>43923</c:v>
                </c:pt>
                <c:pt idx="4">
                  <c:v>43953</c:v>
                </c:pt>
                <c:pt idx="5">
                  <c:v>43984</c:v>
                </c:pt>
                <c:pt idx="6">
                  <c:v>44014</c:v>
                </c:pt>
                <c:pt idx="7">
                  <c:v>44045</c:v>
                </c:pt>
                <c:pt idx="8">
                  <c:v>44076</c:v>
                </c:pt>
                <c:pt idx="9">
                  <c:v>44106</c:v>
                </c:pt>
                <c:pt idx="10">
                  <c:v>44137</c:v>
                </c:pt>
                <c:pt idx="11">
                  <c:v>44167</c:v>
                </c:pt>
                <c:pt idx="12">
                  <c:v>44198</c:v>
                </c:pt>
                <c:pt idx="13">
                  <c:v>44229</c:v>
                </c:pt>
                <c:pt idx="14">
                  <c:v>44257</c:v>
                </c:pt>
                <c:pt idx="15">
                  <c:v>44288</c:v>
                </c:pt>
                <c:pt idx="16">
                  <c:v>44318</c:v>
                </c:pt>
                <c:pt idx="17">
                  <c:v>44349</c:v>
                </c:pt>
                <c:pt idx="18">
                  <c:v>44379</c:v>
                </c:pt>
                <c:pt idx="19">
                  <c:v>44410</c:v>
                </c:pt>
                <c:pt idx="20">
                  <c:v>44441</c:v>
                </c:pt>
                <c:pt idx="21">
                  <c:v>44471</c:v>
                </c:pt>
                <c:pt idx="22">
                  <c:v>44502</c:v>
                </c:pt>
                <c:pt idx="23">
                  <c:v>44532</c:v>
                </c:pt>
              </c:numCache>
            </c:numRef>
          </c:cat>
          <c:val>
            <c:numRef>
              <c:f>error_2021!$BM$5:$BM$28</c:f>
              <c:numCache>
                <c:formatCode>General</c:formatCode>
                <c:ptCount val="24"/>
                <c:pt idx="12">
                  <c:v>475</c:v>
                </c:pt>
                <c:pt idx="13">
                  <c:v>580</c:v>
                </c:pt>
                <c:pt idx="14">
                  <c:v>590</c:v>
                </c:pt>
                <c:pt idx="15">
                  <c:v>540</c:v>
                </c:pt>
                <c:pt idx="16">
                  <c:v>510</c:v>
                </c:pt>
              </c:numCache>
            </c:numRef>
          </c:val>
          <c:smooth val="0"/>
          <c:extLst>
            <c:ext xmlns:c16="http://schemas.microsoft.com/office/drawing/2014/chart" uri="{C3380CC4-5D6E-409C-BE32-E72D297353CC}">
              <c16:uniqueId val="{00000002-F82A-4F3D-A3B8-901186E7EF87}"/>
            </c:ext>
          </c:extLst>
        </c:ser>
        <c:dLbls>
          <c:showLegendKey val="0"/>
          <c:showVal val="0"/>
          <c:showCatName val="0"/>
          <c:showSerName val="0"/>
          <c:showPercent val="0"/>
          <c:showBubbleSize val="0"/>
        </c:dLbls>
        <c:marker val="1"/>
        <c:smooth val="0"/>
        <c:axId val="608411944"/>
        <c:axId val="608414896"/>
        <c:extLst/>
      </c:lineChart>
      <c:dateAx>
        <c:axId val="608411944"/>
        <c:scaling>
          <c:orientation val="minMax"/>
          <c:min val="43831"/>
        </c:scaling>
        <c:delete val="0"/>
        <c:axPos val="b"/>
        <c:numFmt formatCode="B1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th-TH"/>
          </a:p>
        </c:txPr>
        <c:crossAx val="608414896"/>
        <c:crosses val="autoZero"/>
        <c:auto val="1"/>
        <c:lblOffset val="100"/>
        <c:baseTimeUnit val="months"/>
      </c:dateAx>
      <c:valAx>
        <c:axId val="608414896"/>
        <c:scaling>
          <c:orientation val="minMax"/>
          <c:max val="8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USD/MT</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th-T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th-TH"/>
          </a:p>
        </c:txPr>
        <c:crossAx val="608411944"/>
        <c:crosses val="autoZero"/>
        <c:crossBetween val="between"/>
        <c:majorUnit val="200"/>
      </c:valAx>
      <c:valAx>
        <c:axId val="608419160"/>
        <c:scaling>
          <c:orientation val="minMax"/>
          <c:max val="0.4"/>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Mean Absolute Percentage Error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th-TH"/>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th-TH"/>
          </a:p>
        </c:txPr>
        <c:crossAx val="553163784"/>
        <c:crosses val="max"/>
        <c:crossBetween val="between"/>
        <c:majorUnit val="0.1"/>
      </c:valAx>
      <c:catAx>
        <c:axId val="553163784"/>
        <c:scaling>
          <c:orientation val="minMax"/>
        </c:scaling>
        <c:delete val="1"/>
        <c:axPos val="b"/>
        <c:numFmt formatCode="[$-409]mmm\-yy;@" sourceLinked="1"/>
        <c:majorTickMark val="out"/>
        <c:minorTickMark val="none"/>
        <c:tickLblPos val="nextTo"/>
        <c:crossAx val="6084191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th-T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37</xdr:col>
      <xdr:colOff>190500</xdr:colOff>
      <xdr:row>6</xdr:row>
      <xdr:rowOff>38100</xdr:rowOff>
    </xdr:from>
    <xdr:to>
      <xdr:col>51</xdr:col>
      <xdr:colOff>457200</xdr:colOff>
      <xdr:row>10</xdr:row>
      <xdr:rowOff>333374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533400</xdr:colOff>
      <xdr:row>19</xdr:row>
      <xdr:rowOff>933450</xdr:rowOff>
    </xdr:from>
    <xdr:to>
      <xdr:col>51</xdr:col>
      <xdr:colOff>190500</xdr:colOff>
      <xdr:row>21</xdr:row>
      <xdr:rowOff>104774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76200</xdr:colOff>
      <xdr:row>30</xdr:row>
      <xdr:rowOff>2495550</xdr:rowOff>
    </xdr:from>
    <xdr:to>
      <xdr:col>51</xdr:col>
      <xdr:colOff>342900</xdr:colOff>
      <xdr:row>33</xdr:row>
      <xdr:rowOff>847724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571500</xdr:colOff>
      <xdr:row>41</xdr:row>
      <xdr:rowOff>1695450</xdr:rowOff>
    </xdr:from>
    <xdr:to>
      <xdr:col>51</xdr:col>
      <xdr:colOff>228600</xdr:colOff>
      <xdr:row>44</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0</xdr:colOff>
      <xdr:row>54</xdr:row>
      <xdr:rowOff>1333500</xdr:rowOff>
    </xdr:from>
    <xdr:to>
      <xdr:col>51</xdr:col>
      <xdr:colOff>266700</xdr:colOff>
      <xdr:row>57</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495300</xdr:colOff>
      <xdr:row>65</xdr:row>
      <xdr:rowOff>304800</xdr:rowOff>
    </xdr:from>
    <xdr:to>
      <xdr:col>51</xdr:col>
      <xdr:colOff>152400</xdr:colOff>
      <xdr:row>68</xdr:row>
      <xdr:rowOff>504824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438150</xdr:colOff>
      <xdr:row>76</xdr:row>
      <xdr:rowOff>266700</xdr:rowOff>
    </xdr:from>
    <xdr:to>
      <xdr:col>51</xdr:col>
      <xdr:colOff>95250</xdr:colOff>
      <xdr:row>79</xdr:row>
      <xdr:rowOff>676274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37</xdr:col>
      <xdr:colOff>190500</xdr:colOff>
      <xdr:row>7</xdr:row>
      <xdr:rowOff>38100</xdr:rowOff>
    </xdr:from>
    <xdr:to>
      <xdr:col>51</xdr:col>
      <xdr:colOff>457200</xdr:colOff>
      <xdr:row>11</xdr:row>
      <xdr:rowOff>333374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533400</xdr:colOff>
      <xdr:row>20</xdr:row>
      <xdr:rowOff>933450</xdr:rowOff>
    </xdr:from>
    <xdr:to>
      <xdr:col>51</xdr:col>
      <xdr:colOff>190500</xdr:colOff>
      <xdr:row>22</xdr:row>
      <xdr:rowOff>104774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76200</xdr:colOff>
      <xdr:row>31</xdr:row>
      <xdr:rowOff>2495550</xdr:rowOff>
    </xdr:from>
    <xdr:to>
      <xdr:col>51</xdr:col>
      <xdr:colOff>342900</xdr:colOff>
      <xdr:row>34</xdr:row>
      <xdr:rowOff>847724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571500</xdr:colOff>
      <xdr:row>42</xdr:row>
      <xdr:rowOff>1695450</xdr:rowOff>
    </xdr:from>
    <xdr:to>
      <xdr:col>51</xdr:col>
      <xdr:colOff>228600</xdr:colOff>
      <xdr:row>45</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0</xdr:colOff>
      <xdr:row>55</xdr:row>
      <xdr:rowOff>1333500</xdr:rowOff>
    </xdr:from>
    <xdr:to>
      <xdr:col>51</xdr:col>
      <xdr:colOff>266700</xdr:colOff>
      <xdr:row>58</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495300</xdr:colOff>
      <xdr:row>66</xdr:row>
      <xdr:rowOff>304800</xdr:rowOff>
    </xdr:from>
    <xdr:to>
      <xdr:col>51</xdr:col>
      <xdr:colOff>152400</xdr:colOff>
      <xdr:row>69</xdr:row>
      <xdr:rowOff>504824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438150</xdr:colOff>
      <xdr:row>77</xdr:row>
      <xdr:rowOff>266700</xdr:rowOff>
    </xdr:from>
    <xdr:to>
      <xdr:col>51</xdr:col>
      <xdr:colOff>95250</xdr:colOff>
      <xdr:row>80</xdr:row>
      <xdr:rowOff>676274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74</xdr:col>
      <xdr:colOff>33619</xdr:colOff>
      <xdr:row>2</xdr:row>
      <xdr:rowOff>235322</xdr:rowOff>
    </xdr:from>
    <xdr:to>
      <xdr:col>90</xdr:col>
      <xdr:colOff>622480</xdr:colOff>
      <xdr:row>12</xdr:row>
      <xdr:rowOff>145675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959579" y="684902"/>
          <a:ext cx="12087441" cy="2226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74</xdr:col>
      <xdr:colOff>0</xdr:colOff>
      <xdr:row>25</xdr:row>
      <xdr:rowOff>0</xdr:rowOff>
    </xdr:from>
    <xdr:to>
      <xdr:col>90</xdr:col>
      <xdr:colOff>488515</xdr:colOff>
      <xdr:row>28</xdr:row>
      <xdr:rowOff>123265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925960" y="5440680"/>
          <a:ext cx="11987095" cy="801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79</xdr:col>
      <xdr:colOff>171450</xdr:colOff>
      <xdr:row>14</xdr:row>
      <xdr:rowOff>37384</xdr:rowOff>
    </xdr:from>
    <xdr:to>
      <xdr:col>90</xdr:col>
      <xdr:colOff>685670</xdr:colOff>
      <xdr:row>34</xdr:row>
      <xdr:rowOff>121738</xdr:rowOff>
    </xdr:to>
    <xdr:pic>
      <xdr:nvPicPr>
        <xdr:cNvPr id="3" name="Picture 2"/>
        <xdr:cNvPicPr>
          <a:picLocks noChangeAspect="1"/>
        </xdr:cNvPicPr>
      </xdr:nvPicPr>
      <xdr:blipFill>
        <a:blip xmlns:r="http://schemas.openxmlformats.org/officeDocument/2006/relationships" r:embed="rId1"/>
        <a:stretch>
          <a:fillRect/>
        </a:stretch>
      </xdr:blipFill>
      <xdr:spPr>
        <a:xfrm>
          <a:off x="9239250" y="3094909"/>
          <a:ext cx="8162795" cy="4675404"/>
        </a:xfrm>
        <a:prstGeom prst="rect">
          <a:avLst/>
        </a:prstGeom>
      </xdr:spPr>
    </xdr:pic>
    <xdr:clientData/>
  </xdr:twoCellAnchor>
  <xdr:twoCellAnchor editAs="oneCell">
    <xdr:from>
      <xdr:col>79</xdr:col>
      <xdr:colOff>171450</xdr:colOff>
      <xdr:row>36</xdr:row>
      <xdr:rowOff>19050</xdr:rowOff>
    </xdr:from>
    <xdr:to>
      <xdr:col>91</xdr:col>
      <xdr:colOff>18938</xdr:colOff>
      <xdr:row>53</xdr:row>
      <xdr:rowOff>128128</xdr:rowOff>
    </xdr:to>
    <xdr:pic>
      <xdr:nvPicPr>
        <xdr:cNvPr id="4" name="Picture 3"/>
        <xdr:cNvPicPr>
          <a:picLocks noChangeAspect="1"/>
        </xdr:cNvPicPr>
      </xdr:nvPicPr>
      <xdr:blipFill>
        <a:blip xmlns:r="http://schemas.openxmlformats.org/officeDocument/2006/relationships" r:embed="rId2"/>
        <a:stretch>
          <a:fillRect/>
        </a:stretch>
      </xdr:blipFill>
      <xdr:spPr>
        <a:xfrm>
          <a:off x="9239250" y="8124825"/>
          <a:ext cx="8191388" cy="39952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40</xdr:col>
      <xdr:colOff>1588</xdr:colOff>
      <xdr:row>0</xdr:row>
      <xdr:rowOff>166687</xdr:rowOff>
    </xdr:from>
    <xdr:to>
      <xdr:col>49</xdr:col>
      <xdr:colOff>528638</xdr:colOff>
      <xdr:row>18</xdr:row>
      <xdr:rowOff>133351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32885</xdr:colOff>
      <xdr:row>29</xdr:row>
      <xdr:rowOff>146276</xdr:rowOff>
    </xdr:from>
    <xdr:to>
      <xdr:col>49</xdr:col>
      <xdr:colOff>190500</xdr:colOff>
      <xdr:row>48</xdr:row>
      <xdr:rowOff>51027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50</xdr:col>
      <xdr:colOff>285748</xdr:colOff>
      <xdr:row>3</xdr:row>
      <xdr:rowOff>82019</xdr:rowOff>
    </xdr:from>
    <xdr:to>
      <xdr:col>61</xdr:col>
      <xdr:colOff>931332</xdr:colOff>
      <xdr:row>22</xdr:row>
      <xdr:rowOff>116415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570025\AppData\Local\Microsoft\Windows\INetCache\Content.Outlook\TJMZ6SBP\Monthly%20Rolling-%20Oct%20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40266/Desktop/0.LPG/Jan/1.Jan_21/1.%20Monthly%20Rolling-Jan.21_1501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ExportMetadata"/>
      <sheetName val="PRISM 3 Nov 2014"/>
      <sheetName val="5 Oct 15"/>
      <sheetName val="PRSIM 25-05-15"/>
      <sheetName val="28 Sept 15"/>
    </sheetNames>
    <sheetDataSet>
      <sheetData sheetId="0"/>
      <sheetData sheetId="1"/>
      <sheetData sheetId="2"/>
      <sheetData sheetId="3"/>
      <sheetData sheetId="4">
        <row r="5">
          <cell r="F5" t="str">
            <v>Jun'15</v>
          </cell>
          <cell r="G5" t="str">
            <v>Jul'15</v>
          </cell>
          <cell r="I5" t="str">
            <v>Sep'15</v>
          </cell>
          <cell r="J5" t="str">
            <v>Forecast</v>
          </cell>
          <cell r="K5" t="str">
            <v>Oct'15
 @21 Sep 15</v>
          </cell>
          <cell r="L5" t="str">
            <v>Oct'15</v>
          </cell>
          <cell r="M5" t="str">
            <v>Note (Rationale for M+1)</v>
          </cell>
          <cell r="N5" t="str">
            <v>Note (Rationale for M+2)</v>
          </cell>
          <cell r="O5" t="str">
            <v>Nov'15</v>
          </cell>
          <cell r="P5" t="str">
            <v>Dec'15</v>
          </cell>
        </row>
        <row r="6">
          <cell r="J6" t="str">
            <v>(8-12 Jun)</v>
          </cell>
          <cell r="L6" t="str">
            <v>@28 Sep 15</v>
          </cell>
          <cell r="M6">
            <v>42278</v>
          </cell>
          <cell r="N6">
            <v>42309</v>
          </cell>
        </row>
        <row r="9">
          <cell r="A9" t="str">
            <v>TOP</v>
          </cell>
          <cell r="K9">
            <v>47</v>
          </cell>
          <cell r="L9">
            <v>47</v>
          </cell>
          <cell r="M9" t="str">
            <v>- Clearer signs of Chinese economic slowdown
- Turmoil in global stock markets
- Abundant OPEC supply
- Autumn Refinery MTA season
-/+  Uncertainty over the Fed's Interest Rate Hike
+ Declining oil rig counts</v>
          </cell>
          <cell r="N9" t="str">
            <v xml:space="preserve">- Slowing Chinese economic growth
- The prospect of increased Iranian oil exports
- Autumn Refinery MTA season
+ Non-OPEC production growth slowdown
</v>
          </cell>
          <cell r="O9">
            <v>48</v>
          </cell>
          <cell r="P9">
            <v>50</v>
          </cell>
        </row>
        <row r="10">
          <cell r="A10" t="str">
            <v>PTTGC</v>
          </cell>
          <cell r="K10">
            <v>46.5</v>
          </cell>
          <cell r="L10">
            <v>46</v>
          </cell>
          <cell r="O10">
            <v>47.3</v>
          </cell>
          <cell r="P10">
            <v>48.7</v>
          </cell>
        </row>
        <row r="11">
          <cell r="A11" t="str">
            <v>IRPC</v>
          </cell>
          <cell r="K11">
            <v>47.4</v>
          </cell>
          <cell r="L11">
            <v>47.4</v>
          </cell>
          <cell r="M11" t="str">
            <v xml:space="preserve">(-) OPEC keep high production level pressure non-OPEC supply.
(-) Stong USD pressure crude price.
(-) China weak economic outlook.
(+) Low crude price support global demand
</v>
          </cell>
          <cell r="N11" t="str">
            <v>(-) Crude price still lower as Saudi keep high production level pressure non-conventional players.
(-) Iran sanction may lift within this year.
(-) Q4 peak refinery maintenance pressure oil demand.
(+) Low crude price support global demand</v>
          </cell>
          <cell r="O11">
            <v>47.5</v>
          </cell>
          <cell r="P11">
            <v>47.8</v>
          </cell>
        </row>
        <row r="12">
          <cell r="A12" t="str">
            <v>PTT</v>
          </cell>
          <cell r="K12">
            <v>52.3</v>
          </cell>
          <cell r="L12">
            <v>47</v>
          </cell>
          <cell r="M12" t="str">
            <v>+ China's import volume sustains at high levels as more crude import quota is granted to teapot refineries.   
+ heavy chinese buying bid up front month dubai.      
+ Fund Flows: FED postponed an interest rate hike to (likely) Dec.'15.
- Fall refinery turnaround limits crude demand.</v>
          </cell>
          <cell r="N12" t="str">
            <v>+ Global oil demand picking-up as forecasted by major agencies.
-/+U.S. shale oil production growth is expected to ease but drilling activities may return, depending on oil price movement.</v>
          </cell>
          <cell r="O12">
            <v>52</v>
          </cell>
          <cell r="P12">
            <v>55.5</v>
          </cell>
        </row>
        <row r="20">
          <cell r="K20">
            <v>1</v>
          </cell>
          <cell r="L20">
            <v>2</v>
          </cell>
          <cell r="M20" t="str">
            <v>+ Relatively lower arbitrage inflows from EU
+ Healthy demand from Naphtha-fed steam crackers (High utilization rate)
- Softer gasoline blending demand, following weaker gasoline cracks</v>
          </cell>
          <cell r="N20" t="str">
            <v xml:space="preserve">
- Additional cargoes from the ME will hit the market
+ Autumn refinery MTA season
+ More expensive LPG (alternative feedstock)
</v>
          </cell>
          <cell r="O20">
            <v>2.25</v>
          </cell>
          <cell r="P20">
            <v>2.5</v>
          </cell>
        </row>
        <row r="21">
          <cell r="K21">
            <v>-0.4</v>
          </cell>
          <cell r="L21">
            <v>0.3</v>
          </cell>
          <cell r="O21">
            <v>0</v>
          </cell>
          <cell r="P21">
            <v>-0.5</v>
          </cell>
        </row>
        <row r="22">
          <cell r="K22">
            <v>-2</v>
          </cell>
          <cell r="L22">
            <v>0.6</v>
          </cell>
          <cell r="M22" t="str">
            <v xml:space="preserve">(+) LPG price tend to increase in Winter support
(+) Strong gasoline demand spport gasoline and naphtha price
(+) MOPJ feed stock for PetChem may stable at high level
</v>
          </cell>
          <cell r="N22" t="str">
            <v xml:space="preserve">(+) LPG price tend to increase in Winter support
(+) Strong gasoline demand spport gasoline and naphtha price
(+) MOPJ feed stock for PetChem may stable at high level
</v>
          </cell>
          <cell r="O22">
            <v>-0.2</v>
          </cell>
          <cell r="P22">
            <v>-0.5</v>
          </cell>
        </row>
        <row r="23">
          <cell r="K23">
            <v>1.84</v>
          </cell>
          <cell r="L23">
            <v>1.84</v>
          </cell>
          <cell r="M23" t="str">
            <v>+ Low volume of west-to-east arbitrage (1.5 MMT) short of 1.8 MMT demand in Asia.
+ Demand is expected to pick up, driven by global economic recovery.
- Additional cargoes from the ME, particularly ADNOC as Ruwais refinery (830 KBD) will raise naptha exports to over 10 MTPA.
- A maintenance schedule of Lotte Chemical's cracker in Daesan during mid-Oct.-mid-Nov.'15 would lower demand by at least 250 KT.</v>
          </cell>
          <cell r="N23" t="str">
            <v xml:space="preserve">- Steadinly high export from the Middle East and India.
+ Economic-driven demand picking-up.
+ Higher LPG prices due to heating demand in winter.
</v>
          </cell>
          <cell r="O23">
            <v>-1.53</v>
          </cell>
          <cell r="P23">
            <v>-0.23</v>
          </cell>
        </row>
        <row r="32">
          <cell r="K32">
            <v>17.25</v>
          </cell>
          <cell r="L32">
            <v>18</v>
          </cell>
          <cell r="M32" t="str">
            <v xml:space="preserve">- End of peak summer demandn (in U.S., EU and Asia)
- Switch to winter-grade gasoline (Change in RVP requirements)
- Peak autumn refinery MTA
+ Steady demand from Indonesia 
+ Prolonged US refinery outages </v>
          </cell>
          <cell r="N32" t="str">
            <v>- Higher exports from M.E. and other asian countries during off-seasonal period
- Weaker US RBOB values
+ Autumn refinery MTA season</v>
          </cell>
          <cell r="O32">
            <v>17</v>
          </cell>
          <cell r="P32">
            <v>16</v>
          </cell>
        </row>
        <row r="33">
          <cell r="K33">
            <v>17</v>
          </cell>
          <cell r="L33">
            <v>17</v>
          </cell>
          <cell r="M33" t="str">
            <v>[+] Unseasonal warm in US prolonged gasoline summer demand
[+] Unplanned shutdown of refinery in US &amp; postpone start up of Exxon
[+] Stockpile demand for China Golden Week holidays</v>
          </cell>
          <cell r="N33" t="str">
            <v xml:space="preserve">[-] Restart of FCC in Indonesia
[-] End of holiday demand (China golden week)
[-] Monsoon season in East
[+] Refinery maintenance season
[+] Low outright price still drive transporation consumption
[+] US winter might be delays
</v>
          </cell>
          <cell r="O33">
            <v>15</v>
          </cell>
          <cell r="P33">
            <v>14</v>
          </cell>
        </row>
        <row r="34">
          <cell r="K34">
            <v>16</v>
          </cell>
          <cell r="L34">
            <v>16</v>
          </cell>
          <cell r="M34" t="str">
            <v>(-) High production from China and Middle East new refinery.
(+) Low oil price support demand</v>
          </cell>
          <cell r="N34" t="str">
            <v>(-) Growing of production volume from new refinery in Middle East
(+) Low oil price support demand</v>
          </cell>
          <cell r="O34">
            <v>16</v>
          </cell>
          <cell r="P34">
            <v>15.5</v>
          </cell>
        </row>
        <row r="35">
          <cell r="K35">
            <v>15.68</v>
          </cell>
          <cell r="L35">
            <v>18</v>
          </cell>
          <cell r="M35" t="str">
            <v>- Low season of gasoline.
- Bad weather in SEA limits demand
- China keeps pumping higher volume of gasoline.
- Indonesia's Pertamina will operate a new residue fluid catalytic cracker (62 KBD) at Cilacap refinery (348 KBD) in Oct.'15.
+ Refinery turnaround lends some support.</v>
          </cell>
          <cell r="N35" t="str">
            <v>- Seasonal low demand. 
- China keeps pumping higher volumes of gasoline. Export is expected to pick up in Q4’15 as Chinese refineries seek overseas outlets for their products amid a slowdown in domestic demand.
+ Supporting demand due to low retail prices.</v>
          </cell>
          <cell r="O35">
            <v>15</v>
          </cell>
          <cell r="P35">
            <v>13.87</v>
          </cell>
        </row>
        <row r="43">
          <cell r="K43">
            <v>13.2</v>
          </cell>
          <cell r="L43">
            <v>13.9</v>
          </cell>
          <cell r="M43" t="str">
            <v>+ Stockpiling demand ahead of winter season.
+ Refinery maintenance in Asia (China, Malaysia, India, South Korea and Singapore)
+ Refinery run cuts in South Korea and in China (Petrochina and teapot refineries)
- Still-high freight rates dent arbitrage economics to Europe and U.S.
- Stock levels in the ARA hub are still really high, capping the need for fresh inflows.</v>
          </cell>
          <cell r="N43" t="str">
            <v xml:space="preserve">+ Refinery maintenance in Asia (China, Malaysia, India and Japan)
+ Refinery run cuts in South Korea and in China (Sinopec)
+ Improved demand ahead of winter season
- Despite tighter supplies and improving demand, there was still plenty of surplus jet fuel trapped in the region. 
- High inventories in ARA hub and also in the U.S. 
</v>
          </cell>
          <cell r="O43">
            <v>14</v>
          </cell>
          <cell r="P43">
            <v>14.25</v>
          </cell>
        </row>
        <row r="44">
          <cell r="K44">
            <v>13.4</v>
          </cell>
          <cell r="L44">
            <v>13.3</v>
          </cell>
          <cell r="M44" t="str">
            <v xml:space="preserve">[-] Outflow from ME to Asia
[-] OECD inventory hit record high
[+] Stockpile demand before maintenance season &amp; arbitrage open due to lower freight rate
</v>
          </cell>
          <cell r="N44" t="str">
            <v>[-] More export from China as Q4 export quota increase
[-] ARA stock hit high cause lower import demand
[+] Slowdown of additional supply during refinery maintainance season
[+] North Asia stockpile demand for Kerosene</v>
          </cell>
          <cell r="O44">
            <v>13.5</v>
          </cell>
          <cell r="P44">
            <v>13.7</v>
          </cell>
        </row>
        <row r="45">
          <cell r="K45">
            <v>12.5</v>
          </cell>
          <cell r="L45">
            <v>13.2</v>
          </cell>
          <cell r="M45" t="str">
            <v xml:space="preserve">(-) Huge supplies from China, India and Middle East.
</v>
          </cell>
          <cell r="N45" t="str">
            <v>(-) Stable to soft as more supplies from China, India and Middle East.</v>
          </cell>
          <cell r="O45">
            <v>13.45</v>
          </cell>
          <cell r="P45">
            <v>13.7</v>
          </cell>
        </row>
        <row r="46">
          <cell r="K46">
            <v>13.34</v>
          </cell>
          <cell r="L46">
            <v>13.34</v>
          </cell>
          <cell r="M46" t="str">
            <v>+ Stockpilling ahead of winter but note that winter kerosene demand in North Asia has typically not been drastic for the last 2 years.
-Additional cargoes from the ME, particularly ADNOC's Ruwais refinery (830 KBD).</v>
          </cell>
          <cell r="N46" t="str">
            <v>+Seasonal - heating demand: Stockpiling ahead of winter.
-Additional cargoes from the ME, particularly ADNOC's Ruwais refinery (830 KBD).
- Expected high level of China's export quota for Q4.</v>
          </cell>
          <cell r="O46">
            <v>14.12</v>
          </cell>
          <cell r="P46">
            <v>14.67</v>
          </cell>
        </row>
        <row r="54">
          <cell r="K54">
            <v>13.5</v>
          </cell>
          <cell r="L54">
            <v>14.2</v>
          </cell>
          <cell r="M54" t="str">
            <v xml:space="preserve">+ Refinery maintenance in Asia (China, Malaysia, India, South Korea and Singapore)
+ Refinery run cuts in South Korea and in China (Petrochina and teapot refineries)
- Continual flood of new barrels from the Middle East (Yasref, Ruwais)
- High Chinese export Vols due to the slowing pace of economic growth in manufacturing sector.
</v>
          </cell>
          <cell r="N54" t="str">
            <v xml:space="preserve">+ Refinery maintenance in Asia (Malaysia, India, South Korea and Japan)
+ Refinery run cuts in South Korea and in China (Sinopec)
+ Lower Indian exports on growing demand and the end of monsoon season
+ Improved demand ahead of winter season 
- Steady Chinese gasoil exports amid slower economy growth.
- High inventories in ARA hub and also in the U.S.
</v>
          </cell>
          <cell r="O54">
            <v>14</v>
          </cell>
          <cell r="P54">
            <v>14</v>
          </cell>
        </row>
        <row r="55">
          <cell r="K55">
            <v>13.5</v>
          </cell>
          <cell r="L55">
            <v>13.6</v>
          </cell>
          <cell r="M55" t="str">
            <v>[+] Stockpile demand as expect of lower supply amid maintenance season
[+] Europe demand as inland shortage due to low Rhine river level
[-] High stock in China &amp; Singapore may cause destocking activities to the market</v>
          </cell>
          <cell r="N55" t="str">
            <v>[-] India' Paradip outflow expected in October
[-] More export from China as Q4 export quota increase
[-] High stock in West (US &amp; ARA)
[+] Lower supply during refinery maintainance &amp; rising of demand during winter season</v>
          </cell>
          <cell r="O55">
            <v>13.3</v>
          </cell>
          <cell r="P55">
            <v>13.4</v>
          </cell>
        </row>
        <row r="56">
          <cell r="K56">
            <v>13</v>
          </cell>
          <cell r="L56">
            <v>13</v>
          </cell>
          <cell r="M56" t="str">
            <v>(-) High supply from ME
(-) Monsoon season and fishing ban in the region
(-) High stock in region
(-) High freight rate effect to arbitrage close</v>
          </cell>
          <cell r="N56" t="str">
            <v xml:space="preserve">(-) Stable to soft as more supplies from China, India and Middle East.
(-) New refinery in Middle East pressure spread.
(+) European import demand may increase
</v>
          </cell>
          <cell r="O56">
            <v>13.25</v>
          </cell>
          <cell r="P56">
            <v>13.5</v>
          </cell>
        </row>
        <row r="57">
          <cell r="K57">
            <v>13.4</v>
          </cell>
          <cell r="L57">
            <v>13.4</v>
          </cell>
          <cell r="M57" t="str">
            <v>+ Stockpilling ahead of winter.
- High levels of stocks both in Singapore and the ARA region.
-Additional cargoes from the ME, particularly ADNOC's Ruwais refinery (830 KBD).</v>
          </cell>
          <cell r="N57" t="str">
            <v>+Seasonal - heating demand: Stockpiling ahead of winter.
-Additional cargoes from the ME, particularly ADNOC's Ruwais refinery (830 KBD).
- Expected high level of China's export quota for Q4.</v>
          </cell>
          <cell r="O57">
            <v>13.62</v>
          </cell>
          <cell r="P57">
            <v>14.59</v>
          </cell>
        </row>
        <row r="65">
          <cell r="K65">
            <v>-7.5</v>
          </cell>
          <cell r="L65">
            <v>-7.5</v>
          </cell>
          <cell r="M65" t="str">
            <v xml:space="preserve">- Inventories at Singapore was still nearly 20 percent higher than average year-to-date weekly levels.
- Slower Japanese demand amid the return of Sendai’s nuclear reactor No.1 (890 MW)
- Lower China’ fuel oil imports as government allows more refiners to process imported crude.
- Steady arbitrage inflows from the West (4.0 MT in Sep vs. 4.02 MT in Aug) 
</v>
          </cell>
          <cell r="N65" t="str">
            <v xml:space="preserve">+ Improved demand ahead of winter season.
- Continued weak demand from China's teapot refineries
- Continual drop in Japanese demand amid the return of Sendai’s nuclear reactor No.2 (890 MW)
- Steady arbitrage inflows from the West and ME.    
</v>
          </cell>
          <cell r="O65">
            <v>-7</v>
          </cell>
          <cell r="P65">
            <v>-6.75</v>
          </cell>
        </row>
        <row r="66">
          <cell r="K66">
            <v>-8.1</v>
          </cell>
          <cell r="L66">
            <v>-8.1</v>
          </cell>
          <cell r="M66" t="str">
            <v xml:space="preserve">[+] Lower supply as coming of maintenance season
[-] Singapore stock maintain high
[-] Lower crude price with higher crude import quota to independent refiners and a rise in consumption tax for fuel oil cause lower China fuel oil intake
</v>
          </cell>
          <cell r="N66" t="str">
            <v>[-] Lower crude &amp; easy of China crude import policy cause downturn in FO demand
[-] Outflow from Paradip after crude run
[-] Outlook remain weak as traders expect to clear their tanks if meet the target margin</v>
          </cell>
          <cell r="O66">
            <v>-8</v>
          </cell>
          <cell r="P66">
            <v>-7.8</v>
          </cell>
        </row>
        <row r="67">
          <cell r="K67">
            <v>-8</v>
          </cell>
          <cell r="L67">
            <v>-8</v>
          </cell>
          <cell r="M67" t="str">
            <v>(-) High arbitrage from west
(+) Low spot price support demand of bunker</v>
          </cell>
          <cell r="N67" t="str">
            <v>(-) High arbitrage to Asia due to high refinery margin
'(+) Low crude price support demand</v>
          </cell>
          <cell r="O67">
            <v>-9</v>
          </cell>
          <cell r="P67">
            <v>-9</v>
          </cell>
        </row>
        <row r="68">
          <cell r="K68">
            <v>-9.02</v>
          </cell>
          <cell r="L68">
            <v>-9.02</v>
          </cell>
          <cell r="M68" t="str">
            <v>- China's independent refiners are expected to get approval for more crude import quota.
- Japan restarted nuclear reactors.</v>
          </cell>
          <cell r="N68" t="str">
            <v>- Improving bunker demand ahead of year end.
- China's independent refiners are expected to get approval for more crude import quota.
- Japan restarted nuclear reactors.</v>
          </cell>
          <cell r="O68">
            <v>-7.94</v>
          </cell>
          <cell r="P68">
            <v>-7.64</v>
          </cell>
        </row>
        <row r="76">
          <cell r="K76">
            <v>1.8</v>
          </cell>
          <cell r="L76">
            <v>1.8</v>
          </cell>
          <cell r="O76">
            <v>1.8</v>
          </cell>
          <cell r="P76">
            <v>1.8</v>
          </cell>
        </row>
        <row r="77">
          <cell r="K77">
            <v>1.3</v>
          </cell>
          <cell r="L77">
            <v>1.3</v>
          </cell>
          <cell r="O77">
            <v>1.5</v>
          </cell>
          <cell r="P77">
            <v>1.5</v>
          </cell>
        </row>
        <row r="78">
          <cell r="K78">
            <v>0.5</v>
          </cell>
          <cell r="L78">
            <v>1.7</v>
          </cell>
          <cell r="M78" t="str">
            <v>(-) Over supply of light sweet pressure Dated/Dubai</v>
          </cell>
          <cell r="N78" t="str">
            <v>(-) Over supply of light sweet pressure Dated/Dubai</v>
          </cell>
          <cell r="O78">
            <v>1.7</v>
          </cell>
          <cell r="P78">
            <v>1.7</v>
          </cell>
        </row>
        <row r="79">
          <cell r="K79">
            <v>1.2</v>
          </cell>
          <cell r="L79">
            <v>1.2</v>
          </cell>
          <cell r="O79">
            <v>1.4</v>
          </cell>
          <cell r="P79">
            <v>1.8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Jan 16"/>
      <sheetName val="25 Jan 16"/>
      <sheetName val="15 Feb 16"/>
      <sheetName val="29 Feb 16"/>
      <sheetName val="15 Mar 16"/>
      <sheetName val="29 Mar 16"/>
      <sheetName val="25 Apr 16"/>
      <sheetName val="17 May 16"/>
      <sheetName val="30 May 16"/>
      <sheetName val="14 Jun 16"/>
      <sheetName val="27 Jun 16"/>
      <sheetName val="12 Jul 16"/>
      <sheetName val="25 Jul 16"/>
      <sheetName val="29 Aug 16"/>
      <sheetName val="12 Sep 16"/>
      <sheetName val="Dec.19"/>
      <sheetName val="Jan.20"/>
      <sheetName val="Feb.20"/>
      <sheetName val="Mar.20"/>
      <sheetName val="Mar.20_13032020"/>
      <sheetName val="Apr.20_03042020"/>
      <sheetName val="Apr.20_21042020"/>
      <sheetName val="May.20_5052020"/>
      <sheetName val="May.20_20052020"/>
      <sheetName val="May.20_27052020"/>
      <sheetName val="Jun.20_11062020"/>
      <sheetName val="Jun.20_23062020"/>
      <sheetName val="Jul.20_16072020"/>
      <sheetName val="Jul.20_24072020"/>
      <sheetName val="Aug.20_14082020"/>
      <sheetName val="Aug.20_25082020"/>
      <sheetName val="Sep.20_15092020"/>
      <sheetName val="Sep.20_28092020"/>
      <sheetName val="Oct.20_12102020"/>
      <sheetName val="Oct.20_26102020"/>
      <sheetName val="Nov.20_09112020"/>
      <sheetName val="Nov.20_30112020"/>
      <sheetName val="Dec.20_16122020"/>
      <sheetName val="Dec.20_25122020"/>
      <sheetName val="error_2020"/>
      <sheetName val="Jan.21_13012021"/>
      <sheetName val="Jan.21_15012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7">
          <cell r="BT7">
            <v>490</v>
          </cell>
        </row>
        <row r="8">
          <cell r="BT8">
            <v>480</v>
          </cell>
        </row>
        <row r="9">
          <cell r="BT9">
            <v>500</v>
          </cell>
        </row>
      </sheetData>
      <sheetData sheetId="16">
        <row r="7">
          <cell r="BU7">
            <v>547.5</v>
          </cell>
        </row>
        <row r="8">
          <cell r="BU8">
            <v>535</v>
          </cell>
        </row>
        <row r="9">
          <cell r="BU9">
            <v>560</v>
          </cell>
        </row>
      </sheetData>
      <sheetData sheetId="17">
        <row r="7">
          <cell r="BV7">
            <v>412.5</v>
          </cell>
        </row>
        <row r="8">
          <cell r="BV8">
            <v>385</v>
          </cell>
        </row>
        <row r="9">
          <cell r="BV9">
            <v>440</v>
          </cell>
        </row>
      </sheetData>
      <sheetData sheetId="18"/>
      <sheetData sheetId="19">
        <row r="7">
          <cell r="BW7">
            <v>280</v>
          </cell>
        </row>
        <row r="8">
          <cell r="BW8">
            <v>270</v>
          </cell>
        </row>
        <row r="9">
          <cell r="BW9">
            <v>290</v>
          </cell>
        </row>
      </sheetData>
      <sheetData sheetId="20"/>
      <sheetData sheetId="21"/>
      <sheetData sheetId="22">
        <row r="7">
          <cell r="BT7">
            <v>577.5</v>
          </cell>
          <cell r="BU7">
            <v>525</v>
          </cell>
          <cell r="BV7">
            <v>455</v>
          </cell>
          <cell r="BW7">
            <v>235</v>
          </cell>
        </row>
        <row r="8">
          <cell r="BT8">
            <v>565</v>
          </cell>
          <cell r="BU8">
            <v>505</v>
          </cell>
          <cell r="BV8">
            <v>430</v>
          </cell>
          <cell r="BW8">
            <v>230</v>
          </cell>
        </row>
        <row r="9">
          <cell r="BT9">
            <v>590</v>
          </cell>
          <cell r="BU9">
            <v>545</v>
          </cell>
          <cell r="BV9">
            <v>480</v>
          </cell>
          <cell r="BW9">
            <v>240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maritimegateway.com/india-resumes-lpg-spot-imports-low-prices-demand-recovery/" TargetMode="External"/><Relationship Id="rId1" Type="http://schemas.openxmlformats.org/officeDocument/2006/relationships/hyperlink" Target="https://seekingalpha.com/news/3614484-oil-jumps-sally-hits-supply-u-s-crude-stocks-post-surprise-drop"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T135"/>
  <sheetViews>
    <sheetView topLeftCell="A5" zoomScale="80" zoomScaleNormal="60" workbookViewId="0">
      <pane ySplit="2" topLeftCell="A7" activePane="bottomLeft" state="frozen"/>
      <selection activeCell="AJ82" sqref="AJ82"/>
      <selection pane="bottomLeft" activeCell="AJ82" sqref="AJ82"/>
    </sheetView>
  </sheetViews>
  <sheetFormatPr defaultColWidth="9.125" defaultRowHeight="21" outlineLevelRow="1" outlineLevelCol="1"/>
  <cols>
    <col min="1" max="1" width="17.625" style="1"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16" width="11.25" style="3" customWidth="1"/>
    <col min="17" max="17" width="9.25" style="3" customWidth="1"/>
    <col min="18" max="19" width="15.625" style="5" hidden="1" customWidth="1" outlineLevel="1"/>
    <col min="20" max="20" width="9.875" style="3" customWidth="1" collapsed="1"/>
    <col min="21" max="21" width="10" style="3" customWidth="1"/>
    <col min="22" max="23" width="9.125" style="3" customWidth="1"/>
    <col min="24" max="29" width="9.125" style="6" customWidth="1"/>
    <col min="30" max="30" width="8.625" style="6" hidden="1" customWidth="1" outlineLevel="1"/>
    <col min="31" max="33" width="9.25" style="6" hidden="1" customWidth="1" outlineLevel="1"/>
    <col min="34" max="34" width="8.625" style="153" hidden="1" customWidth="1" outlineLevel="1"/>
    <col min="35" max="35" width="9.125" style="7" collapsed="1"/>
    <col min="36" max="358" width="9.125" style="7"/>
    <col min="359" max="16384" width="9.125" style="8"/>
  </cols>
  <sheetData>
    <row r="1" spans="1:358" ht="21.75" hidden="1" customHeight="1">
      <c r="AH1" s="7"/>
    </row>
    <row r="2" spans="1:358" ht="21.75" thickBot="1">
      <c r="A2" s="9"/>
      <c r="B2" s="10"/>
      <c r="C2" s="10"/>
      <c r="D2" s="10"/>
      <c r="E2" s="10"/>
      <c r="F2" s="10"/>
      <c r="G2" s="10"/>
      <c r="H2" s="10"/>
      <c r="I2" s="10"/>
      <c r="J2" s="11"/>
      <c r="K2" s="10"/>
      <c r="L2" s="10"/>
      <c r="M2" s="10"/>
      <c r="N2" s="10"/>
      <c r="O2" s="10"/>
      <c r="P2" s="10"/>
      <c r="Q2" s="10"/>
      <c r="R2" s="12"/>
      <c r="S2" s="12"/>
      <c r="T2" s="10"/>
      <c r="U2" s="10"/>
      <c r="V2" s="10"/>
      <c r="W2" s="10"/>
      <c r="X2" s="10"/>
      <c r="Y2" s="10"/>
      <c r="Z2" s="10"/>
      <c r="AA2" s="10"/>
      <c r="AB2" s="10"/>
      <c r="AC2" s="10"/>
      <c r="AD2" s="10"/>
      <c r="AE2" s="10"/>
      <c r="AF2" s="10"/>
      <c r="AG2" s="10"/>
      <c r="AH2" s="13"/>
      <c r="AI2" s="13"/>
      <c r="AJ2" s="13"/>
    </row>
    <row r="3" spans="1:358" ht="21.75" thickBot="1">
      <c r="A3" s="14"/>
      <c r="B3" s="15"/>
      <c r="C3" s="15"/>
      <c r="D3" s="14"/>
      <c r="E3" s="14"/>
      <c r="F3" s="14"/>
      <c r="G3" s="14"/>
      <c r="H3" s="14"/>
      <c r="I3" s="14"/>
      <c r="J3" s="16"/>
      <c r="K3" s="14"/>
      <c r="L3" s="14"/>
      <c r="M3" s="14"/>
      <c r="N3" s="14"/>
      <c r="O3" s="14"/>
      <c r="P3" s="14"/>
      <c r="Q3" s="14"/>
      <c r="R3" s="17"/>
      <c r="S3" s="17"/>
      <c r="T3" s="14"/>
      <c r="U3" s="14"/>
      <c r="V3" s="14"/>
      <c r="W3" s="14"/>
      <c r="AH3" s="7"/>
    </row>
    <row r="4" spans="1:358">
      <c r="A4" s="174" t="s">
        <v>0</v>
      </c>
      <c r="B4" s="18"/>
      <c r="C4" s="18"/>
      <c r="D4" s="19"/>
      <c r="E4" s="19"/>
      <c r="F4" s="20"/>
      <c r="G4" s="20"/>
      <c r="H4" s="20"/>
      <c r="I4" s="20"/>
      <c r="J4" s="21"/>
      <c r="K4" s="20"/>
      <c r="L4" s="20"/>
      <c r="M4" s="20"/>
      <c r="N4" s="20"/>
      <c r="O4" s="20"/>
      <c r="P4" s="20"/>
      <c r="Q4" s="20"/>
      <c r="R4" s="22"/>
      <c r="S4" s="22"/>
      <c r="T4" s="23"/>
      <c r="U4" s="24"/>
      <c r="V4" s="24"/>
      <c r="W4" s="24"/>
      <c r="X4" s="24"/>
      <c r="Y4" s="23"/>
      <c r="Z4" s="24"/>
      <c r="AA4" s="24"/>
      <c r="AB4" s="24"/>
      <c r="AC4" s="24"/>
      <c r="AD4" s="24"/>
      <c r="AE4" s="24"/>
      <c r="AF4" s="24"/>
      <c r="AG4" s="24"/>
      <c r="AH4" s="7"/>
    </row>
    <row r="5" spans="1:358" ht="21" customHeight="1">
      <c r="A5" s="231"/>
      <c r="B5" s="26" t="s">
        <v>1</v>
      </c>
      <c r="C5" s="26" t="s">
        <v>2</v>
      </c>
      <c r="D5" s="27"/>
      <c r="E5" s="1188" t="s">
        <v>3</v>
      </c>
      <c r="F5" s="1182" t="s">
        <v>4</v>
      </c>
      <c r="G5" s="1182" t="s">
        <v>5</v>
      </c>
      <c r="H5" s="1190" t="s">
        <v>6</v>
      </c>
      <c r="I5" s="1182" t="s">
        <v>7</v>
      </c>
      <c r="J5" s="28" t="s">
        <v>2</v>
      </c>
      <c r="K5" s="1182" t="s">
        <v>8</v>
      </c>
      <c r="L5" s="250" t="s">
        <v>9</v>
      </c>
      <c r="M5" s="250" t="s">
        <v>9</v>
      </c>
      <c r="N5" s="1182" t="s">
        <v>87</v>
      </c>
      <c r="O5" s="1182" t="s">
        <v>13</v>
      </c>
      <c r="P5" s="1182" t="s">
        <v>14</v>
      </c>
      <c r="Q5" s="1182" t="s">
        <v>15</v>
      </c>
      <c r="R5" s="1182" t="s">
        <v>10</v>
      </c>
      <c r="S5" s="29" t="s">
        <v>11</v>
      </c>
      <c r="T5" s="30" t="s">
        <v>16</v>
      </c>
      <c r="U5" s="1182" t="s">
        <v>64</v>
      </c>
      <c r="V5" s="1182" t="s">
        <v>65</v>
      </c>
      <c r="W5" s="1182" t="s">
        <v>66</v>
      </c>
      <c r="X5" s="1182" t="s">
        <v>67</v>
      </c>
      <c r="Y5" s="1182" t="s">
        <v>68</v>
      </c>
      <c r="Z5" s="1182" t="s">
        <v>69</v>
      </c>
      <c r="AA5" s="1182" t="s">
        <v>70</v>
      </c>
      <c r="AB5" s="1182" t="s">
        <v>77</v>
      </c>
      <c r="AC5" s="1182" t="s">
        <v>78</v>
      </c>
      <c r="AD5" s="1191" t="s">
        <v>79</v>
      </c>
      <c r="AE5" s="1191" t="s">
        <v>80</v>
      </c>
      <c r="AF5" s="1191" t="s">
        <v>81</v>
      </c>
      <c r="AG5" s="1191" t="s">
        <v>82</v>
      </c>
      <c r="AH5" s="1191">
        <v>2016</v>
      </c>
      <c r="AI5" s="1193" t="s">
        <v>93</v>
      </c>
    </row>
    <row r="6" spans="1:358" ht="18.75" customHeight="1" thickBot="1">
      <c r="A6" s="232"/>
      <c r="B6" s="32" t="s">
        <v>18</v>
      </c>
      <c r="C6" s="32"/>
      <c r="D6" s="27"/>
      <c r="E6" s="1189"/>
      <c r="F6" s="1183"/>
      <c r="G6" s="1183"/>
      <c r="H6" s="1183"/>
      <c r="I6" s="1183"/>
      <c r="J6" s="32" t="s">
        <v>19</v>
      </c>
      <c r="K6" s="1183"/>
      <c r="L6" s="33" t="s">
        <v>20</v>
      </c>
      <c r="M6" s="33" t="s">
        <v>63</v>
      </c>
      <c r="N6" s="1183"/>
      <c r="O6" s="1183"/>
      <c r="P6" s="1183"/>
      <c r="Q6" s="1183"/>
      <c r="R6" s="1183">
        <v>42370</v>
      </c>
      <c r="S6" s="187">
        <v>42401</v>
      </c>
      <c r="T6" s="188"/>
      <c r="U6" s="1183"/>
      <c r="V6" s="1183"/>
      <c r="W6" s="1183"/>
      <c r="X6" s="1183"/>
      <c r="Y6" s="1183"/>
      <c r="Z6" s="1183"/>
      <c r="AA6" s="1183"/>
      <c r="AB6" s="1183"/>
      <c r="AC6" s="1183"/>
      <c r="AD6" s="1192"/>
      <c r="AE6" s="1192"/>
      <c r="AF6" s="1192"/>
      <c r="AG6" s="1192"/>
      <c r="AH6" s="1192"/>
      <c r="AI6" s="1193"/>
    </row>
    <row r="7" spans="1:358" ht="21.75" thickBot="1">
      <c r="A7" s="204" t="s">
        <v>21</v>
      </c>
      <c r="B7" s="205">
        <v>61.78</v>
      </c>
      <c r="C7" s="205" t="s">
        <v>22</v>
      </c>
      <c r="D7" s="19"/>
      <c r="E7" s="19">
        <v>58.55</v>
      </c>
      <c r="F7" s="20"/>
      <c r="G7" s="20"/>
      <c r="H7" s="20"/>
      <c r="I7" s="20"/>
      <c r="J7" s="21"/>
      <c r="K7" s="20"/>
      <c r="L7" s="20"/>
      <c r="M7" s="20"/>
      <c r="N7" s="20"/>
      <c r="O7" s="20"/>
      <c r="P7" s="20"/>
      <c r="Q7" s="20"/>
      <c r="R7" s="23"/>
      <c r="S7" s="22"/>
      <c r="T7" s="22"/>
      <c r="U7" s="24"/>
      <c r="V7" s="24"/>
      <c r="W7" s="24"/>
      <c r="X7" s="24"/>
      <c r="Y7" s="23"/>
      <c r="Z7" s="24"/>
      <c r="AA7" s="24"/>
      <c r="AB7" s="24"/>
      <c r="AC7" s="23"/>
      <c r="AD7" s="38"/>
      <c r="AE7" s="40"/>
      <c r="AF7" s="40"/>
      <c r="AG7" s="40"/>
      <c r="AH7" s="40"/>
    </row>
    <row r="8" spans="1:358" s="46" customFormat="1" ht="18.75" hidden="1" customHeight="1" outlineLevel="1">
      <c r="A8" s="209"/>
      <c r="B8" s="210"/>
      <c r="C8" s="210"/>
      <c r="D8" s="211"/>
      <c r="E8" s="212"/>
      <c r="F8" s="35"/>
      <c r="G8" s="35"/>
      <c r="H8" s="35"/>
      <c r="I8" s="35"/>
      <c r="J8" s="36"/>
      <c r="K8" s="35"/>
      <c r="L8" s="213"/>
      <c r="M8" s="213"/>
      <c r="N8" s="35"/>
      <c r="O8" s="35"/>
      <c r="P8" s="35"/>
      <c r="Q8" s="35"/>
      <c r="R8" s="38"/>
      <c r="S8" s="214"/>
      <c r="T8" s="215"/>
      <c r="U8" s="39"/>
      <c r="V8" s="39"/>
      <c r="W8" s="39"/>
      <c r="X8" s="39"/>
      <c r="Y8" s="38"/>
      <c r="Z8" s="38"/>
      <c r="AA8" s="38"/>
      <c r="AB8" s="38"/>
      <c r="AC8" s="38"/>
      <c r="AD8" s="44"/>
      <c r="AE8" s="44"/>
      <c r="AF8" s="44"/>
      <c r="AG8" s="44"/>
      <c r="AH8" s="44"/>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c r="CB8" s="45"/>
      <c r="CC8" s="45"/>
      <c r="CD8" s="45"/>
      <c r="CE8" s="45"/>
      <c r="CF8" s="45"/>
      <c r="CG8" s="45"/>
      <c r="CH8" s="45"/>
      <c r="CI8" s="45"/>
      <c r="CJ8" s="45"/>
      <c r="CK8" s="45"/>
      <c r="CL8" s="45"/>
      <c r="CM8" s="45"/>
      <c r="CN8" s="45"/>
      <c r="CO8" s="45"/>
      <c r="CP8" s="45"/>
      <c r="CQ8" s="45"/>
      <c r="CR8" s="45"/>
      <c r="CS8" s="45"/>
      <c r="CT8" s="45"/>
      <c r="CU8" s="45"/>
      <c r="CV8" s="45"/>
      <c r="CW8" s="45"/>
      <c r="CX8" s="45"/>
      <c r="CY8" s="45"/>
      <c r="CZ8" s="45"/>
      <c r="DA8" s="45"/>
      <c r="DB8" s="45"/>
      <c r="DC8" s="45"/>
      <c r="DD8" s="45"/>
      <c r="DE8" s="45"/>
      <c r="DF8" s="45"/>
      <c r="DG8" s="45"/>
      <c r="DH8" s="45"/>
      <c r="DI8" s="45"/>
      <c r="DJ8" s="45"/>
      <c r="DK8" s="45"/>
      <c r="DL8" s="45"/>
      <c r="DM8" s="45"/>
      <c r="DN8" s="45"/>
      <c r="DO8" s="45"/>
      <c r="DP8" s="45"/>
      <c r="DQ8" s="45"/>
      <c r="DR8" s="45"/>
      <c r="DS8" s="45"/>
      <c r="DT8" s="45"/>
      <c r="DU8" s="45"/>
      <c r="DV8" s="45"/>
      <c r="DW8" s="45"/>
      <c r="DX8" s="45"/>
      <c r="DY8" s="45"/>
      <c r="DZ8" s="45"/>
      <c r="EA8" s="45"/>
      <c r="EB8" s="45"/>
      <c r="EC8" s="45"/>
      <c r="ED8" s="45"/>
      <c r="EE8" s="45"/>
      <c r="EF8" s="45"/>
      <c r="EG8" s="45"/>
      <c r="EH8" s="45"/>
      <c r="EI8" s="45"/>
      <c r="EJ8" s="45"/>
      <c r="EK8" s="45"/>
      <c r="EL8" s="45"/>
      <c r="EM8" s="45"/>
      <c r="EN8" s="45"/>
      <c r="EO8" s="45"/>
      <c r="EP8" s="45"/>
      <c r="EQ8" s="45"/>
      <c r="ER8" s="45"/>
      <c r="ES8" s="45"/>
      <c r="ET8" s="45"/>
      <c r="EU8" s="45"/>
      <c r="EV8" s="45"/>
      <c r="EW8" s="45"/>
      <c r="EX8" s="45"/>
      <c r="EY8" s="45"/>
      <c r="EZ8" s="45"/>
      <c r="FA8" s="45"/>
      <c r="FB8" s="45"/>
      <c r="FC8" s="45"/>
      <c r="FD8" s="45"/>
      <c r="FE8" s="45"/>
      <c r="FF8" s="45"/>
      <c r="FG8" s="45"/>
      <c r="FH8" s="45"/>
      <c r="FI8" s="45"/>
      <c r="FJ8" s="45"/>
      <c r="FK8" s="45"/>
      <c r="FL8" s="45"/>
      <c r="FM8" s="45"/>
      <c r="FN8" s="45"/>
      <c r="FO8" s="45"/>
      <c r="FP8" s="45"/>
      <c r="FQ8" s="45"/>
      <c r="FR8" s="45"/>
      <c r="FS8" s="45"/>
      <c r="FT8" s="45"/>
      <c r="FU8" s="45"/>
      <c r="FV8" s="45"/>
      <c r="FW8" s="45"/>
      <c r="FX8" s="45"/>
      <c r="FY8" s="45"/>
      <c r="FZ8" s="45"/>
      <c r="GA8" s="45"/>
      <c r="GB8" s="45"/>
      <c r="GC8" s="45"/>
      <c r="GD8" s="45"/>
      <c r="GE8" s="45"/>
      <c r="GF8" s="45"/>
      <c r="GG8" s="45"/>
      <c r="GH8" s="45"/>
      <c r="GI8" s="45"/>
      <c r="GJ8" s="45"/>
      <c r="GK8" s="45"/>
      <c r="GL8" s="45"/>
      <c r="GM8" s="45"/>
      <c r="GN8" s="45"/>
      <c r="GO8" s="45"/>
      <c r="GP8" s="45"/>
      <c r="GQ8" s="45"/>
      <c r="GR8" s="45"/>
      <c r="GS8" s="45"/>
      <c r="GT8" s="45"/>
      <c r="GU8" s="45"/>
      <c r="GV8" s="45"/>
      <c r="GW8" s="45"/>
      <c r="GX8" s="45"/>
      <c r="GY8" s="45"/>
      <c r="GZ8" s="45"/>
      <c r="HA8" s="45"/>
      <c r="HB8" s="45"/>
      <c r="HC8" s="45"/>
      <c r="HD8" s="45"/>
      <c r="HE8" s="45"/>
      <c r="HF8" s="45"/>
      <c r="HG8" s="45"/>
      <c r="HH8" s="45"/>
      <c r="HI8" s="45"/>
      <c r="HJ8" s="45"/>
      <c r="HK8" s="45"/>
      <c r="HL8" s="45"/>
      <c r="HM8" s="45"/>
      <c r="HN8" s="45"/>
      <c r="HO8" s="45"/>
      <c r="HP8" s="45"/>
      <c r="HQ8" s="45"/>
      <c r="HR8" s="45"/>
      <c r="HS8" s="45"/>
      <c r="HT8" s="45"/>
      <c r="HU8" s="45"/>
      <c r="HV8" s="45"/>
      <c r="HW8" s="45"/>
      <c r="HX8" s="45"/>
      <c r="HY8" s="45"/>
      <c r="HZ8" s="45"/>
      <c r="IA8" s="45"/>
      <c r="IB8" s="45"/>
      <c r="IC8" s="45"/>
      <c r="ID8" s="45"/>
      <c r="IE8" s="45"/>
      <c r="IF8" s="45"/>
      <c r="IG8" s="45"/>
      <c r="IH8" s="45"/>
      <c r="II8" s="45"/>
      <c r="IJ8" s="45"/>
      <c r="IK8" s="45"/>
      <c r="IL8" s="45"/>
      <c r="IM8" s="45"/>
      <c r="IN8" s="45"/>
      <c r="IO8" s="45"/>
      <c r="IP8" s="45"/>
      <c r="IQ8" s="45"/>
      <c r="IR8" s="45"/>
      <c r="IS8" s="45"/>
      <c r="IT8" s="45"/>
      <c r="IU8" s="45"/>
      <c r="IV8" s="45"/>
      <c r="IW8" s="45"/>
      <c r="IX8" s="45"/>
      <c r="IY8" s="45"/>
      <c r="IZ8" s="45"/>
      <c r="JA8" s="45"/>
      <c r="JB8" s="45"/>
      <c r="JC8" s="45"/>
      <c r="JD8" s="45"/>
      <c r="JE8" s="45"/>
      <c r="JF8" s="45"/>
      <c r="JG8" s="45"/>
      <c r="JH8" s="45"/>
      <c r="JI8" s="45"/>
      <c r="JJ8" s="45"/>
      <c r="JK8" s="45"/>
      <c r="JL8" s="45"/>
      <c r="JM8" s="45"/>
      <c r="JN8" s="45"/>
      <c r="JO8" s="45"/>
      <c r="JP8" s="45"/>
      <c r="JQ8" s="45"/>
      <c r="JR8" s="45"/>
      <c r="JS8" s="45"/>
      <c r="JT8" s="45"/>
      <c r="JU8" s="45"/>
      <c r="JV8" s="45"/>
      <c r="JW8" s="45"/>
      <c r="JX8" s="45"/>
      <c r="JY8" s="45"/>
      <c r="JZ8" s="45"/>
      <c r="KA8" s="45"/>
      <c r="KB8" s="45"/>
      <c r="KC8" s="45"/>
      <c r="KD8" s="45"/>
      <c r="KE8" s="45"/>
      <c r="KF8" s="45"/>
      <c r="KG8" s="45"/>
      <c r="KH8" s="45"/>
      <c r="KI8" s="45"/>
      <c r="KJ8" s="45"/>
      <c r="KK8" s="45"/>
      <c r="KL8" s="45"/>
      <c r="KM8" s="45"/>
      <c r="KN8" s="45"/>
      <c r="KO8" s="45"/>
      <c r="KP8" s="45"/>
      <c r="KQ8" s="45"/>
      <c r="KR8" s="45"/>
      <c r="KS8" s="45"/>
      <c r="KT8" s="45"/>
      <c r="KU8" s="45"/>
      <c r="KV8" s="45"/>
      <c r="KW8" s="45"/>
      <c r="KX8" s="45"/>
      <c r="KY8" s="45"/>
      <c r="KZ8" s="45"/>
      <c r="LA8" s="45"/>
      <c r="LB8" s="45"/>
      <c r="LC8" s="45"/>
      <c r="LD8" s="45"/>
      <c r="LE8" s="45"/>
      <c r="LF8" s="45"/>
      <c r="LG8" s="45"/>
      <c r="LH8" s="45"/>
      <c r="LI8" s="45"/>
      <c r="LJ8" s="45"/>
      <c r="LK8" s="45"/>
      <c r="LL8" s="45"/>
      <c r="LM8" s="45"/>
      <c r="LN8" s="45"/>
      <c r="LO8" s="45"/>
      <c r="LP8" s="45"/>
      <c r="LQ8" s="45"/>
      <c r="LR8" s="45"/>
      <c r="LS8" s="45"/>
      <c r="LT8" s="45"/>
      <c r="LU8" s="45"/>
      <c r="LV8" s="45"/>
      <c r="LW8" s="45"/>
      <c r="LX8" s="45"/>
      <c r="LY8" s="45"/>
      <c r="LZ8" s="45"/>
      <c r="MA8" s="45"/>
      <c r="MB8" s="45"/>
      <c r="MC8" s="45"/>
      <c r="MD8" s="45"/>
      <c r="ME8" s="45"/>
      <c r="MF8" s="45"/>
      <c r="MG8" s="45"/>
      <c r="MH8" s="45"/>
      <c r="MI8" s="45"/>
      <c r="MJ8" s="45"/>
      <c r="MK8" s="45"/>
      <c r="ML8" s="45"/>
      <c r="MM8" s="45"/>
      <c r="MN8" s="45"/>
      <c r="MO8" s="45"/>
      <c r="MP8" s="45"/>
      <c r="MQ8" s="45"/>
      <c r="MR8" s="45"/>
      <c r="MS8" s="45"/>
      <c r="MT8" s="45"/>
    </row>
    <row r="9" spans="1:358" ht="65.25" hidden="1" customHeight="1" outlineLevel="1">
      <c r="A9" s="1186" t="s">
        <v>23</v>
      </c>
      <c r="B9" s="1187">
        <f>C9-$B$7</f>
        <v>-1.7800000000000011</v>
      </c>
      <c r="C9" s="1187">
        <v>60</v>
      </c>
      <c r="D9" s="206"/>
      <c r="E9" s="206"/>
      <c r="F9" s="42"/>
      <c r="G9" s="42"/>
      <c r="H9" s="42"/>
      <c r="I9" s="42"/>
      <c r="J9" s="207"/>
      <c r="K9" s="42">
        <v>47</v>
      </c>
      <c r="L9" s="42">
        <v>47</v>
      </c>
      <c r="M9" s="42">
        <v>48</v>
      </c>
      <c r="N9" s="42">
        <v>46</v>
      </c>
      <c r="O9" s="42">
        <v>37</v>
      </c>
      <c r="P9" s="223">
        <v>30.5</v>
      </c>
      <c r="Q9" s="42">
        <v>30.25</v>
      </c>
      <c r="R9" s="208" t="s">
        <v>120</v>
      </c>
      <c r="S9" s="216" t="s">
        <v>121</v>
      </c>
      <c r="T9" s="217">
        <v>30</v>
      </c>
      <c r="U9" s="208">
        <v>31.5</v>
      </c>
      <c r="V9" s="208">
        <v>32</v>
      </c>
      <c r="W9" s="208">
        <v>33</v>
      </c>
      <c r="X9" s="208">
        <v>34.5</v>
      </c>
      <c r="Y9" s="208">
        <v>36</v>
      </c>
      <c r="Z9" s="208">
        <v>36.75</v>
      </c>
      <c r="AA9" s="208">
        <v>38</v>
      </c>
      <c r="AB9" s="208">
        <v>39.5</v>
      </c>
      <c r="AC9" s="208">
        <v>40</v>
      </c>
      <c r="AD9" s="54">
        <f>AVERAGE(P9:T9)</f>
        <v>30.25</v>
      </c>
      <c r="AE9" s="54">
        <f>AVERAGE(U9:W9)</f>
        <v>32.166666666666664</v>
      </c>
      <c r="AF9" s="54">
        <f>AVERAGE(X9:Z9)</f>
        <v>35.75</v>
      </c>
      <c r="AG9" s="54">
        <f>AVERAGE(AA9:AC9)</f>
        <v>39.166666666666664</v>
      </c>
      <c r="AH9" s="54">
        <f>AVERAGE(P9:AC9)</f>
        <v>34.333333333333336</v>
      </c>
    </row>
    <row r="10" spans="1:358" ht="65.25" hidden="1" customHeight="1" outlineLevel="1">
      <c r="A10" s="47" t="s">
        <v>24</v>
      </c>
      <c r="B10" s="48">
        <f t="shared" ref="B10:B11" si="0">C10-$B$7</f>
        <v>-0.78000000000000114</v>
      </c>
      <c r="C10" s="48">
        <v>61</v>
      </c>
      <c r="D10" s="49"/>
      <c r="E10" s="49"/>
      <c r="F10" s="50"/>
      <c r="G10" s="51"/>
      <c r="H10" s="52"/>
      <c r="I10" s="52"/>
      <c r="J10" s="53"/>
      <c r="K10" s="181">
        <v>46.5</v>
      </c>
      <c r="L10" s="181">
        <v>46</v>
      </c>
      <c r="M10" s="181">
        <v>49.6</v>
      </c>
      <c r="N10" s="181">
        <v>47</v>
      </c>
      <c r="O10" s="181"/>
      <c r="P10" s="52">
        <v>28.7</v>
      </c>
      <c r="Q10" s="181">
        <v>31</v>
      </c>
      <c r="R10" s="189" t="s">
        <v>97</v>
      </c>
      <c r="S10" s="185" t="s">
        <v>98</v>
      </c>
      <c r="T10" s="180">
        <v>32</v>
      </c>
      <c r="U10" s="189">
        <v>32.5</v>
      </c>
      <c r="V10" s="189">
        <v>31.5</v>
      </c>
      <c r="W10" s="189">
        <v>31</v>
      </c>
      <c r="X10" s="189">
        <v>34</v>
      </c>
      <c r="Y10" s="189">
        <v>37</v>
      </c>
      <c r="Z10" s="189">
        <v>38.299999999999997</v>
      </c>
      <c r="AA10" s="189">
        <v>39</v>
      </c>
      <c r="AB10" s="189">
        <v>40</v>
      </c>
      <c r="AC10" s="189">
        <v>44</v>
      </c>
      <c r="AD10" s="54">
        <f>AVERAGE(P10:T10)</f>
        <v>30.566666666666666</v>
      </c>
      <c r="AE10" s="54">
        <f t="shared" ref="AE10:AE12" si="1">AVERAGE(U10:W10)</f>
        <v>31.666666666666668</v>
      </c>
      <c r="AF10" s="54">
        <f t="shared" ref="AF10:AF12" si="2">AVERAGE(X10:Z10)</f>
        <v>36.43333333333333</v>
      </c>
      <c r="AG10" s="54">
        <f t="shared" ref="AG10:AG12" si="3">AVERAGE(AA10:AC10)</f>
        <v>41</v>
      </c>
      <c r="AH10" s="54">
        <f>AVERAGE(P10:AC10)</f>
        <v>34.916666666666664</v>
      </c>
    </row>
    <row r="11" spans="1:358" ht="65.25" hidden="1" customHeight="1" outlineLevel="1">
      <c r="A11" s="47" t="s">
        <v>25</v>
      </c>
      <c r="B11" s="48">
        <f t="shared" si="0"/>
        <v>-0.28000000000000114</v>
      </c>
      <c r="C11" s="48">
        <v>61.5</v>
      </c>
      <c r="D11" s="49"/>
      <c r="E11" s="49"/>
      <c r="F11" s="52"/>
      <c r="G11" s="51"/>
      <c r="H11" s="52"/>
      <c r="I11" s="52"/>
      <c r="J11" s="55"/>
      <c r="K11" s="181">
        <v>47.4</v>
      </c>
      <c r="L11" s="181">
        <v>47.4</v>
      </c>
      <c r="M11" s="181">
        <v>48.4</v>
      </c>
      <c r="N11" s="181">
        <v>45.5</v>
      </c>
      <c r="O11" s="175"/>
      <c r="P11" s="52">
        <v>32</v>
      </c>
      <c r="Q11" s="183">
        <v>32</v>
      </c>
      <c r="R11" s="183" t="s">
        <v>94</v>
      </c>
      <c r="S11" s="185" t="s">
        <v>95</v>
      </c>
      <c r="T11" s="186">
        <v>32</v>
      </c>
      <c r="U11" s="183">
        <v>35</v>
      </c>
      <c r="V11" s="183">
        <v>35</v>
      </c>
      <c r="W11" s="183">
        <v>35</v>
      </c>
      <c r="X11" s="183">
        <v>37</v>
      </c>
      <c r="Y11" s="183">
        <v>37</v>
      </c>
      <c r="Z11" s="183">
        <v>37</v>
      </c>
      <c r="AA11" s="183">
        <v>40</v>
      </c>
      <c r="AB11" s="183">
        <v>40</v>
      </c>
      <c r="AC11" s="183">
        <v>40</v>
      </c>
      <c r="AD11" s="190">
        <f>AVERAGE(P11:T11)</f>
        <v>32</v>
      </c>
      <c r="AE11" s="190">
        <f t="shared" ref="AE11" si="4">AVERAGE(U11:W11)</f>
        <v>35</v>
      </c>
      <c r="AF11" s="190">
        <f t="shared" ref="AF11" si="5">AVERAGE(X11:Z11)</f>
        <v>37</v>
      </c>
      <c r="AG11" s="190">
        <f t="shared" ref="AG11" si="6">AVERAGE(AA11:AC11)</f>
        <v>40</v>
      </c>
      <c r="AH11" s="54">
        <f>AVERAGE(P11:AC11)</f>
        <v>36</v>
      </c>
    </row>
    <row r="12" spans="1:358" ht="65.25" hidden="1" customHeight="1" outlineLevel="1" thickBot="1">
      <c r="A12" s="47" t="s">
        <v>26</v>
      </c>
      <c r="B12" s="48">
        <f>C12-$B$7</f>
        <v>0.76999999999999602</v>
      </c>
      <c r="C12" s="48">
        <v>62.55</v>
      </c>
      <c r="D12" s="49"/>
      <c r="E12" s="49"/>
      <c r="F12" s="56"/>
      <c r="G12" s="57"/>
      <c r="H12" s="56"/>
      <c r="I12" s="56"/>
      <c r="J12" s="55"/>
      <c r="K12" s="189">
        <v>52.3</v>
      </c>
      <c r="L12" s="189">
        <v>47</v>
      </c>
      <c r="M12" s="189">
        <v>48.54</v>
      </c>
      <c r="N12" s="189">
        <v>46.5</v>
      </c>
      <c r="O12" s="189">
        <v>37</v>
      </c>
      <c r="P12" s="52">
        <v>30.8</v>
      </c>
      <c r="Q12" s="189">
        <f>33.3-1.3</f>
        <v>31.999999999999996</v>
      </c>
      <c r="R12" s="189" t="s">
        <v>109</v>
      </c>
      <c r="S12" s="185" t="s">
        <v>110</v>
      </c>
      <c r="T12" s="180">
        <f>35-2</f>
        <v>33</v>
      </c>
      <c r="U12" s="183">
        <f>37.2-2</f>
        <v>35.200000000000003</v>
      </c>
      <c r="V12" s="183">
        <f>40.2-4</f>
        <v>36.200000000000003</v>
      </c>
      <c r="W12" s="183">
        <f>43-3</f>
        <v>40</v>
      </c>
      <c r="X12" s="183">
        <f>45-3</f>
        <v>42</v>
      </c>
      <c r="Y12" s="189">
        <f>47-5</f>
        <v>42</v>
      </c>
      <c r="Z12" s="189">
        <f>47-2</f>
        <v>45</v>
      </c>
      <c r="AA12" s="189">
        <f>50-3</f>
        <v>47</v>
      </c>
      <c r="AB12" s="189">
        <f>55-5</f>
        <v>50</v>
      </c>
      <c r="AC12" s="189">
        <f>60-7</f>
        <v>53</v>
      </c>
      <c r="AD12" s="54">
        <f>AVERAGE(P12:T12)</f>
        <v>31.933333333333334</v>
      </c>
      <c r="AE12" s="54">
        <f t="shared" si="1"/>
        <v>37.133333333333333</v>
      </c>
      <c r="AF12" s="54">
        <f t="shared" si="2"/>
        <v>43</v>
      </c>
      <c r="AG12" s="54">
        <f t="shared" si="3"/>
        <v>50</v>
      </c>
      <c r="AH12" s="54">
        <f>AVERAGE(P12:AC12)</f>
        <v>40.516666666666666</v>
      </c>
    </row>
    <row r="13" spans="1:358" s="62" customFormat="1" ht="19.5" hidden="1" customHeight="1" outlineLevel="1" thickBot="1">
      <c r="A13" s="47" t="s">
        <v>75</v>
      </c>
      <c r="B13" s="48" t="s">
        <v>27</v>
      </c>
      <c r="C13" s="48" t="s">
        <v>27</v>
      </c>
      <c r="D13" s="49"/>
      <c r="E13" s="49"/>
      <c r="F13" s="52"/>
      <c r="G13" s="51"/>
      <c r="H13" s="52"/>
      <c r="I13" s="52"/>
      <c r="J13" s="55" t="e">
        <f t="shared" ref="J13:K13" si="7">AVERAGE(J9:J12)</f>
        <v>#DIV/0!</v>
      </c>
      <c r="K13" s="181">
        <f t="shared" si="7"/>
        <v>48.3</v>
      </c>
      <c r="L13" s="181">
        <f>AVERAGE(L9:L12)</f>
        <v>46.85</v>
      </c>
      <c r="M13" s="181">
        <f>AVERAGE(M9:M12)</f>
        <v>48.634999999999998</v>
      </c>
      <c r="N13" s="181">
        <f>AVERAGE(N9:N12)</f>
        <v>46.25</v>
      </c>
      <c r="O13" s="181">
        <f t="shared" ref="O13" si="8">AVERAGE(O9:O12)</f>
        <v>37</v>
      </c>
      <c r="P13" s="52">
        <f>AVERAGE(P9:P12)</f>
        <v>30.5</v>
      </c>
      <c r="Q13" s="189">
        <f>AVERAGE(Q9:Q12)</f>
        <v>31.3125</v>
      </c>
      <c r="R13" s="189"/>
      <c r="S13" s="226"/>
      <c r="T13" s="225">
        <f>AVERAGE(T9:T12)</f>
        <v>31.75</v>
      </c>
      <c r="U13" s="189">
        <f>AVERAGE(U9:U12)</f>
        <v>33.549999999999997</v>
      </c>
      <c r="V13" s="189">
        <f t="shared" ref="V13:AC13" si="9">AVERAGE(V9:V12)</f>
        <v>33.674999999999997</v>
      </c>
      <c r="W13" s="189">
        <f t="shared" si="9"/>
        <v>34.75</v>
      </c>
      <c r="X13" s="189">
        <f t="shared" si="9"/>
        <v>36.875</v>
      </c>
      <c r="Y13" s="189">
        <f t="shared" si="9"/>
        <v>38</v>
      </c>
      <c r="Z13" s="189">
        <f t="shared" si="9"/>
        <v>39.262500000000003</v>
      </c>
      <c r="AA13" s="189">
        <f t="shared" si="9"/>
        <v>41</v>
      </c>
      <c r="AB13" s="189">
        <f t="shared" si="9"/>
        <v>42.375</v>
      </c>
      <c r="AC13" s="189">
        <f t="shared" si="9"/>
        <v>44.25</v>
      </c>
      <c r="AD13" s="59">
        <f>AVERAGE(AD9:AD12)</f>
        <v>31.1875</v>
      </c>
      <c r="AE13" s="59">
        <f t="shared" ref="AE13" si="10">AVERAGE(AE9:AE12)</f>
        <v>33.991666666666667</v>
      </c>
      <c r="AF13" s="59">
        <f>AVERAGE(AF9:AF12)</f>
        <v>38.045833333333334</v>
      </c>
      <c r="AG13" s="59">
        <f>AVERAGE(AG9:AG12)</f>
        <v>42.541666666666664</v>
      </c>
      <c r="AH13" s="59">
        <f>AVERAGE(AH9:AH12)</f>
        <v>36.441666666666663</v>
      </c>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row>
    <row r="14" spans="1:358" ht="19.5" collapsed="1" thickBot="1">
      <c r="A14" s="245" t="s">
        <v>86</v>
      </c>
      <c r="B14" s="244"/>
      <c r="C14" s="58"/>
      <c r="D14" s="58"/>
      <c r="E14" s="58"/>
      <c r="F14" s="59"/>
      <c r="G14" s="59"/>
      <c r="H14" s="59"/>
      <c r="I14" s="59"/>
      <c r="J14" s="59"/>
      <c r="K14" s="59"/>
      <c r="L14" s="59"/>
      <c r="M14" s="59"/>
      <c r="N14" s="59">
        <f>N13</f>
        <v>46.25</v>
      </c>
      <c r="O14" s="59"/>
      <c r="P14" s="59"/>
      <c r="Q14" s="59">
        <v>31.3125</v>
      </c>
      <c r="R14" s="59"/>
      <c r="S14" s="60"/>
      <c r="T14" s="60">
        <v>31.75</v>
      </c>
      <c r="U14" s="59">
        <v>33.549999999999997</v>
      </c>
      <c r="V14" s="59">
        <v>33.674999999999997</v>
      </c>
      <c r="W14" s="59">
        <v>34.75</v>
      </c>
      <c r="X14" s="59">
        <v>36.875</v>
      </c>
      <c r="Y14" s="59">
        <v>38</v>
      </c>
      <c r="Z14" s="59">
        <v>39.262500000000003</v>
      </c>
      <c r="AA14" s="59">
        <v>41</v>
      </c>
      <c r="AB14" s="59">
        <v>42.375</v>
      </c>
      <c r="AC14" s="59">
        <v>44.25</v>
      </c>
      <c r="AD14" s="164">
        <v>31.1875</v>
      </c>
      <c r="AE14" s="164">
        <v>33.991666666666667</v>
      </c>
      <c r="AF14" s="164">
        <v>38.045833333333334</v>
      </c>
      <c r="AG14" s="164">
        <v>42.541666666666664</v>
      </c>
      <c r="AH14" s="59">
        <v>36.441666666666663</v>
      </c>
      <c r="AI14" s="169">
        <v>54</v>
      </c>
      <c r="AJ14" s="179"/>
      <c r="AK14" s="179"/>
    </row>
    <row r="15" spans="1:358" ht="21.75" thickBot="1">
      <c r="A15" s="227" t="s">
        <v>28</v>
      </c>
      <c r="B15" s="160"/>
      <c r="C15" s="160"/>
      <c r="D15" s="161"/>
      <c r="E15" s="161"/>
      <c r="F15" s="162"/>
      <c r="G15" s="162"/>
      <c r="H15" s="162"/>
      <c r="I15" s="162"/>
      <c r="J15" s="163"/>
      <c r="K15" s="162"/>
      <c r="L15" s="162"/>
      <c r="M15" s="162"/>
      <c r="N15" s="164"/>
      <c r="O15" s="164"/>
      <c r="P15" s="164"/>
      <c r="Q15" s="164"/>
      <c r="R15" s="164"/>
      <c r="S15" s="164"/>
      <c r="T15" s="164"/>
      <c r="U15" s="164"/>
      <c r="V15" s="164"/>
      <c r="W15" s="164"/>
      <c r="X15" s="164"/>
      <c r="Y15" s="164"/>
      <c r="Z15" s="164"/>
      <c r="AA15" s="164"/>
      <c r="AB15" s="164"/>
      <c r="AC15" s="164"/>
      <c r="AD15" s="23"/>
      <c r="AE15" s="23">
        <v>47</v>
      </c>
      <c r="AF15" s="23"/>
      <c r="AG15" s="23"/>
      <c r="AH15" s="7"/>
      <c r="AI15" s="169"/>
    </row>
    <row r="16" spans="1:358" ht="16.5" hidden="1" customHeight="1" outlineLevel="1">
      <c r="A16" s="196"/>
      <c r="B16" s="64" t="s">
        <v>1</v>
      </c>
      <c r="C16" s="64" t="str">
        <f>C5</f>
        <v>Forecast</v>
      </c>
      <c r="D16" s="65"/>
      <c r="E16" s="65" t="s">
        <v>3</v>
      </c>
      <c r="F16" s="20" t="s">
        <v>4</v>
      </c>
      <c r="G16" s="20" t="s">
        <v>5</v>
      </c>
      <c r="H16" s="20" t="s">
        <v>6</v>
      </c>
      <c r="I16" s="20" t="s">
        <v>7</v>
      </c>
      <c r="J16" s="66" t="s">
        <v>2</v>
      </c>
      <c r="K16" s="20" t="s">
        <v>8</v>
      </c>
      <c r="L16" s="20" t="s">
        <v>9</v>
      </c>
      <c r="M16" s="20" t="s">
        <v>9</v>
      </c>
      <c r="N16" s="20" t="s">
        <v>12</v>
      </c>
      <c r="O16" s="20" t="s">
        <v>13</v>
      </c>
      <c r="P16" s="20" t="s">
        <v>14</v>
      </c>
      <c r="Q16" s="20" t="s">
        <v>15</v>
      </c>
      <c r="R16" s="23" t="s">
        <v>10</v>
      </c>
      <c r="S16" s="67" t="s">
        <v>11</v>
      </c>
      <c r="T16" s="67" t="s">
        <v>16</v>
      </c>
      <c r="U16" s="24" t="s">
        <v>64</v>
      </c>
      <c r="V16" s="24" t="s">
        <v>65</v>
      </c>
      <c r="W16" s="24" t="s">
        <v>66</v>
      </c>
      <c r="X16" s="24" t="s">
        <v>67</v>
      </c>
      <c r="Y16" s="23" t="s">
        <v>68</v>
      </c>
      <c r="Z16" s="23" t="s">
        <v>69</v>
      </c>
      <c r="AA16" s="23" t="s">
        <v>70</v>
      </c>
      <c r="AB16" s="23" t="s">
        <v>77</v>
      </c>
      <c r="AC16" s="23" t="s">
        <v>78</v>
      </c>
      <c r="AD16" s="1191" t="s">
        <v>79</v>
      </c>
      <c r="AE16" s="1191" t="s">
        <v>80</v>
      </c>
      <c r="AF16" s="1191" t="s">
        <v>81</v>
      </c>
      <c r="AG16" s="1191" t="s">
        <v>82</v>
      </c>
      <c r="AH16" s="1191">
        <v>2016</v>
      </c>
      <c r="AI16" s="169"/>
    </row>
    <row r="17" spans="1:358" ht="16.5" hidden="1" customHeight="1" outlineLevel="1">
      <c r="A17" s="231"/>
      <c r="B17" s="26"/>
      <c r="C17" s="26"/>
      <c r="D17" s="27"/>
      <c r="E17" s="1182"/>
      <c r="F17" s="1182"/>
      <c r="G17" s="1182"/>
      <c r="H17" s="1182"/>
      <c r="I17" s="1182"/>
      <c r="J17" s="28" t="str">
        <f>$J$6</f>
        <v>(8-12 Jun)</v>
      </c>
      <c r="K17" s="1182"/>
      <c r="L17" s="250" t="s">
        <v>20</v>
      </c>
      <c r="M17" s="250" t="s">
        <v>63</v>
      </c>
      <c r="N17" s="1182"/>
      <c r="O17" s="1182"/>
      <c r="P17" s="1182"/>
      <c r="Q17" s="1182"/>
      <c r="R17" s="1182">
        <v>42370</v>
      </c>
      <c r="S17" s="29">
        <v>42401</v>
      </c>
      <c r="T17" s="30"/>
      <c r="U17" s="1182"/>
      <c r="V17" s="1182"/>
      <c r="W17" s="1182"/>
      <c r="X17" s="1182"/>
      <c r="Y17" s="1182"/>
      <c r="Z17" s="1182"/>
      <c r="AA17" s="1182"/>
      <c r="AB17" s="1182"/>
      <c r="AC17" s="1182"/>
      <c r="AD17" s="1192"/>
      <c r="AE17" s="1192"/>
      <c r="AF17" s="1192"/>
      <c r="AG17" s="1192"/>
      <c r="AH17" s="1192"/>
      <c r="AI17" s="169"/>
    </row>
    <row r="18" spans="1:358" ht="21" hidden="1" customHeight="1" outlineLevel="1">
      <c r="A18" s="232" t="s">
        <v>29</v>
      </c>
      <c r="B18" s="68">
        <v>-1.78</v>
      </c>
      <c r="C18" s="68" t="str">
        <f>C7</f>
        <v>Previous WK</v>
      </c>
      <c r="D18" s="27"/>
      <c r="E18" s="1183">
        <v>1.01</v>
      </c>
      <c r="F18" s="1183"/>
      <c r="G18" s="1183"/>
      <c r="H18" s="1183"/>
      <c r="I18" s="1183"/>
      <c r="J18" s="69"/>
      <c r="K18" s="1183"/>
      <c r="L18" s="33"/>
      <c r="M18" s="33"/>
      <c r="N18" s="1183"/>
      <c r="O18" s="1183"/>
      <c r="P18" s="1183"/>
      <c r="Q18" s="1183"/>
      <c r="R18" s="1183"/>
      <c r="S18" s="187"/>
      <c r="T18" s="188"/>
      <c r="U18" s="1183"/>
      <c r="V18" s="1183"/>
      <c r="W18" s="1183"/>
      <c r="X18" s="1183"/>
      <c r="Y18" s="1183"/>
      <c r="Z18" s="1183"/>
      <c r="AA18" s="1183"/>
      <c r="AB18" s="1183"/>
      <c r="AC18" s="1183"/>
      <c r="AD18" s="38"/>
      <c r="AE18" s="40"/>
      <c r="AF18" s="40"/>
      <c r="AG18" s="40"/>
      <c r="AH18" s="40"/>
      <c r="AI18" s="169"/>
    </row>
    <row r="19" spans="1:358" s="77" customFormat="1" ht="21" hidden="1" customHeight="1" outlineLevel="1">
      <c r="A19" s="47"/>
      <c r="B19" s="34"/>
      <c r="C19" s="34"/>
      <c r="D19" s="70"/>
      <c r="E19" s="71"/>
      <c r="F19" s="35"/>
      <c r="G19" s="35"/>
      <c r="H19" s="35"/>
      <c r="I19" s="35"/>
      <c r="J19" s="72"/>
      <c r="K19" s="35"/>
      <c r="L19" s="37"/>
      <c r="M19" s="37"/>
      <c r="N19" s="35"/>
      <c r="O19" s="35"/>
      <c r="P19" s="74"/>
      <c r="Q19" s="74"/>
      <c r="R19" s="74"/>
      <c r="S19" s="73"/>
      <c r="T19" s="73"/>
      <c r="U19" s="39"/>
      <c r="V19" s="39"/>
      <c r="W19" s="39"/>
      <c r="X19" s="39"/>
      <c r="Y19" s="38"/>
      <c r="Z19" s="38"/>
      <c r="AA19" s="38"/>
      <c r="AB19" s="38"/>
      <c r="AC19" s="38"/>
      <c r="AD19" s="44"/>
      <c r="AE19" s="44"/>
      <c r="AF19" s="44"/>
      <c r="AG19" s="44"/>
      <c r="AH19" s="44"/>
      <c r="AI19" s="169"/>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s="45"/>
      <c r="BM19" s="45"/>
      <c r="BN19" s="45"/>
      <c r="BO19" s="45"/>
      <c r="BP19" s="45"/>
      <c r="BQ19" s="45"/>
      <c r="BR19" s="45"/>
      <c r="BS19" s="45"/>
      <c r="BT19" s="45"/>
      <c r="BU19" s="45"/>
      <c r="BV19" s="45"/>
      <c r="BW19" s="45"/>
      <c r="BX19" s="45"/>
      <c r="BY19" s="45"/>
      <c r="BZ19" s="45"/>
      <c r="CA19" s="45"/>
      <c r="CB19" s="45"/>
      <c r="CC19" s="45"/>
      <c r="CD19" s="45"/>
      <c r="CE19" s="45"/>
      <c r="CF19" s="45"/>
      <c r="CG19" s="45"/>
      <c r="CH19" s="45"/>
      <c r="CI19" s="45"/>
      <c r="CJ19" s="45"/>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45"/>
      <c r="FJ19" s="45"/>
      <c r="FK19" s="45"/>
      <c r="FL19" s="45"/>
      <c r="FM19" s="45"/>
      <c r="FN19" s="45"/>
      <c r="FO19" s="45"/>
      <c r="FP19" s="45"/>
      <c r="FQ19" s="45"/>
      <c r="FR19" s="45"/>
      <c r="FS19" s="45"/>
      <c r="FT19" s="45"/>
      <c r="FU19" s="45"/>
      <c r="FV19" s="45"/>
      <c r="FW19" s="45"/>
      <c r="FX19" s="45"/>
      <c r="FY19" s="45"/>
      <c r="FZ19" s="45"/>
      <c r="GA19" s="45"/>
      <c r="GB19" s="45"/>
      <c r="GC19" s="45"/>
      <c r="GD19" s="45"/>
      <c r="GE19" s="45"/>
      <c r="GF19" s="45"/>
      <c r="GG19" s="45"/>
      <c r="GH19" s="45"/>
      <c r="GI19" s="45"/>
      <c r="GJ19" s="45"/>
      <c r="GK19" s="45"/>
      <c r="GL19" s="45"/>
      <c r="GM19" s="45"/>
      <c r="GN19" s="45"/>
      <c r="GO19" s="45"/>
      <c r="GP19" s="45"/>
      <c r="GQ19" s="45"/>
      <c r="GR19" s="45"/>
      <c r="GS19" s="45"/>
      <c r="GT19" s="45"/>
      <c r="GU19" s="45"/>
      <c r="GV19" s="45"/>
      <c r="GW19" s="45"/>
      <c r="GX19" s="45"/>
      <c r="GY19" s="45"/>
      <c r="GZ19" s="45"/>
      <c r="HA19" s="45"/>
      <c r="HB19" s="45"/>
      <c r="HC19" s="45"/>
      <c r="HD19" s="45"/>
      <c r="HE19" s="45"/>
      <c r="HF19" s="45"/>
      <c r="HG19" s="45"/>
      <c r="HH19" s="45"/>
      <c r="HI19" s="45"/>
      <c r="HJ19" s="45"/>
      <c r="HK19" s="45"/>
      <c r="HL19" s="45"/>
      <c r="HM19" s="45"/>
      <c r="HN19" s="45"/>
      <c r="HO19" s="45"/>
      <c r="HP19" s="45"/>
      <c r="HQ19" s="45"/>
      <c r="HR19" s="45"/>
      <c r="HS19" s="45"/>
      <c r="HT19" s="45"/>
      <c r="HU19" s="45"/>
      <c r="HV19" s="45"/>
      <c r="HW19" s="45"/>
      <c r="HX19" s="45"/>
      <c r="HY19" s="45"/>
      <c r="HZ19" s="45"/>
      <c r="IA19" s="45"/>
      <c r="IB19" s="45"/>
      <c r="IC19" s="45"/>
      <c r="ID19" s="45"/>
      <c r="IE19" s="45"/>
      <c r="IF19" s="45"/>
      <c r="IG19" s="45"/>
      <c r="IH19" s="45"/>
      <c r="II19" s="45"/>
      <c r="IJ19" s="45"/>
      <c r="IK19" s="45"/>
      <c r="IL19" s="45"/>
      <c r="IM19" s="45"/>
      <c r="IN19" s="45"/>
      <c r="IO19" s="45"/>
      <c r="IP19" s="45"/>
      <c r="IQ19" s="45"/>
      <c r="IR19" s="45"/>
      <c r="IS19" s="45"/>
      <c r="IT19" s="45"/>
      <c r="IU19" s="45"/>
      <c r="IV19" s="45"/>
      <c r="IW19" s="45"/>
      <c r="IX19" s="45"/>
      <c r="IY19" s="45"/>
      <c r="IZ19" s="45"/>
      <c r="JA19" s="45"/>
      <c r="JB19" s="45"/>
      <c r="JC19" s="45"/>
      <c r="JD19" s="45"/>
      <c r="JE19" s="45"/>
      <c r="JF19" s="45"/>
      <c r="JG19" s="45"/>
      <c r="JH19" s="45"/>
      <c r="JI19" s="45"/>
      <c r="JJ19" s="45"/>
      <c r="JK19" s="45"/>
      <c r="JL19" s="45"/>
      <c r="JM19" s="45"/>
      <c r="JN19" s="45"/>
      <c r="JO19" s="45"/>
      <c r="JP19" s="45"/>
      <c r="JQ19" s="45"/>
      <c r="JR19" s="45"/>
      <c r="JS19" s="45"/>
      <c r="JT19" s="45"/>
      <c r="JU19" s="45"/>
      <c r="JV19" s="45"/>
      <c r="JW19" s="45"/>
      <c r="JX19" s="45"/>
      <c r="JY19" s="45"/>
      <c r="JZ19" s="45"/>
      <c r="KA19" s="45"/>
      <c r="KB19" s="45"/>
      <c r="KC19" s="45"/>
      <c r="KD19" s="45"/>
      <c r="KE19" s="45"/>
      <c r="KF19" s="45"/>
      <c r="KG19" s="45"/>
      <c r="KH19" s="45"/>
      <c r="KI19" s="45"/>
      <c r="KJ19" s="45"/>
      <c r="KK19" s="45"/>
      <c r="KL19" s="45"/>
      <c r="KM19" s="45"/>
      <c r="KN19" s="45"/>
      <c r="KO19" s="45"/>
      <c r="KP19" s="45"/>
      <c r="KQ19" s="45"/>
      <c r="KR19" s="45"/>
      <c r="KS19" s="45"/>
      <c r="KT19" s="45"/>
      <c r="KU19" s="45"/>
      <c r="KV19" s="45"/>
      <c r="KW19" s="45"/>
      <c r="KX19" s="45"/>
      <c r="KY19" s="45"/>
      <c r="KZ19" s="45"/>
      <c r="LA19" s="45"/>
      <c r="LB19" s="45"/>
      <c r="LC19" s="45"/>
      <c r="LD19" s="45"/>
      <c r="LE19" s="45"/>
      <c r="LF19" s="45"/>
      <c r="LG19" s="45"/>
      <c r="LH19" s="45"/>
      <c r="LI19" s="45"/>
      <c r="LJ19" s="45"/>
      <c r="LK19" s="45"/>
      <c r="LL19" s="45"/>
      <c r="LM19" s="45"/>
      <c r="LN19" s="45"/>
      <c r="LO19" s="45"/>
      <c r="LP19" s="45"/>
      <c r="LQ19" s="45"/>
      <c r="LR19" s="45"/>
      <c r="LS19" s="45"/>
      <c r="LT19" s="45"/>
      <c r="LU19" s="45"/>
      <c r="LV19" s="45"/>
      <c r="LW19" s="45"/>
      <c r="LX19" s="45"/>
      <c r="LY19" s="45"/>
      <c r="LZ19" s="45"/>
      <c r="MA19" s="45"/>
      <c r="MB19" s="45"/>
      <c r="MC19" s="45"/>
      <c r="MD19" s="45"/>
      <c r="ME19" s="45"/>
      <c r="MF19" s="45"/>
      <c r="MG19" s="45"/>
      <c r="MH19" s="45"/>
      <c r="MI19" s="45"/>
      <c r="MJ19" s="45"/>
      <c r="MK19" s="45"/>
      <c r="ML19" s="45"/>
      <c r="MM19" s="45"/>
      <c r="MN19" s="45"/>
      <c r="MO19" s="45"/>
      <c r="MP19" s="45"/>
      <c r="MQ19" s="45"/>
      <c r="MR19" s="45"/>
      <c r="MS19" s="45"/>
      <c r="MT19" s="45"/>
    </row>
    <row r="20" spans="1:358" ht="66" hidden="1" customHeight="1" outlineLevel="1">
      <c r="A20" s="1180" t="s">
        <v>23</v>
      </c>
      <c r="B20" s="1181">
        <f>C20-$B$18</f>
        <v>0.28000000000000003</v>
      </c>
      <c r="C20" s="1181">
        <v>-1.5</v>
      </c>
      <c r="D20" s="75"/>
      <c r="E20" s="75"/>
      <c r="F20" s="76"/>
      <c r="G20" s="76"/>
      <c r="H20" s="76"/>
      <c r="I20" s="76"/>
      <c r="J20" s="43"/>
      <c r="K20" s="76">
        <v>1</v>
      </c>
      <c r="L20" s="76">
        <v>2</v>
      </c>
      <c r="M20" s="76">
        <v>2</v>
      </c>
      <c r="N20" s="76">
        <v>4</v>
      </c>
      <c r="O20" s="76">
        <v>9.75</v>
      </c>
      <c r="P20" s="222">
        <v>9.5</v>
      </c>
      <c r="Q20" s="76">
        <v>8</v>
      </c>
      <c r="R20" s="44" t="s">
        <v>122</v>
      </c>
      <c r="S20" s="216" t="s">
        <v>123</v>
      </c>
      <c r="T20" s="217">
        <v>5.5</v>
      </c>
      <c r="U20" s="44">
        <v>4</v>
      </c>
      <c r="V20" s="44">
        <v>3.25</v>
      </c>
      <c r="W20" s="44">
        <v>2.5</v>
      </c>
      <c r="X20" s="44">
        <v>2</v>
      </c>
      <c r="Y20" s="44">
        <v>2</v>
      </c>
      <c r="Z20" s="44">
        <v>1</v>
      </c>
      <c r="AA20" s="44">
        <v>1</v>
      </c>
      <c r="AB20" s="44">
        <v>2</v>
      </c>
      <c r="AC20" s="44">
        <v>2.5</v>
      </c>
      <c r="AD20" s="54">
        <f>AVERAGE(P20:T20)</f>
        <v>7.666666666666667</v>
      </c>
      <c r="AE20" s="54">
        <f>AVERAGE(U20:W20)</f>
        <v>3.25</v>
      </c>
      <c r="AF20" s="54">
        <f>AVERAGE(X20:Z20)</f>
        <v>1.6666666666666667</v>
      </c>
      <c r="AG20" s="54">
        <f>AVERAGE(AA20:AC20)</f>
        <v>1.8333333333333333</v>
      </c>
      <c r="AH20" s="54">
        <f>AVERAGE(P20:AC20)</f>
        <v>3.6041666666666665</v>
      </c>
      <c r="AI20" s="169"/>
    </row>
    <row r="21" spans="1:358" ht="66" hidden="1" customHeight="1" outlineLevel="1">
      <c r="A21" s="47" t="s">
        <v>24</v>
      </c>
      <c r="B21" s="48">
        <f t="shared" ref="B21" si="11">C21-$B$15</f>
        <v>-1.3</v>
      </c>
      <c r="C21" s="55">
        <v>-1.3</v>
      </c>
      <c r="D21" s="49"/>
      <c r="E21" s="49"/>
      <c r="F21" s="50"/>
      <c r="G21" s="57"/>
      <c r="H21" s="56"/>
      <c r="I21" s="56"/>
      <c r="J21" s="53"/>
      <c r="K21" s="189">
        <v>-0.4</v>
      </c>
      <c r="L21" s="189">
        <v>0.3</v>
      </c>
      <c r="M21" s="189">
        <v>1.9</v>
      </c>
      <c r="N21" s="171">
        <v>4.8</v>
      </c>
      <c r="O21" s="189"/>
      <c r="P21" s="56">
        <v>10.8</v>
      </c>
      <c r="Q21" s="189">
        <v>9.7000000000000028</v>
      </c>
      <c r="R21" s="189" t="s">
        <v>99</v>
      </c>
      <c r="S21" s="185" t="s">
        <v>100</v>
      </c>
      <c r="T21" s="186">
        <v>8.5</v>
      </c>
      <c r="U21" s="189">
        <v>8</v>
      </c>
      <c r="V21" s="189">
        <v>8</v>
      </c>
      <c r="W21" s="189">
        <v>6</v>
      </c>
      <c r="X21" s="189">
        <v>6</v>
      </c>
      <c r="Y21" s="189">
        <v>5</v>
      </c>
      <c r="Z21" s="189">
        <v>4</v>
      </c>
      <c r="AA21" s="189">
        <v>4</v>
      </c>
      <c r="AB21" s="189">
        <v>4.2000000000000028</v>
      </c>
      <c r="AC21" s="189">
        <v>4.5</v>
      </c>
      <c r="AD21" s="54">
        <f>AVERAGE(P21:T21)</f>
        <v>9.6666666666666679</v>
      </c>
      <c r="AE21" s="54">
        <f>AVERAGE(U21:W21)</f>
        <v>7.333333333333333</v>
      </c>
      <c r="AF21" s="54">
        <f t="shared" ref="AF21:AF23" si="12">AVERAGE(X21:Z21)</f>
        <v>5</v>
      </c>
      <c r="AG21" s="54">
        <f t="shared" ref="AG21:AG23" si="13">AVERAGE(AA21:AC21)</f>
        <v>4.2333333333333343</v>
      </c>
      <c r="AH21" s="54">
        <f>AVERAGE(P21:AC21)</f>
        <v>6.5583333333333336</v>
      </c>
      <c r="AI21" s="169"/>
    </row>
    <row r="22" spans="1:358" ht="66" hidden="1" customHeight="1" outlineLevel="1">
      <c r="A22" s="47" t="s">
        <v>25</v>
      </c>
      <c r="B22" s="48">
        <f t="shared" ref="B22" si="14">C22-$B$18</f>
        <v>8.0000000000000071E-2</v>
      </c>
      <c r="C22" s="55">
        <v>-1.7</v>
      </c>
      <c r="D22" s="49"/>
      <c r="E22" s="49"/>
      <c r="F22" s="56"/>
      <c r="G22" s="57"/>
      <c r="H22" s="56"/>
      <c r="I22" s="56"/>
      <c r="J22" s="55"/>
      <c r="K22" s="189">
        <v>-2</v>
      </c>
      <c r="L22" s="189">
        <v>0.6</v>
      </c>
      <c r="M22" s="189">
        <v>0.6</v>
      </c>
      <c r="N22" s="171">
        <v>4.5999999999999996</v>
      </c>
      <c r="O22" s="183">
        <v>3</v>
      </c>
      <c r="P22" s="56">
        <v>11</v>
      </c>
      <c r="Q22" s="183">
        <v>9</v>
      </c>
      <c r="R22" s="183" t="s">
        <v>30</v>
      </c>
      <c r="S22" s="185" t="s">
        <v>30</v>
      </c>
      <c r="T22" s="186">
        <v>7</v>
      </c>
      <c r="U22" s="183">
        <v>5</v>
      </c>
      <c r="V22" s="183">
        <v>5</v>
      </c>
      <c r="W22" s="183">
        <v>5</v>
      </c>
      <c r="X22" s="183">
        <v>4.5</v>
      </c>
      <c r="Y22" s="183">
        <v>4.5</v>
      </c>
      <c r="Z22" s="183">
        <v>4.5</v>
      </c>
      <c r="AA22" s="183">
        <v>4</v>
      </c>
      <c r="AB22" s="183">
        <v>4</v>
      </c>
      <c r="AC22" s="183">
        <v>4</v>
      </c>
      <c r="AD22" s="190">
        <f>AVERAGE(P22:T22)</f>
        <v>9</v>
      </c>
      <c r="AE22" s="190">
        <f>AVERAGE(U22:W22)</f>
        <v>5</v>
      </c>
      <c r="AF22" s="190">
        <f t="shared" ref="AF22" si="15">AVERAGE(X22:Z22)</f>
        <v>4.5</v>
      </c>
      <c r="AG22" s="190">
        <f t="shared" ref="AG22" si="16">AVERAGE(AA22:AC22)</f>
        <v>4</v>
      </c>
      <c r="AH22" s="54">
        <f>AVERAGE(P22:AC22)</f>
        <v>5.625</v>
      </c>
      <c r="AI22" s="169"/>
    </row>
    <row r="23" spans="1:358" ht="66" hidden="1" customHeight="1" outlineLevel="1" thickBot="1">
      <c r="A23" s="47" t="s">
        <v>26</v>
      </c>
      <c r="B23" s="78">
        <f>C23-$B$12</f>
        <v>-1.769999999999996</v>
      </c>
      <c r="C23" s="55">
        <v>-1</v>
      </c>
      <c r="D23" s="49"/>
      <c r="E23" s="49"/>
      <c r="F23" s="56"/>
      <c r="G23" s="57"/>
      <c r="H23" s="56"/>
      <c r="I23" s="56"/>
      <c r="J23" s="79"/>
      <c r="K23" s="189">
        <v>1.84</v>
      </c>
      <c r="L23" s="189">
        <v>1.84</v>
      </c>
      <c r="M23" s="189">
        <v>1.2</v>
      </c>
      <c r="N23" s="171">
        <v>2.1</v>
      </c>
      <c r="O23" s="189">
        <v>10</v>
      </c>
      <c r="P23" s="56">
        <v>11.5</v>
      </c>
      <c r="Q23" s="189">
        <v>10</v>
      </c>
      <c r="R23" s="189" t="s">
        <v>111</v>
      </c>
      <c r="S23" s="185" t="s">
        <v>112</v>
      </c>
      <c r="T23" s="186">
        <v>8</v>
      </c>
      <c r="U23" s="189">
        <v>6</v>
      </c>
      <c r="V23" s="189">
        <v>6</v>
      </c>
      <c r="W23" s="189">
        <v>5</v>
      </c>
      <c r="X23" s="189">
        <v>5</v>
      </c>
      <c r="Y23" s="189">
        <v>4</v>
      </c>
      <c r="Z23" s="189">
        <v>3</v>
      </c>
      <c r="AA23" s="189">
        <v>2</v>
      </c>
      <c r="AB23" s="189">
        <v>2</v>
      </c>
      <c r="AC23" s="189">
        <v>2.5</v>
      </c>
      <c r="AD23" s="54">
        <f>AVERAGE(P23:T23)</f>
        <v>9.8333333333333339</v>
      </c>
      <c r="AE23" s="54">
        <f t="shared" ref="AE23" si="17">AVERAGE(U23:W23)</f>
        <v>5.666666666666667</v>
      </c>
      <c r="AF23" s="54">
        <f t="shared" si="12"/>
        <v>4</v>
      </c>
      <c r="AG23" s="54">
        <f t="shared" si="13"/>
        <v>2.1666666666666665</v>
      </c>
      <c r="AH23" s="54">
        <f>AVERAGE(P23:AC23)</f>
        <v>5.416666666666667</v>
      </c>
      <c r="AI23" s="169"/>
    </row>
    <row r="24" spans="1:358" ht="31.35" hidden="1" customHeight="1" outlineLevel="1" thickBot="1">
      <c r="A24" s="47" t="s">
        <v>31</v>
      </c>
      <c r="B24" s="48"/>
      <c r="C24" s="55"/>
      <c r="D24" s="80"/>
      <c r="E24" s="49"/>
      <c r="F24" s="52"/>
      <c r="G24" s="51"/>
      <c r="H24" s="52"/>
      <c r="I24" s="52"/>
      <c r="J24" s="55"/>
      <c r="K24" s="181">
        <v>0.5</v>
      </c>
      <c r="L24" s="181">
        <v>0.5</v>
      </c>
      <c r="M24" s="181">
        <f>AVERAGE(M20:M23)</f>
        <v>1.425</v>
      </c>
      <c r="N24" s="181">
        <f>AVERAGE(N20:N23)</f>
        <v>3.875</v>
      </c>
      <c r="O24" s="181">
        <f>AVERAGE(O20:O23)</f>
        <v>7.583333333333333</v>
      </c>
      <c r="P24" s="56">
        <f>AVERAGE(P20:P23)</f>
        <v>10.7</v>
      </c>
      <c r="Q24" s="189">
        <f>AVERAGE(Q20:Q23)</f>
        <v>9.1750000000000007</v>
      </c>
      <c r="R24" s="189"/>
      <c r="S24" s="185"/>
      <c r="T24" s="186">
        <f t="shared" ref="T24" si="18">AVERAGE(T20:T23)</f>
        <v>7.25</v>
      </c>
      <c r="U24" s="189">
        <f>AVERAGE(U20:U23)</f>
        <v>5.75</v>
      </c>
      <c r="V24" s="189">
        <f t="shared" ref="V24:AC24" si="19">AVERAGE(V20:V23)</f>
        <v>5.5625</v>
      </c>
      <c r="W24" s="189">
        <f t="shared" si="19"/>
        <v>4.625</v>
      </c>
      <c r="X24" s="189">
        <f t="shared" si="19"/>
        <v>4.375</v>
      </c>
      <c r="Y24" s="189">
        <f t="shared" si="19"/>
        <v>3.875</v>
      </c>
      <c r="Z24" s="189">
        <f t="shared" si="19"/>
        <v>3.125</v>
      </c>
      <c r="AA24" s="189">
        <f t="shared" si="19"/>
        <v>2.75</v>
      </c>
      <c r="AB24" s="189">
        <f t="shared" si="19"/>
        <v>3.0500000000000007</v>
      </c>
      <c r="AC24" s="189">
        <f t="shared" si="19"/>
        <v>3.375</v>
      </c>
      <c r="AD24" s="59">
        <f>AVERAGE(AD20:AD23)</f>
        <v>9.0416666666666679</v>
      </c>
      <c r="AE24" s="59">
        <f>AVERAGE(AE20:AE23)</f>
        <v>5.3125</v>
      </c>
      <c r="AF24" s="59">
        <f t="shared" ref="AF24:AG24" si="20">AVERAGE(AF20:AF23)</f>
        <v>3.791666666666667</v>
      </c>
      <c r="AG24" s="59">
        <f t="shared" si="20"/>
        <v>3.0583333333333331</v>
      </c>
      <c r="AH24" s="59">
        <f>AVERAGE(AH20:AH23)</f>
        <v>5.3010416666666664</v>
      </c>
      <c r="AI24" s="169"/>
    </row>
    <row r="25" spans="1:358" ht="21.75" collapsed="1" thickBot="1">
      <c r="A25" s="245" t="s">
        <v>74</v>
      </c>
      <c r="B25" s="81"/>
      <c r="C25" s="82"/>
      <c r="D25" s="83"/>
      <c r="E25" s="84"/>
      <c r="F25" s="85"/>
      <c r="G25" s="86"/>
      <c r="H25" s="85"/>
      <c r="I25" s="59"/>
      <c r="J25" s="82"/>
      <c r="K25" s="59">
        <f>K24+K13</f>
        <v>48.8</v>
      </c>
      <c r="L25" s="59">
        <f>L24+L13</f>
        <v>47.35</v>
      </c>
      <c r="M25" s="59"/>
      <c r="N25" s="59">
        <f>N24</f>
        <v>3.875</v>
      </c>
      <c r="O25" s="59">
        <v>6</v>
      </c>
      <c r="P25" s="59"/>
      <c r="Q25" s="59">
        <v>9.1750000000000007</v>
      </c>
      <c r="R25" s="59"/>
      <c r="S25" s="59"/>
      <c r="T25" s="59">
        <v>7.25</v>
      </c>
      <c r="U25" s="59">
        <v>5.75</v>
      </c>
      <c r="V25" s="59">
        <v>5.5625</v>
      </c>
      <c r="W25" s="59">
        <v>4.625</v>
      </c>
      <c r="X25" s="59">
        <v>5</v>
      </c>
      <c r="Y25" s="59">
        <v>4.5</v>
      </c>
      <c r="Z25" s="59">
        <v>4</v>
      </c>
      <c r="AA25" s="59">
        <v>3.75</v>
      </c>
      <c r="AB25" s="59">
        <v>4</v>
      </c>
      <c r="AC25" s="59">
        <v>4.25</v>
      </c>
      <c r="AD25" s="63">
        <v>9.0416666666666679</v>
      </c>
      <c r="AE25" s="63">
        <v>5.3125</v>
      </c>
      <c r="AF25" s="63">
        <v>4.5</v>
      </c>
      <c r="AG25" s="63">
        <v>4</v>
      </c>
      <c r="AH25" s="59">
        <f>AVERAGE(P25:AC25)</f>
        <v>5.2602272727272723</v>
      </c>
      <c r="AI25" s="169">
        <v>-1</v>
      </c>
    </row>
    <row r="26" spans="1:358" ht="21.75" thickBot="1">
      <c r="A26" s="227" t="s">
        <v>32</v>
      </c>
      <c r="B26" s="160"/>
      <c r="C26" s="160"/>
      <c r="D26" s="161"/>
      <c r="E26" s="161"/>
      <c r="F26" s="162"/>
      <c r="G26" s="162"/>
      <c r="H26" s="162"/>
      <c r="I26" s="162"/>
      <c r="J26" s="163"/>
      <c r="K26" s="162"/>
      <c r="L26" s="162"/>
      <c r="M26" s="162"/>
      <c r="N26" s="164"/>
      <c r="O26" s="164"/>
      <c r="P26" s="164"/>
      <c r="Q26" s="164"/>
      <c r="R26" s="164"/>
      <c r="S26" s="164"/>
      <c r="T26" s="164"/>
      <c r="U26" s="164"/>
      <c r="V26" s="164"/>
      <c r="W26" s="164"/>
      <c r="X26" s="164"/>
      <c r="Y26" s="164"/>
      <c r="Z26" s="164"/>
      <c r="AA26" s="164"/>
      <c r="AB26" s="164"/>
      <c r="AC26" s="164"/>
      <c r="AD26" s="23"/>
      <c r="AE26" s="23"/>
      <c r="AF26" s="23"/>
      <c r="AG26" s="23"/>
      <c r="AH26" s="7"/>
      <c r="AI26" s="169"/>
    </row>
    <row r="27" spans="1:358" ht="16.5" hidden="1" customHeight="1" outlineLevel="1">
      <c r="A27" s="196"/>
      <c r="B27" s="88" t="s">
        <v>1</v>
      </c>
      <c r="C27" s="88" t="str">
        <f>C16</f>
        <v>Forecast</v>
      </c>
      <c r="D27" s="65"/>
      <c r="E27" s="65" t="s">
        <v>3</v>
      </c>
      <c r="F27" s="20" t="s">
        <v>4</v>
      </c>
      <c r="G27" s="20" t="s">
        <v>5</v>
      </c>
      <c r="H27" s="20" t="s">
        <v>6</v>
      </c>
      <c r="I27" s="20" t="s">
        <v>7</v>
      </c>
      <c r="J27" s="66" t="s">
        <v>2</v>
      </c>
      <c r="K27" s="20" t="s">
        <v>8</v>
      </c>
      <c r="L27" s="20" t="s">
        <v>9</v>
      </c>
      <c r="M27" s="20" t="s">
        <v>9</v>
      </c>
      <c r="N27" s="20" t="s">
        <v>12</v>
      </c>
      <c r="O27" s="20" t="s">
        <v>13</v>
      </c>
      <c r="P27" s="20" t="s">
        <v>14</v>
      </c>
      <c r="Q27" s="20" t="s">
        <v>15</v>
      </c>
      <c r="R27" s="23" t="s">
        <v>10</v>
      </c>
      <c r="S27" s="67" t="s">
        <v>11</v>
      </c>
      <c r="T27" s="67" t="s">
        <v>16</v>
      </c>
      <c r="U27" s="24" t="s">
        <v>64</v>
      </c>
      <c r="V27" s="24" t="s">
        <v>65</v>
      </c>
      <c r="W27" s="24" t="s">
        <v>66</v>
      </c>
      <c r="X27" s="24" t="s">
        <v>67</v>
      </c>
      <c r="Y27" s="23" t="s">
        <v>68</v>
      </c>
      <c r="Z27" s="23" t="s">
        <v>69</v>
      </c>
      <c r="AA27" s="23" t="s">
        <v>70</v>
      </c>
      <c r="AB27" s="23" t="s">
        <v>77</v>
      </c>
      <c r="AC27" s="23" t="s">
        <v>78</v>
      </c>
      <c r="AD27" s="1191" t="s">
        <v>79</v>
      </c>
      <c r="AE27" s="1191" t="s">
        <v>80</v>
      </c>
      <c r="AF27" s="1191" t="s">
        <v>81</v>
      </c>
      <c r="AG27" s="1191" t="s">
        <v>82</v>
      </c>
      <c r="AH27" s="1191">
        <v>2016</v>
      </c>
      <c r="AI27" s="169"/>
    </row>
    <row r="28" spans="1:358" ht="16.5" hidden="1" customHeight="1" outlineLevel="1">
      <c r="A28" s="25"/>
      <c r="B28" s="26"/>
      <c r="C28" s="26"/>
      <c r="D28" s="27"/>
      <c r="E28" s="1182"/>
      <c r="F28" s="1182"/>
      <c r="G28" s="1182"/>
      <c r="H28" s="1182"/>
      <c r="I28" s="1182"/>
      <c r="J28" s="28" t="str">
        <f>$J$6</f>
        <v>(8-12 Jun)</v>
      </c>
      <c r="K28" s="1182"/>
      <c r="L28" s="250" t="s">
        <v>20</v>
      </c>
      <c r="M28" s="250" t="s">
        <v>63</v>
      </c>
      <c r="N28" s="1182"/>
      <c r="O28" s="1182"/>
      <c r="P28" s="1182"/>
      <c r="Q28" s="1182"/>
      <c r="R28" s="1182">
        <v>42370</v>
      </c>
      <c r="S28" s="29">
        <v>42401</v>
      </c>
      <c r="T28" s="30"/>
      <c r="U28" s="1182"/>
      <c r="V28" s="1182"/>
      <c r="W28" s="1182"/>
      <c r="X28" s="1182"/>
      <c r="Y28" s="1182"/>
      <c r="Z28" s="1182"/>
      <c r="AA28" s="1182"/>
      <c r="AB28" s="1182"/>
      <c r="AC28" s="1182"/>
      <c r="AD28" s="1192"/>
      <c r="AE28" s="1192"/>
      <c r="AF28" s="1192"/>
      <c r="AG28" s="1192"/>
      <c r="AH28" s="1192"/>
      <c r="AI28" s="169"/>
    </row>
    <row r="29" spans="1:358" ht="21" hidden="1" customHeight="1" outlineLevel="1">
      <c r="A29" s="31" t="s">
        <v>33</v>
      </c>
      <c r="B29" s="68">
        <v>20.81</v>
      </c>
      <c r="C29" s="68" t="str">
        <f>C18</f>
        <v>Previous WK</v>
      </c>
      <c r="D29" s="27"/>
      <c r="E29" s="1183">
        <v>17</v>
      </c>
      <c r="F29" s="1183"/>
      <c r="G29" s="1183"/>
      <c r="H29" s="1183"/>
      <c r="I29" s="1183"/>
      <c r="J29" s="69"/>
      <c r="K29" s="1183"/>
      <c r="L29" s="33"/>
      <c r="M29" s="33"/>
      <c r="N29" s="1183"/>
      <c r="O29" s="1183"/>
      <c r="P29" s="1183"/>
      <c r="Q29" s="1183"/>
      <c r="R29" s="1183"/>
      <c r="S29" s="187"/>
      <c r="T29" s="188"/>
      <c r="U29" s="1183"/>
      <c r="V29" s="1183"/>
      <c r="W29" s="1183"/>
      <c r="X29" s="1183"/>
      <c r="Y29" s="1183"/>
      <c r="Z29" s="1183"/>
      <c r="AA29" s="1183"/>
      <c r="AB29" s="1183"/>
      <c r="AC29" s="1183"/>
      <c r="AD29" s="38"/>
      <c r="AE29" s="40"/>
      <c r="AF29" s="40"/>
      <c r="AG29" s="40"/>
      <c r="AH29" s="40"/>
      <c r="AI29" s="169"/>
    </row>
    <row r="30" spans="1:358" s="77" customFormat="1" ht="21" hidden="1" customHeight="1" outlineLevel="1">
      <c r="A30" s="89"/>
      <c r="B30" s="90"/>
      <c r="C30" s="90"/>
      <c r="D30" s="70"/>
      <c r="E30" s="71"/>
      <c r="F30" s="35"/>
      <c r="G30" s="35"/>
      <c r="H30" s="35"/>
      <c r="I30" s="35"/>
      <c r="J30" s="72"/>
      <c r="K30" s="35"/>
      <c r="L30" s="37"/>
      <c r="M30" s="37"/>
      <c r="N30" s="35"/>
      <c r="O30" s="35"/>
      <c r="P30" s="35"/>
      <c r="Q30" s="35"/>
      <c r="R30" s="38"/>
      <c r="S30" s="73"/>
      <c r="T30" s="73"/>
      <c r="U30" s="39"/>
      <c r="V30" s="39"/>
      <c r="W30" s="39"/>
      <c r="X30" s="39"/>
      <c r="Y30" s="38"/>
      <c r="Z30" s="38"/>
      <c r="AA30" s="38"/>
      <c r="AB30" s="38"/>
      <c r="AC30" s="38"/>
      <c r="AD30" s="44"/>
      <c r="AE30" s="44"/>
      <c r="AF30" s="44"/>
      <c r="AG30" s="44"/>
      <c r="AH30" s="44"/>
      <c r="AI30" s="169"/>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H30" s="45"/>
      <c r="BI30" s="45"/>
      <c r="BJ30" s="45"/>
      <c r="BK30" s="45"/>
      <c r="BL30" s="45"/>
      <c r="BM30" s="45"/>
      <c r="BN30" s="45"/>
      <c r="BO30" s="45"/>
      <c r="BP30" s="45"/>
      <c r="BQ30" s="45"/>
      <c r="BR30" s="45"/>
      <c r="BS30" s="45"/>
      <c r="BT30" s="45"/>
      <c r="BU30" s="45"/>
      <c r="BV30" s="45"/>
      <c r="BW30" s="45"/>
      <c r="BX30" s="45"/>
      <c r="BY30" s="45"/>
      <c r="BZ30" s="45"/>
      <c r="CA30" s="45"/>
      <c r="CB30" s="45"/>
      <c r="CC30" s="45"/>
      <c r="CD30" s="45"/>
      <c r="CE30" s="45"/>
      <c r="CF30" s="45"/>
      <c r="CG30" s="45"/>
      <c r="CH30" s="45"/>
      <c r="CI30" s="45"/>
      <c r="CJ30" s="45"/>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5"/>
      <c r="EF30" s="45"/>
      <c r="EG30" s="45"/>
      <c r="EH30" s="45"/>
      <c r="EI30" s="45"/>
      <c r="EJ30" s="45"/>
      <c r="EK30" s="45"/>
      <c r="EL30" s="45"/>
      <c r="EM30" s="45"/>
      <c r="EN30" s="45"/>
      <c r="EO30" s="45"/>
      <c r="EP30" s="45"/>
      <c r="EQ30" s="45"/>
      <c r="ER30" s="45"/>
      <c r="ES30" s="45"/>
      <c r="ET30" s="45"/>
      <c r="EU30" s="45"/>
      <c r="EV30" s="45"/>
      <c r="EW30" s="45"/>
      <c r="EX30" s="45"/>
      <c r="EY30" s="45"/>
      <c r="EZ30" s="45"/>
      <c r="FA30" s="45"/>
      <c r="FB30" s="45"/>
      <c r="FC30" s="45"/>
      <c r="FD30" s="45"/>
      <c r="FE30" s="45"/>
      <c r="FF30" s="45"/>
      <c r="FG30" s="45"/>
      <c r="FH30" s="45"/>
      <c r="FI30" s="45"/>
      <c r="FJ30" s="45"/>
      <c r="FK30" s="45"/>
      <c r="FL30" s="45"/>
      <c r="FM30" s="45"/>
      <c r="FN30" s="45"/>
      <c r="FO30" s="45"/>
      <c r="FP30" s="45"/>
      <c r="FQ30" s="45"/>
      <c r="FR30" s="45"/>
      <c r="FS30" s="45"/>
      <c r="FT30" s="45"/>
      <c r="FU30" s="45"/>
      <c r="FV30" s="45"/>
      <c r="FW30" s="45"/>
      <c r="FX30" s="45"/>
      <c r="FY30" s="45"/>
      <c r="FZ30" s="45"/>
      <c r="GA30" s="45"/>
      <c r="GB30" s="45"/>
      <c r="GC30" s="45"/>
      <c r="GD30" s="45"/>
      <c r="GE30" s="45"/>
      <c r="GF30" s="45"/>
      <c r="GG30" s="45"/>
      <c r="GH30" s="45"/>
      <c r="GI30" s="45"/>
      <c r="GJ30" s="45"/>
      <c r="GK30" s="45"/>
      <c r="GL30" s="45"/>
      <c r="GM30" s="45"/>
      <c r="GN30" s="45"/>
      <c r="GO30" s="45"/>
      <c r="GP30" s="45"/>
      <c r="GQ30" s="45"/>
      <c r="GR30" s="45"/>
      <c r="GS30" s="45"/>
      <c r="GT30" s="45"/>
      <c r="GU30" s="45"/>
      <c r="GV30" s="45"/>
      <c r="GW30" s="45"/>
      <c r="GX30" s="45"/>
      <c r="GY30" s="45"/>
      <c r="GZ30" s="45"/>
      <c r="HA30" s="45"/>
      <c r="HB30" s="45"/>
      <c r="HC30" s="45"/>
      <c r="HD30" s="45"/>
      <c r="HE30" s="45"/>
      <c r="HF30" s="45"/>
      <c r="HG30" s="45"/>
      <c r="HH30" s="45"/>
      <c r="HI30" s="45"/>
      <c r="HJ30" s="45"/>
      <c r="HK30" s="45"/>
      <c r="HL30" s="45"/>
      <c r="HM30" s="45"/>
      <c r="HN30" s="45"/>
      <c r="HO30" s="45"/>
      <c r="HP30" s="45"/>
      <c r="HQ30" s="45"/>
      <c r="HR30" s="45"/>
      <c r="HS30" s="45"/>
      <c r="HT30" s="45"/>
      <c r="HU30" s="45"/>
      <c r="HV30" s="45"/>
      <c r="HW30" s="45"/>
      <c r="HX30" s="45"/>
      <c r="HY30" s="45"/>
      <c r="HZ30" s="45"/>
      <c r="IA30" s="45"/>
      <c r="IB30" s="45"/>
      <c r="IC30" s="45"/>
      <c r="ID30" s="45"/>
      <c r="IE30" s="45"/>
      <c r="IF30" s="45"/>
      <c r="IG30" s="45"/>
      <c r="IH30" s="45"/>
      <c r="II30" s="45"/>
      <c r="IJ30" s="45"/>
      <c r="IK30" s="45"/>
      <c r="IL30" s="45"/>
      <c r="IM30" s="45"/>
      <c r="IN30" s="45"/>
      <c r="IO30" s="45"/>
      <c r="IP30" s="45"/>
      <c r="IQ30" s="45"/>
      <c r="IR30" s="45"/>
      <c r="IS30" s="45"/>
      <c r="IT30" s="45"/>
      <c r="IU30" s="45"/>
      <c r="IV30" s="45"/>
      <c r="IW30" s="45"/>
      <c r="IX30" s="45"/>
      <c r="IY30" s="45"/>
      <c r="IZ30" s="45"/>
      <c r="JA30" s="45"/>
      <c r="JB30" s="45"/>
      <c r="JC30" s="45"/>
      <c r="JD30" s="45"/>
      <c r="JE30" s="45"/>
      <c r="JF30" s="45"/>
      <c r="JG30" s="45"/>
      <c r="JH30" s="45"/>
      <c r="JI30" s="45"/>
      <c r="JJ30" s="45"/>
      <c r="JK30" s="45"/>
      <c r="JL30" s="45"/>
      <c r="JM30" s="45"/>
      <c r="JN30" s="45"/>
      <c r="JO30" s="45"/>
      <c r="JP30" s="45"/>
      <c r="JQ30" s="45"/>
      <c r="JR30" s="45"/>
      <c r="JS30" s="45"/>
      <c r="JT30" s="45"/>
      <c r="JU30" s="45"/>
      <c r="JV30" s="45"/>
      <c r="JW30" s="45"/>
      <c r="JX30" s="45"/>
      <c r="JY30" s="45"/>
      <c r="JZ30" s="45"/>
      <c r="KA30" s="45"/>
      <c r="KB30" s="45"/>
      <c r="KC30" s="45"/>
      <c r="KD30" s="45"/>
      <c r="KE30" s="45"/>
      <c r="KF30" s="45"/>
      <c r="KG30" s="45"/>
      <c r="KH30" s="45"/>
      <c r="KI30" s="45"/>
      <c r="KJ30" s="45"/>
      <c r="KK30" s="45"/>
      <c r="KL30" s="45"/>
      <c r="KM30" s="45"/>
      <c r="KN30" s="45"/>
      <c r="KO30" s="45"/>
      <c r="KP30" s="45"/>
      <c r="KQ30" s="45"/>
      <c r="KR30" s="45"/>
      <c r="KS30" s="45"/>
      <c r="KT30" s="45"/>
      <c r="KU30" s="45"/>
      <c r="KV30" s="45"/>
      <c r="KW30" s="45"/>
      <c r="KX30" s="45"/>
      <c r="KY30" s="45"/>
      <c r="KZ30" s="45"/>
      <c r="LA30" s="45"/>
      <c r="LB30" s="45"/>
      <c r="LC30" s="45"/>
      <c r="LD30" s="45"/>
      <c r="LE30" s="45"/>
      <c r="LF30" s="45"/>
      <c r="LG30" s="45"/>
      <c r="LH30" s="45"/>
      <c r="LI30" s="45"/>
      <c r="LJ30" s="45"/>
      <c r="LK30" s="45"/>
      <c r="LL30" s="45"/>
      <c r="LM30" s="45"/>
      <c r="LN30" s="45"/>
      <c r="LO30" s="45"/>
      <c r="LP30" s="45"/>
      <c r="LQ30" s="45"/>
      <c r="LR30" s="45"/>
      <c r="LS30" s="45"/>
      <c r="LT30" s="45"/>
      <c r="LU30" s="45"/>
      <c r="LV30" s="45"/>
      <c r="LW30" s="45"/>
      <c r="LX30" s="45"/>
      <c r="LY30" s="45"/>
      <c r="LZ30" s="45"/>
      <c r="MA30" s="45"/>
      <c r="MB30" s="45"/>
      <c r="MC30" s="45"/>
      <c r="MD30" s="45"/>
      <c r="ME30" s="45"/>
      <c r="MF30" s="45"/>
      <c r="MG30" s="45"/>
      <c r="MH30" s="45"/>
      <c r="MI30" s="45"/>
      <c r="MJ30" s="45"/>
      <c r="MK30" s="45"/>
      <c r="ML30" s="45"/>
      <c r="MM30" s="45"/>
      <c r="MN30" s="45"/>
      <c r="MO30" s="45"/>
      <c r="MP30" s="45"/>
      <c r="MQ30" s="45"/>
      <c r="MR30" s="45"/>
      <c r="MS30" s="45"/>
      <c r="MT30" s="45"/>
    </row>
    <row r="31" spans="1:358" ht="54.75" hidden="1" customHeight="1" outlineLevel="1">
      <c r="A31" s="1184" t="s">
        <v>23</v>
      </c>
      <c r="B31" s="1185">
        <f>C31-$B$29</f>
        <v>-0.30999999999999872</v>
      </c>
      <c r="C31" s="1185">
        <v>20.5</v>
      </c>
      <c r="D31" s="91"/>
      <c r="E31" s="91"/>
      <c r="F31" s="76"/>
      <c r="G31" s="76"/>
      <c r="H31" s="76"/>
      <c r="I31" s="76"/>
      <c r="J31" s="43"/>
      <c r="K31" s="76">
        <v>17.25</v>
      </c>
      <c r="L31" s="76">
        <v>18</v>
      </c>
      <c r="M31" s="76">
        <v>17.25</v>
      </c>
      <c r="N31" s="76">
        <v>16</v>
      </c>
      <c r="O31" s="76">
        <v>19.5</v>
      </c>
      <c r="P31" s="222">
        <v>23</v>
      </c>
      <c r="Q31" s="76">
        <v>22</v>
      </c>
      <c r="R31" s="44" t="s">
        <v>88</v>
      </c>
      <c r="S31" s="218" t="s">
        <v>89</v>
      </c>
      <c r="T31" s="219">
        <v>21</v>
      </c>
      <c r="U31" s="44">
        <v>20</v>
      </c>
      <c r="V31" s="44">
        <v>21</v>
      </c>
      <c r="W31" s="44">
        <v>20</v>
      </c>
      <c r="X31" s="44">
        <v>19</v>
      </c>
      <c r="Y31" s="44">
        <v>17</v>
      </c>
      <c r="Z31" s="44">
        <v>17</v>
      </c>
      <c r="AA31" s="44">
        <v>17.25</v>
      </c>
      <c r="AB31" s="44">
        <v>16</v>
      </c>
      <c r="AC31" s="44">
        <v>15.5</v>
      </c>
      <c r="AD31" s="54">
        <f>AVERAGE(P31:T31)</f>
        <v>22</v>
      </c>
      <c r="AE31" s="54">
        <f>AVERAGE(U31:W31)</f>
        <v>20.333333333333332</v>
      </c>
      <c r="AF31" s="54">
        <f>AVERAGE(X31:Z31)</f>
        <v>17.666666666666668</v>
      </c>
      <c r="AG31" s="54">
        <f>AVERAGE(AA31:AC31)</f>
        <v>16.25</v>
      </c>
      <c r="AH31" s="54">
        <f>AVERAGE(P31:AC31)</f>
        <v>19.0625</v>
      </c>
      <c r="AI31" s="169"/>
    </row>
    <row r="32" spans="1:358" ht="54.75" hidden="1" customHeight="1" outlineLevel="1">
      <c r="A32" s="47" t="s">
        <v>24</v>
      </c>
      <c r="B32" s="78">
        <f t="shared" ref="B32" si="21">C32-$B$23</f>
        <v>21.869999999999997</v>
      </c>
      <c r="C32" s="55">
        <v>20.100000000000001</v>
      </c>
      <c r="D32" s="49"/>
      <c r="E32" s="49"/>
      <c r="F32" s="50"/>
      <c r="G32" s="57"/>
      <c r="H32" s="56"/>
      <c r="I32" s="56"/>
      <c r="J32" s="53"/>
      <c r="K32" s="189">
        <v>17</v>
      </c>
      <c r="L32" s="189">
        <v>17</v>
      </c>
      <c r="M32" s="189">
        <v>16.3</v>
      </c>
      <c r="N32" s="189">
        <v>15</v>
      </c>
      <c r="O32" s="189"/>
      <c r="P32" s="56">
        <v>20.000000000000004</v>
      </c>
      <c r="Q32" s="189">
        <v>19</v>
      </c>
      <c r="R32" s="189" t="s">
        <v>101</v>
      </c>
      <c r="S32" s="185" t="s">
        <v>102</v>
      </c>
      <c r="T32" s="186">
        <v>18</v>
      </c>
      <c r="U32" s="189">
        <v>18</v>
      </c>
      <c r="V32" s="189">
        <v>19</v>
      </c>
      <c r="W32" s="189">
        <v>21.700000000000003</v>
      </c>
      <c r="X32" s="189">
        <v>21</v>
      </c>
      <c r="Y32" s="189">
        <v>19.5</v>
      </c>
      <c r="Z32" s="189">
        <v>18</v>
      </c>
      <c r="AA32" s="189">
        <v>17.5</v>
      </c>
      <c r="AB32" s="189">
        <v>16</v>
      </c>
      <c r="AC32" s="189">
        <v>16</v>
      </c>
      <c r="AD32" s="54">
        <f>AVERAGE(P32:T32)</f>
        <v>19</v>
      </c>
      <c r="AE32" s="54">
        <f t="shared" ref="AE32:AE34" si="22">AVERAGE(U32:W32)</f>
        <v>19.566666666666666</v>
      </c>
      <c r="AF32" s="54">
        <f t="shared" ref="AF32:AF34" si="23">AVERAGE(X32:Z32)</f>
        <v>19.5</v>
      </c>
      <c r="AG32" s="54">
        <f t="shared" ref="AG32:AG34" si="24">AVERAGE(AA32:AC32)</f>
        <v>16.5</v>
      </c>
      <c r="AH32" s="54">
        <f>AVERAGE(P32:AC32)</f>
        <v>18.641666666666666</v>
      </c>
      <c r="AI32" s="169"/>
    </row>
    <row r="33" spans="1:358" ht="54.75" hidden="1" customHeight="1" outlineLevel="1">
      <c r="A33" s="47" t="s">
        <v>25</v>
      </c>
      <c r="B33" s="78">
        <f t="shared" ref="B33" si="25">C33-$B$29</f>
        <v>-0.80999999999999872</v>
      </c>
      <c r="C33" s="55">
        <v>20</v>
      </c>
      <c r="D33" s="49"/>
      <c r="E33" s="49"/>
      <c r="F33" s="56"/>
      <c r="G33" s="57"/>
      <c r="H33" s="56"/>
      <c r="I33" s="56"/>
      <c r="J33" s="55"/>
      <c r="K33" s="189">
        <v>16</v>
      </c>
      <c r="L33" s="189">
        <v>16</v>
      </c>
      <c r="M33" s="189">
        <v>16</v>
      </c>
      <c r="N33" s="189">
        <v>16</v>
      </c>
      <c r="O33" s="183">
        <v>16.5</v>
      </c>
      <c r="P33" s="56">
        <v>21</v>
      </c>
      <c r="Q33" s="183">
        <v>20</v>
      </c>
      <c r="R33" s="183" t="s">
        <v>96</v>
      </c>
      <c r="S33" s="185" t="s">
        <v>96</v>
      </c>
      <c r="T33" s="186">
        <v>19</v>
      </c>
      <c r="U33" s="183">
        <v>18</v>
      </c>
      <c r="V33" s="183">
        <v>18.5</v>
      </c>
      <c r="W33" s="183">
        <v>20</v>
      </c>
      <c r="X33" s="183">
        <v>20</v>
      </c>
      <c r="Y33" s="183">
        <v>19</v>
      </c>
      <c r="Z33" s="183">
        <v>18</v>
      </c>
      <c r="AA33" s="183">
        <v>17.5</v>
      </c>
      <c r="AB33" s="183">
        <v>17.5</v>
      </c>
      <c r="AC33" s="183">
        <v>17.5</v>
      </c>
      <c r="AD33" s="190">
        <f>AVERAGE(P33:T33)</f>
        <v>20</v>
      </c>
      <c r="AE33" s="190">
        <f t="shared" ref="AE33" si="26">AVERAGE(U33:W33)</f>
        <v>18.833333333333332</v>
      </c>
      <c r="AF33" s="190">
        <f t="shared" ref="AF33" si="27">AVERAGE(X33:Z33)</f>
        <v>19</v>
      </c>
      <c r="AG33" s="190">
        <f t="shared" ref="AG33" si="28">AVERAGE(AA33:AC33)</f>
        <v>17.5</v>
      </c>
      <c r="AH33" s="54">
        <f>AVERAGE(P33:AC33)</f>
        <v>18.833333333333332</v>
      </c>
      <c r="AI33" s="169"/>
    </row>
    <row r="34" spans="1:358" ht="54.75" hidden="1" customHeight="1" outlineLevel="1" thickBot="1">
      <c r="A34" s="47" t="s">
        <v>26</v>
      </c>
      <c r="B34" s="48">
        <f>C34-$B$17</f>
        <v>20.18</v>
      </c>
      <c r="C34" s="55">
        <v>20.18</v>
      </c>
      <c r="D34" s="49"/>
      <c r="E34" s="49"/>
      <c r="F34" s="56"/>
      <c r="G34" s="57"/>
      <c r="H34" s="56"/>
      <c r="I34" s="56"/>
      <c r="J34" s="55"/>
      <c r="K34" s="189">
        <v>15.68</v>
      </c>
      <c r="L34" s="189">
        <v>18</v>
      </c>
      <c r="M34" s="189">
        <v>15.94</v>
      </c>
      <c r="N34" s="189">
        <v>16.25</v>
      </c>
      <c r="O34" s="189">
        <v>18.5</v>
      </c>
      <c r="P34" s="56">
        <v>22.3</v>
      </c>
      <c r="Q34" s="189">
        <v>20</v>
      </c>
      <c r="R34" s="189" t="s">
        <v>113</v>
      </c>
      <c r="S34" s="185" t="s">
        <v>114</v>
      </c>
      <c r="T34" s="186">
        <v>18.2</v>
      </c>
      <c r="U34" s="189">
        <v>17</v>
      </c>
      <c r="V34" s="189">
        <v>18</v>
      </c>
      <c r="W34" s="189">
        <v>19</v>
      </c>
      <c r="X34" s="189">
        <v>21</v>
      </c>
      <c r="Y34" s="189">
        <v>18</v>
      </c>
      <c r="Z34" s="189">
        <v>16.5</v>
      </c>
      <c r="AA34" s="189">
        <v>16</v>
      </c>
      <c r="AB34" s="189">
        <v>15.5</v>
      </c>
      <c r="AC34" s="189">
        <v>15</v>
      </c>
      <c r="AD34" s="54">
        <f>AVERAGE(P34:T34)</f>
        <v>20.166666666666668</v>
      </c>
      <c r="AE34" s="54">
        <f t="shared" si="22"/>
        <v>18</v>
      </c>
      <c r="AF34" s="54">
        <f t="shared" si="23"/>
        <v>18.5</v>
      </c>
      <c r="AG34" s="54">
        <f t="shared" si="24"/>
        <v>15.5</v>
      </c>
      <c r="AH34" s="54">
        <f>AVERAGE(P34:AC34)</f>
        <v>18.041666666666668</v>
      </c>
      <c r="AI34" s="169"/>
    </row>
    <row r="35" spans="1:358" s="62" customFormat="1" ht="19.5" hidden="1" customHeight="1" outlineLevel="1" thickBot="1">
      <c r="A35" s="47" t="s">
        <v>75</v>
      </c>
      <c r="B35" s="78" t="s">
        <v>27</v>
      </c>
      <c r="C35" s="55" t="s">
        <v>27</v>
      </c>
      <c r="D35" s="49"/>
      <c r="E35" s="49"/>
      <c r="F35" s="52" t="e">
        <f>AVERAGE(F31:F34)</f>
        <v>#DIV/0!</v>
      </c>
      <c r="G35" s="51"/>
      <c r="H35" s="52"/>
      <c r="I35" s="92"/>
      <c r="J35" s="55" t="e">
        <f t="shared" ref="J35:K35" si="29">AVERAGE(J31:J34)</f>
        <v>#DIV/0!</v>
      </c>
      <c r="K35" s="93">
        <f t="shared" si="29"/>
        <v>16.482500000000002</v>
      </c>
      <c r="L35" s="94">
        <f t="shared" ref="L35:Q35" si="30">AVERAGE(L31:L34)</f>
        <v>17.25</v>
      </c>
      <c r="M35" s="94">
        <f t="shared" si="30"/>
        <v>16.372499999999999</v>
      </c>
      <c r="N35" s="181">
        <f t="shared" si="30"/>
        <v>15.8125</v>
      </c>
      <c r="O35" s="181">
        <f t="shared" si="30"/>
        <v>18.166666666666668</v>
      </c>
      <c r="P35" s="56">
        <f t="shared" si="30"/>
        <v>21.574999999999999</v>
      </c>
      <c r="Q35" s="189">
        <f t="shared" si="30"/>
        <v>20.25</v>
      </c>
      <c r="R35" s="189"/>
      <c r="S35" s="185"/>
      <c r="T35" s="186">
        <f t="shared" ref="T35:AC35" si="31">AVERAGE(T31:T34)</f>
        <v>19.05</v>
      </c>
      <c r="U35" s="189">
        <f t="shared" si="31"/>
        <v>18.25</v>
      </c>
      <c r="V35" s="189">
        <f t="shared" si="31"/>
        <v>19.125</v>
      </c>
      <c r="W35" s="189">
        <f t="shared" si="31"/>
        <v>20.175000000000001</v>
      </c>
      <c r="X35" s="189">
        <f t="shared" si="31"/>
        <v>20.25</v>
      </c>
      <c r="Y35" s="189">
        <f t="shared" si="31"/>
        <v>18.375</v>
      </c>
      <c r="Z35" s="189">
        <f t="shared" si="31"/>
        <v>17.375</v>
      </c>
      <c r="AA35" s="189">
        <f t="shared" si="31"/>
        <v>17.0625</v>
      </c>
      <c r="AB35" s="189">
        <f t="shared" si="31"/>
        <v>16.25</v>
      </c>
      <c r="AC35" s="189">
        <f t="shared" si="31"/>
        <v>16</v>
      </c>
      <c r="AD35" s="59">
        <f>AVERAGE(AD31:AD34)</f>
        <v>20.291666666666668</v>
      </c>
      <c r="AE35" s="59">
        <f t="shared" ref="AE35:AG35" si="32">AVERAGE(AE31:AE34)</f>
        <v>19.183333333333334</v>
      </c>
      <c r="AF35" s="59">
        <f t="shared" si="32"/>
        <v>18.666666666666668</v>
      </c>
      <c r="AG35" s="59">
        <f t="shared" si="32"/>
        <v>16.4375</v>
      </c>
      <c r="AH35" s="59">
        <f>AVERAGE(AH31:AH34)</f>
        <v>18.644791666666666</v>
      </c>
      <c r="AI35" s="170"/>
      <c r="AJ35" s="61"/>
      <c r="AK35" s="61"/>
      <c r="AL35" s="61"/>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c r="DW35" s="61"/>
      <c r="DX35" s="61"/>
      <c r="DY35" s="61"/>
      <c r="DZ35" s="61"/>
      <c r="EA35" s="61"/>
      <c r="EB35" s="61"/>
      <c r="EC35" s="61"/>
      <c r="ED35" s="61"/>
      <c r="EE35" s="61"/>
      <c r="EF35" s="61"/>
      <c r="EG35" s="61"/>
      <c r="EH35" s="61"/>
      <c r="EI35" s="61"/>
      <c r="EJ35" s="61"/>
      <c r="EK35" s="61"/>
      <c r="EL35" s="61"/>
      <c r="EM35" s="61"/>
      <c r="EN35" s="61"/>
      <c r="EO35" s="61"/>
      <c r="EP35" s="61"/>
      <c r="EQ35" s="61"/>
      <c r="ER35" s="61"/>
      <c r="ES35" s="61"/>
      <c r="ET35" s="61"/>
      <c r="EU35" s="61"/>
      <c r="EV35" s="61"/>
      <c r="EW35" s="61"/>
      <c r="EX35" s="61"/>
      <c r="EY35" s="61"/>
      <c r="EZ35" s="61"/>
      <c r="FA35" s="61"/>
      <c r="FB35" s="61"/>
      <c r="FC35" s="61"/>
      <c r="FD35" s="61"/>
      <c r="FE35" s="61"/>
      <c r="FF35" s="61"/>
      <c r="FG35" s="61"/>
      <c r="FH35" s="61"/>
      <c r="FI35" s="61"/>
      <c r="FJ35" s="61"/>
      <c r="FK35" s="61"/>
      <c r="FL35" s="61"/>
      <c r="FM35" s="61"/>
      <c r="FN35" s="61"/>
      <c r="FO35" s="61"/>
      <c r="FP35" s="61"/>
      <c r="FQ35" s="61"/>
      <c r="FR35" s="61"/>
      <c r="FS35" s="61"/>
      <c r="FT35" s="61"/>
      <c r="FU35" s="61"/>
      <c r="FV35" s="61"/>
      <c r="FW35" s="61"/>
      <c r="FX35" s="61"/>
      <c r="FY35" s="61"/>
      <c r="FZ35" s="61"/>
      <c r="GA35" s="61"/>
      <c r="GB35" s="61"/>
      <c r="GC35" s="61"/>
      <c r="GD35" s="61"/>
      <c r="GE35" s="61"/>
      <c r="GF35" s="61"/>
      <c r="GG35" s="61"/>
      <c r="GH35" s="61"/>
      <c r="GI35" s="61"/>
      <c r="GJ35" s="61"/>
      <c r="GK35" s="61"/>
      <c r="GL35" s="61"/>
      <c r="GM35" s="61"/>
      <c r="GN35" s="61"/>
      <c r="GO35" s="61"/>
      <c r="GP35" s="61"/>
      <c r="GQ35" s="61"/>
      <c r="GR35" s="61"/>
      <c r="GS35" s="61"/>
      <c r="GT35" s="61"/>
      <c r="GU35" s="61"/>
      <c r="GV35" s="61"/>
      <c r="GW35" s="61"/>
      <c r="GX35" s="61"/>
      <c r="GY35" s="61"/>
      <c r="GZ35" s="61"/>
      <c r="HA35" s="61"/>
      <c r="HB35" s="61"/>
      <c r="HC35" s="61"/>
      <c r="HD35" s="61"/>
      <c r="HE35" s="61"/>
      <c r="HF35" s="61"/>
      <c r="HG35" s="61"/>
      <c r="HH35" s="61"/>
      <c r="HI35" s="61"/>
      <c r="HJ35" s="61"/>
      <c r="HK35" s="61"/>
      <c r="HL35" s="61"/>
      <c r="HM35" s="61"/>
      <c r="HN35" s="61"/>
      <c r="HO35" s="61"/>
      <c r="HP35" s="61"/>
      <c r="HQ35" s="61"/>
      <c r="HR35" s="61"/>
      <c r="HS35" s="61"/>
      <c r="HT35" s="61"/>
      <c r="HU35" s="61"/>
      <c r="HV35" s="61"/>
      <c r="HW35" s="61"/>
      <c r="HX35" s="61"/>
      <c r="HY35" s="61"/>
      <c r="HZ35" s="61"/>
      <c r="IA35" s="61"/>
      <c r="IB35" s="61"/>
      <c r="IC35" s="61"/>
      <c r="ID35" s="61"/>
      <c r="IE35" s="61"/>
      <c r="IF35" s="61"/>
      <c r="IG35" s="61"/>
      <c r="IH35" s="61"/>
      <c r="II35" s="61"/>
      <c r="IJ35" s="61"/>
      <c r="IK35" s="61"/>
      <c r="IL35" s="61"/>
      <c r="IM35" s="61"/>
      <c r="IN35" s="61"/>
      <c r="IO35" s="61"/>
      <c r="IP35" s="61"/>
      <c r="IQ35" s="61"/>
      <c r="IR35" s="61"/>
      <c r="IS35" s="61"/>
      <c r="IT35" s="61"/>
      <c r="IU35" s="61"/>
      <c r="IV35" s="61"/>
      <c r="IW35" s="61"/>
      <c r="IX35" s="61"/>
      <c r="IY35" s="61"/>
      <c r="IZ35" s="61"/>
      <c r="JA35" s="61"/>
      <c r="JB35" s="61"/>
      <c r="JC35" s="61"/>
      <c r="JD35" s="61"/>
      <c r="JE35" s="61"/>
      <c r="JF35" s="61"/>
      <c r="JG35" s="61"/>
      <c r="JH35" s="61"/>
      <c r="JI35" s="61"/>
      <c r="JJ35" s="61"/>
      <c r="JK35" s="61"/>
      <c r="JL35" s="61"/>
      <c r="JM35" s="61"/>
      <c r="JN35" s="61"/>
      <c r="JO35" s="61"/>
      <c r="JP35" s="61"/>
      <c r="JQ35" s="61"/>
      <c r="JR35" s="61"/>
      <c r="JS35" s="61"/>
      <c r="JT35" s="61"/>
      <c r="JU35" s="61"/>
      <c r="JV35" s="61"/>
      <c r="JW35" s="61"/>
      <c r="JX35" s="61"/>
      <c r="JY35" s="61"/>
      <c r="JZ35" s="61"/>
      <c r="KA35" s="61"/>
      <c r="KB35" s="61"/>
      <c r="KC35" s="61"/>
      <c r="KD35" s="61"/>
      <c r="KE35" s="61"/>
      <c r="KF35" s="61"/>
      <c r="KG35" s="61"/>
      <c r="KH35" s="61"/>
      <c r="KI35" s="61"/>
      <c r="KJ35" s="61"/>
      <c r="KK35" s="61"/>
      <c r="KL35" s="61"/>
      <c r="KM35" s="61"/>
      <c r="KN35" s="61"/>
      <c r="KO35" s="61"/>
      <c r="KP35" s="61"/>
      <c r="KQ35" s="61"/>
      <c r="KR35" s="61"/>
      <c r="KS35" s="61"/>
      <c r="KT35" s="61"/>
      <c r="KU35" s="61"/>
      <c r="KV35" s="61"/>
      <c r="KW35" s="61"/>
      <c r="KX35" s="61"/>
      <c r="KY35" s="61"/>
      <c r="KZ35" s="61"/>
      <c r="LA35" s="61"/>
      <c r="LB35" s="61"/>
      <c r="LC35" s="61"/>
      <c r="LD35" s="61"/>
      <c r="LE35" s="61"/>
      <c r="LF35" s="61"/>
      <c r="LG35" s="61"/>
      <c r="LH35" s="61"/>
      <c r="LI35" s="61"/>
      <c r="LJ35" s="61"/>
      <c r="LK35" s="61"/>
      <c r="LL35" s="61"/>
      <c r="LM35" s="61"/>
      <c r="LN35" s="61"/>
      <c r="LO35" s="61"/>
      <c r="LP35" s="61"/>
      <c r="LQ35" s="61"/>
      <c r="LR35" s="61"/>
      <c r="LS35" s="61"/>
      <c r="LT35" s="61"/>
      <c r="LU35" s="61"/>
      <c r="LV35" s="61"/>
      <c r="LW35" s="61"/>
      <c r="LX35" s="61"/>
      <c r="LY35" s="61"/>
      <c r="LZ35" s="61"/>
      <c r="MA35" s="61"/>
      <c r="MB35" s="61"/>
      <c r="MC35" s="61"/>
      <c r="MD35" s="61"/>
      <c r="ME35" s="61"/>
      <c r="MF35" s="61"/>
      <c r="MG35" s="61"/>
      <c r="MH35" s="61"/>
      <c r="MI35" s="61"/>
      <c r="MJ35" s="61"/>
      <c r="MK35" s="61"/>
      <c r="ML35" s="61"/>
      <c r="MM35" s="61"/>
      <c r="MN35" s="61"/>
      <c r="MO35" s="61"/>
      <c r="MP35" s="61"/>
      <c r="MQ35" s="61"/>
      <c r="MR35" s="61"/>
      <c r="MS35" s="61"/>
      <c r="MT35" s="61"/>
    </row>
    <row r="36" spans="1:358" ht="21.75" collapsed="1" thickBot="1">
      <c r="A36" s="245" t="s">
        <v>74</v>
      </c>
      <c r="B36" s="58"/>
      <c r="C36" s="58"/>
      <c r="D36" s="87"/>
      <c r="E36" s="58"/>
      <c r="F36" s="59"/>
      <c r="G36" s="59"/>
      <c r="H36" s="59"/>
      <c r="I36" s="59"/>
      <c r="J36" s="59"/>
      <c r="K36" s="59">
        <f>K13+K35</f>
        <v>64.782499999999999</v>
      </c>
      <c r="L36" s="59">
        <f>L13+L35</f>
        <v>64.099999999999994</v>
      </c>
      <c r="M36" s="59"/>
      <c r="N36" s="59">
        <f>N35</f>
        <v>15.8125</v>
      </c>
      <c r="O36" s="59">
        <v>17.5</v>
      </c>
      <c r="P36" s="59"/>
      <c r="Q36" s="59">
        <v>20.25</v>
      </c>
      <c r="R36" s="59"/>
      <c r="S36" s="60"/>
      <c r="T36" s="60">
        <v>19.05</v>
      </c>
      <c r="U36" s="59">
        <v>18.25</v>
      </c>
      <c r="V36" s="59">
        <v>19.125</v>
      </c>
      <c r="W36" s="59">
        <v>20.175000000000001</v>
      </c>
      <c r="X36" s="59">
        <v>20.25</v>
      </c>
      <c r="Y36" s="59">
        <v>18.375</v>
      </c>
      <c r="Z36" s="59">
        <v>17.375</v>
      </c>
      <c r="AA36" s="59">
        <v>17.0625</v>
      </c>
      <c r="AB36" s="59">
        <v>16.25</v>
      </c>
      <c r="AC36" s="59">
        <v>16</v>
      </c>
      <c r="AD36" s="95">
        <v>20.291666666666668</v>
      </c>
      <c r="AE36" s="95">
        <v>19.183333333333334</v>
      </c>
      <c r="AF36" s="95">
        <v>18.666666666666668</v>
      </c>
      <c r="AG36" s="95">
        <v>16.4375</v>
      </c>
      <c r="AH36" s="59">
        <v>18.644791666666666</v>
      </c>
      <c r="AI36" s="169">
        <v>16</v>
      </c>
    </row>
    <row r="37" spans="1:358" ht="21.75" thickBot="1">
      <c r="A37" s="227" t="s">
        <v>34</v>
      </c>
      <c r="B37" s="160"/>
      <c r="C37" s="160"/>
      <c r="D37" s="161"/>
      <c r="E37" s="161"/>
      <c r="F37" s="162"/>
      <c r="G37" s="162"/>
      <c r="H37" s="162"/>
      <c r="I37" s="162"/>
      <c r="J37" s="163"/>
      <c r="K37" s="162"/>
      <c r="L37" s="162"/>
      <c r="M37" s="162"/>
      <c r="N37" s="164"/>
      <c r="O37" s="164"/>
      <c r="P37" s="164"/>
      <c r="Q37" s="164"/>
      <c r="R37" s="164"/>
      <c r="S37" s="164"/>
      <c r="T37" s="164"/>
      <c r="U37" s="164"/>
      <c r="V37" s="164"/>
      <c r="W37" s="164"/>
      <c r="X37" s="164"/>
      <c r="Y37" s="164"/>
      <c r="Z37" s="164"/>
      <c r="AA37" s="164"/>
      <c r="AB37" s="164"/>
      <c r="AC37" s="164"/>
      <c r="AD37" s="23"/>
      <c r="AE37" s="23"/>
      <c r="AF37" s="23"/>
      <c r="AG37" s="23"/>
      <c r="AH37" s="7"/>
      <c r="AI37" s="169"/>
    </row>
    <row r="38" spans="1:358" ht="16.5" hidden="1" customHeight="1" outlineLevel="1">
      <c r="A38" s="196"/>
      <c r="B38" s="88" t="s">
        <v>1</v>
      </c>
      <c r="C38" s="88" t="str">
        <f>C27</f>
        <v>Forecast</v>
      </c>
      <c r="D38" s="65"/>
      <c r="E38" s="65" t="s">
        <v>3</v>
      </c>
      <c r="F38" s="20" t="s">
        <v>4</v>
      </c>
      <c r="G38" s="20" t="s">
        <v>5</v>
      </c>
      <c r="H38" s="20" t="s">
        <v>6</v>
      </c>
      <c r="I38" s="20" t="s">
        <v>7</v>
      </c>
      <c r="J38" s="66" t="s">
        <v>2</v>
      </c>
      <c r="K38" s="20" t="s">
        <v>8</v>
      </c>
      <c r="L38" s="20" t="s">
        <v>9</v>
      </c>
      <c r="M38" s="20" t="s">
        <v>9</v>
      </c>
      <c r="N38" s="20" t="s">
        <v>12</v>
      </c>
      <c r="O38" s="20" t="s">
        <v>13</v>
      </c>
      <c r="P38" s="20" t="s">
        <v>14</v>
      </c>
      <c r="Q38" s="20" t="s">
        <v>15</v>
      </c>
      <c r="R38" s="23" t="s">
        <v>10</v>
      </c>
      <c r="S38" s="67" t="s">
        <v>11</v>
      </c>
      <c r="T38" s="67" t="s">
        <v>16</v>
      </c>
      <c r="U38" s="24" t="s">
        <v>64</v>
      </c>
      <c r="V38" s="24" t="s">
        <v>65</v>
      </c>
      <c r="W38" s="24" t="s">
        <v>66</v>
      </c>
      <c r="X38" s="24" t="s">
        <v>67</v>
      </c>
      <c r="Y38" s="23" t="s">
        <v>68</v>
      </c>
      <c r="Z38" s="23" t="s">
        <v>69</v>
      </c>
      <c r="AA38" s="23" t="s">
        <v>70</v>
      </c>
      <c r="AB38" s="23" t="s">
        <v>77</v>
      </c>
      <c r="AC38" s="23" t="s">
        <v>78</v>
      </c>
      <c r="AD38" s="1191" t="s">
        <v>79</v>
      </c>
      <c r="AE38" s="1191" t="s">
        <v>80</v>
      </c>
      <c r="AF38" s="1191" t="s">
        <v>81</v>
      </c>
      <c r="AG38" s="1191" t="s">
        <v>82</v>
      </c>
      <c r="AH38" s="1191">
        <v>2016</v>
      </c>
      <c r="AI38" s="169"/>
    </row>
    <row r="39" spans="1:358" ht="16.5" hidden="1" customHeight="1" outlineLevel="1">
      <c r="A39" s="25"/>
      <c r="B39" s="26"/>
      <c r="C39" s="26"/>
      <c r="D39" s="27"/>
      <c r="E39" s="1182"/>
      <c r="F39" s="1182"/>
      <c r="G39" s="1182"/>
      <c r="H39" s="1182"/>
      <c r="I39" s="1182"/>
      <c r="J39" s="28" t="str">
        <f>$J$6</f>
        <v>(8-12 Jun)</v>
      </c>
      <c r="K39" s="1182"/>
      <c r="L39" s="250" t="s">
        <v>20</v>
      </c>
      <c r="M39" s="250" t="s">
        <v>63</v>
      </c>
      <c r="N39" s="1182"/>
      <c r="O39" s="1182"/>
      <c r="P39" s="1182"/>
      <c r="Q39" s="1182"/>
      <c r="R39" s="1182">
        <v>42370</v>
      </c>
      <c r="S39" s="29">
        <v>42401</v>
      </c>
      <c r="T39" s="30"/>
      <c r="U39" s="1182"/>
      <c r="V39" s="1182"/>
      <c r="W39" s="1182"/>
      <c r="X39" s="1182"/>
      <c r="Y39" s="1182"/>
      <c r="Z39" s="1182"/>
      <c r="AA39" s="1182"/>
      <c r="AB39" s="1182"/>
      <c r="AC39" s="1182"/>
      <c r="AD39" s="1192"/>
      <c r="AE39" s="1192"/>
      <c r="AF39" s="1192"/>
      <c r="AG39" s="1192"/>
      <c r="AH39" s="1192"/>
      <c r="AI39" s="169"/>
    </row>
    <row r="40" spans="1:358" ht="21" hidden="1" customHeight="1" outlineLevel="1">
      <c r="A40" s="31" t="s">
        <v>35</v>
      </c>
      <c r="B40" s="68">
        <v>13.72</v>
      </c>
      <c r="C40" s="68" t="str">
        <f>C29</f>
        <v>Previous WK</v>
      </c>
      <c r="D40" s="27"/>
      <c r="E40" s="1183">
        <v>13.53</v>
      </c>
      <c r="F40" s="1183"/>
      <c r="G40" s="1183"/>
      <c r="H40" s="1183"/>
      <c r="I40" s="1183"/>
      <c r="J40" s="69"/>
      <c r="K40" s="1183"/>
      <c r="L40" s="33"/>
      <c r="M40" s="33"/>
      <c r="N40" s="1183"/>
      <c r="O40" s="1183"/>
      <c r="P40" s="1183"/>
      <c r="Q40" s="1183"/>
      <c r="R40" s="1183"/>
      <c r="S40" s="187"/>
      <c r="T40" s="188"/>
      <c r="U40" s="1183"/>
      <c r="V40" s="1183"/>
      <c r="W40" s="1183"/>
      <c r="X40" s="1183"/>
      <c r="Y40" s="1183"/>
      <c r="Z40" s="1183"/>
      <c r="AA40" s="1183"/>
      <c r="AB40" s="1183"/>
      <c r="AC40" s="1183"/>
      <c r="AD40" s="38"/>
      <c r="AE40" s="40"/>
      <c r="AF40" s="40"/>
      <c r="AG40" s="40"/>
      <c r="AH40" s="40"/>
      <c r="AI40" s="169"/>
    </row>
    <row r="41" spans="1:358" s="77" customFormat="1" ht="21" hidden="1" customHeight="1" outlineLevel="1">
      <c r="A41" s="89"/>
      <c r="B41" s="96"/>
      <c r="C41" s="97"/>
      <c r="D41" s="98"/>
      <c r="E41" s="99"/>
      <c r="F41" s="35"/>
      <c r="G41" s="35"/>
      <c r="H41" s="35"/>
      <c r="I41" s="35"/>
      <c r="J41" s="72"/>
      <c r="K41" s="35"/>
      <c r="L41" s="37"/>
      <c r="M41" s="37"/>
      <c r="N41" s="35"/>
      <c r="O41" s="35"/>
      <c r="P41" s="35"/>
      <c r="Q41" s="35"/>
      <c r="R41" s="38"/>
      <c r="S41" s="100"/>
      <c r="T41" s="100"/>
      <c r="U41" s="39"/>
      <c r="V41" s="39"/>
      <c r="W41" s="39"/>
      <c r="X41" s="39"/>
      <c r="Y41" s="38"/>
      <c r="Z41" s="38"/>
      <c r="AA41" s="38"/>
      <c r="AB41" s="38"/>
      <c r="AC41" s="38"/>
      <c r="AD41" s="44"/>
      <c r="AE41" s="44"/>
      <c r="AF41" s="44"/>
      <c r="AG41" s="44"/>
      <c r="AH41" s="44"/>
      <c r="AI41" s="169"/>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H41" s="45"/>
      <c r="BI41" s="45"/>
      <c r="BJ41" s="45"/>
      <c r="BK41" s="45"/>
      <c r="BL41" s="45"/>
      <c r="BM41" s="45"/>
      <c r="BN41" s="45"/>
      <c r="BO41" s="45"/>
      <c r="BP41" s="45"/>
      <c r="BQ41" s="45"/>
      <c r="BR41" s="45"/>
      <c r="BS41" s="45"/>
      <c r="BT41" s="45"/>
      <c r="BU41" s="45"/>
      <c r="BV41" s="45"/>
      <c r="BW41" s="45"/>
      <c r="BX41" s="45"/>
      <c r="BY41" s="45"/>
      <c r="BZ41" s="45"/>
      <c r="CA41" s="45"/>
      <c r="CB41" s="45"/>
      <c r="CC41" s="45"/>
      <c r="CD41" s="45"/>
      <c r="CE41" s="45"/>
      <c r="CF41" s="45"/>
      <c r="CG41" s="45"/>
      <c r="CH41" s="45"/>
      <c r="CI41" s="45"/>
      <c r="CJ41" s="45"/>
      <c r="CK41" s="45"/>
      <c r="CL41" s="45"/>
      <c r="CM41" s="45"/>
      <c r="CN41" s="45"/>
      <c r="CO41" s="45"/>
      <c r="CP41" s="45"/>
      <c r="CQ41" s="45"/>
      <c r="CR41" s="45"/>
      <c r="CS41" s="45"/>
      <c r="CT41" s="45"/>
      <c r="CU41" s="45"/>
      <c r="CV41" s="45"/>
      <c r="CW41" s="45"/>
      <c r="CX41" s="45"/>
      <c r="CY41" s="45"/>
      <c r="CZ41" s="45"/>
      <c r="DA41" s="45"/>
      <c r="DB41" s="45"/>
      <c r="DC41" s="45"/>
      <c r="DD41" s="45"/>
      <c r="DE41" s="45"/>
      <c r="DF41" s="45"/>
      <c r="DG41" s="45"/>
      <c r="DH41" s="45"/>
      <c r="DI41" s="45"/>
      <c r="DJ41" s="45"/>
      <c r="DK41" s="45"/>
      <c r="DL41" s="45"/>
      <c r="DM41" s="45"/>
      <c r="DN41" s="45"/>
      <c r="DO41" s="45"/>
      <c r="DP41" s="45"/>
      <c r="DQ41" s="45"/>
      <c r="DR41" s="45"/>
      <c r="DS41" s="45"/>
      <c r="DT41" s="45"/>
      <c r="DU41" s="45"/>
      <c r="DV41" s="45"/>
      <c r="DW41" s="45"/>
      <c r="DX41" s="45"/>
      <c r="DY41" s="45"/>
      <c r="DZ41" s="45"/>
      <c r="EA41" s="45"/>
      <c r="EB41" s="45"/>
      <c r="EC41" s="45"/>
      <c r="ED41" s="45"/>
      <c r="EE41" s="45"/>
      <c r="EF41" s="45"/>
      <c r="EG41" s="45"/>
      <c r="EH41" s="45"/>
      <c r="EI41" s="45"/>
      <c r="EJ41" s="45"/>
      <c r="EK41" s="45"/>
      <c r="EL41" s="45"/>
      <c r="EM41" s="45"/>
      <c r="EN41" s="45"/>
      <c r="EO41" s="45"/>
      <c r="EP41" s="45"/>
      <c r="EQ41" s="45"/>
      <c r="ER41" s="45"/>
      <c r="ES41" s="45"/>
      <c r="ET41" s="45"/>
      <c r="EU41" s="45"/>
      <c r="EV41" s="45"/>
      <c r="EW41" s="45"/>
      <c r="EX41" s="45"/>
      <c r="EY41" s="45"/>
      <c r="EZ41" s="45"/>
      <c r="FA41" s="45"/>
      <c r="FB41" s="45"/>
      <c r="FC41" s="45"/>
      <c r="FD41" s="45"/>
      <c r="FE41" s="45"/>
      <c r="FF41" s="45"/>
      <c r="FG41" s="45"/>
      <c r="FH41" s="45"/>
      <c r="FI41" s="45"/>
      <c r="FJ41" s="45"/>
      <c r="FK41" s="45"/>
      <c r="FL41" s="45"/>
      <c r="FM41" s="45"/>
      <c r="FN41" s="45"/>
      <c r="FO41" s="45"/>
      <c r="FP41" s="45"/>
      <c r="FQ41" s="45"/>
      <c r="FR41" s="45"/>
      <c r="FS41" s="45"/>
      <c r="FT41" s="45"/>
      <c r="FU41" s="45"/>
      <c r="FV41" s="45"/>
      <c r="FW41" s="45"/>
      <c r="FX41" s="45"/>
      <c r="FY41" s="45"/>
      <c r="FZ41" s="45"/>
      <c r="GA41" s="45"/>
      <c r="GB41" s="45"/>
      <c r="GC41" s="45"/>
      <c r="GD41" s="45"/>
      <c r="GE41" s="45"/>
      <c r="GF41" s="45"/>
      <c r="GG41" s="45"/>
      <c r="GH41" s="45"/>
      <c r="GI41" s="45"/>
      <c r="GJ41" s="45"/>
      <c r="GK41" s="45"/>
      <c r="GL41" s="45"/>
      <c r="GM41" s="45"/>
      <c r="GN41" s="45"/>
      <c r="GO41" s="45"/>
      <c r="GP41" s="45"/>
      <c r="GQ41" s="45"/>
      <c r="GR41" s="45"/>
      <c r="GS41" s="45"/>
      <c r="GT41" s="45"/>
      <c r="GU41" s="45"/>
      <c r="GV41" s="45"/>
      <c r="GW41" s="45"/>
      <c r="GX41" s="45"/>
      <c r="GY41" s="45"/>
      <c r="GZ41" s="45"/>
      <c r="HA41" s="45"/>
      <c r="HB41" s="45"/>
      <c r="HC41" s="45"/>
      <c r="HD41" s="45"/>
      <c r="HE41" s="45"/>
      <c r="HF41" s="45"/>
      <c r="HG41" s="45"/>
      <c r="HH41" s="45"/>
      <c r="HI41" s="45"/>
      <c r="HJ41" s="45"/>
      <c r="HK41" s="45"/>
      <c r="HL41" s="45"/>
      <c r="HM41" s="45"/>
      <c r="HN41" s="45"/>
      <c r="HO41" s="45"/>
      <c r="HP41" s="45"/>
      <c r="HQ41" s="45"/>
      <c r="HR41" s="45"/>
      <c r="HS41" s="45"/>
      <c r="HT41" s="45"/>
      <c r="HU41" s="45"/>
      <c r="HV41" s="45"/>
      <c r="HW41" s="45"/>
      <c r="HX41" s="45"/>
      <c r="HY41" s="45"/>
      <c r="HZ41" s="45"/>
      <c r="IA41" s="45"/>
      <c r="IB41" s="45"/>
      <c r="IC41" s="45"/>
      <c r="ID41" s="45"/>
      <c r="IE41" s="45"/>
      <c r="IF41" s="45"/>
      <c r="IG41" s="45"/>
      <c r="IH41" s="45"/>
      <c r="II41" s="45"/>
      <c r="IJ41" s="45"/>
      <c r="IK41" s="45"/>
      <c r="IL41" s="45"/>
      <c r="IM41" s="45"/>
      <c r="IN41" s="45"/>
      <c r="IO41" s="45"/>
      <c r="IP41" s="45"/>
      <c r="IQ41" s="45"/>
      <c r="IR41" s="45"/>
      <c r="IS41" s="45"/>
      <c r="IT41" s="45"/>
      <c r="IU41" s="45"/>
      <c r="IV41" s="45"/>
      <c r="IW41" s="45"/>
      <c r="IX41" s="45"/>
      <c r="IY41" s="45"/>
      <c r="IZ41" s="45"/>
      <c r="JA41" s="45"/>
      <c r="JB41" s="45"/>
      <c r="JC41" s="45"/>
      <c r="JD41" s="45"/>
      <c r="JE41" s="45"/>
      <c r="JF41" s="45"/>
      <c r="JG41" s="45"/>
      <c r="JH41" s="45"/>
      <c r="JI41" s="45"/>
      <c r="JJ41" s="45"/>
      <c r="JK41" s="45"/>
      <c r="JL41" s="45"/>
      <c r="JM41" s="45"/>
      <c r="JN41" s="45"/>
      <c r="JO41" s="45"/>
      <c r="JP41" s="45"/>
      <c r="JQ41" s="45"/>
      <c r="JR41" s="45"/>
      <c r="JS41" s="45"/>
      <c r="JT41" s="45"/>
      <c r="JU41" s="45"/>
      <c r="JV41" s="45"/>
      <c r="JW41" s="45"/>
      <c r="JX41" s="45"/>
      <c r="JY41" s="45"/>
      <c r="JZ41" s="45"/>
      <c r="KA41" s="45"/>
      <c r="KB41" s="45"/>
      <c r="KC41" s="45"/>
      <c r="KD41" s="45"/>
      <c r="KE41" s="45"/>
      <c r="KF41" s="45"/>
      <c r="KG41" s="45"/>
      <c r="KH41" s="45"/>
      <c r="KI41" s="45"/>
      <c r="KJ41" s="45"/>
      <c r="KK41" s="45"/>
      <c r="KL41" s="45"/>
      <c r="KM41" s="45"/>
      <c r="KN41" s="45"/>
      <c r="KO41" s="45"/>
      <c r="KP41" s="45"/>
      <c r="KQ41" s="45"/>
      <c r="KR41" s="45"/>
      <c r="KS41" s="45"/>
      <c r="KT41" s="45"/>
      <c r="KU41" s="45"/>
      <c r="KV41" s="45"/>
      <c r="KW41" s="45"/>
      <c r="KX41" s="45"/>
      <c r="KY41" s="45"/>
      <c r="KZ41" s="45"/>
      <c r="LA41" s="45"/>
      <c r="LB41" s="45"/>
      <c r="LC41" s="45"/>
      <c r="LD41" s="45"/>
      <c r="LE41" s="45"/>
      <c r="LF41" s="45"/>
      <c r="LG41" s="45"/>
      <c r="LH41" s="45"/>
      <c r="LI41" s="45"/>
      <c r="LJ41" s="45"/>
      <c r="LK41" s="45"/>
      <c r="LL41" s="45"/>
      <c r="LM41" s="45"/>
      <c r="LN41" s="45"/>
      <c r="LO41" s="45"/>
      <c r="LP41" s="45"/>
      <c r="LQ41" s="45"/>
      <c r="LR41" s="45"/>
      <c r="LS41" s="45"/>
      <c r="LT41" s="45"/>
      <c r="LU41" s="45"/>
      <c r="LV41" s="45"/>
      <c r="LW41" s="45"/>
      <c r="LX41" s="45"/>
      <c r="LY41" s="45"/>
      <c r="LZ41" s="45"/>
      <c r="MA41" s="45"/>
      <c r="MB41" s="45"/>
      <c r="MC41" s="45"/>
      <c r="MD41" s="45"/>
      <c r="ME41" s="45"/>
      <c r="MF41" s="45"/>
      <c r="MG41" s="45"/>
      <c r="MH41" s="45"/>
      <c r="MI41" s="45"/>
      <c r="MJ41" s="45"/>
      <c r="MK41" s="45"/>
      <c r="ML41" s="45"/>
      <c r="MM41" s="45"/>
      <c r="MN41" s="45"/>
      <c r="MO41" s="45"/>
      <c r="MP41" s="45"/>
      <c r="MQ41" s="45"/>
      <c r="MR41" s="45"/>
      <c r="MS41" s="45"/>
      <c r="MT41" s="45"/>
    </row>
    <row r="42" spans="1:358" ht="60.75" hidden="1" customHeight="1" outlineLevel="1">
      <c r="A42" s="1180" t="s">
        <v>23</v>
      </c>
      <c r="B42" s="1181">
        <f>C42-$B$40</f>
        <v>-0.22000000000000064</v>
      </c>
      <c r="C42" s="1181">
        <v>13.5</v>
      </c>
      <c r="D42" s="41"/>
      <c r="E42" s="41"/>
      <c r="F42" s="76"/>
      <c r="G42" s="76"/>
      <c r="H42" s="76"/>
      <c r="I42" s="76"/>
      <c r="J42" s="43"/>
      <c r="K42" s="76">
        <v>13.2</v>
      </c>
      <c r="L42" s="76">
        <v>13.9</v>
      </c>
      <c r="M42" s="76">
        <v>13.5</v>
      </c>
      <c r="N42" s="76">
        <v>14.5</v>
      </c>
      <c r="O42" s="76">
        <v>13.5</v>
      </c>
      <c r="P42" s="222">
        <v>11.5</v>
      </c>
      <c r="Q42" s="76">
        <v>11.5</v>
      </c>
      <c r="R42" s="44" t="s">
        <v>90</v>
      </c>
      <c r="S42" s="216" t="s">
        <v>84</v>
      </c>
      <c r="T42" s="217">
        <v>10.75</v>
      </c>
      <c r="U42" s="44">
        <v>11.5</v>
      </c>
      <c r="V42" s="44">
        <v>11.25</v>
      </c>
      <c r="W42" s="44">
        <v>12</v>
      </c>
      <c r="X42" s="44">
        <v>11.75</v>
      </c>
      <c r="Y42" s="44">
        <v>11.5</v>
      </c>
      <c r="Z42" s="44">
        <v>12.5</v>
      </c>
      <c r="AA42" s="44">
        <v>13</v>
      </c>
      <c r="AB42" s="44">
        <v>13.75</v>
      </c>
      <c r="AC42" s="44">
        <v>14</v>
      </c>
      <c r="AD42" s="54">
        <f>AVERAGE(P42:T42)</f>
        <v>11.25</v>
      </c>
      <c r="AE42" s="54">
        <f>AVERAGE(U42:W42)</f>
        <v>11.583333333333334</v>
      </c>
      <c r="AF42" s="54">
        <f>AVERAGE(X42:Z42)</f>
        <v>11.916666666666666</v>
      </c>
      <c r="AG42" s="54">
        <f>AVERAGE(AA42:AC42)</f>
        <v>13.583333333333334</v>
      </c>
      <c r="AH42" s="54">
        <f>AVERAGE(P42:AC42)</f>
        <v>12.083333333333334</v>
      </c>
      <c r="AI42" s="169"/>
    </row>
    <row r="43" spans="1:358" ht="60.75" hidden="1" customHeight="1" outlineLevel="1">
      <c r="A43" s="47" t="s">
        <v>24</v>
      </c>
      <c r="B43" s="78">
        <f t="shared" ref="B43" si="33">C43-$B$31</f>
        <v>13.809999999999999</v>
      </c>
      <c r="C43" s="55">
        <v>13.5</v>
      </c>
      <c r="D43" s="49"/>
      <c r="E43" s="49"/>
      <c r="F43" s="52"/>
      <c r="G43" s="57"/>
      <c r="H43" s="56"/>
      <c r="I43" s="56"/>
      <c r="J43" s="55"/>
      <c r="K43" s="189">
        <v>13.4</v>
      </c>
      <c r="L43" s="191">
        <v>13.3</v>
      </c>
      <c r="M43" s="154">
        <v>13</v>
      </c>
      <c r="N43" s="191">
        <v>13.8</v>
      </c>
      <c r="O43" s="191"/>
      <c r="P43" s="56">
        <v>12.099999999999998</v>
      </c>
      <c r="Q43" s="189">
        <v>12.200000000000003</v>
      </c>
      <c r="R43" s="181" t="s">
        <v>103</v>
      </c>
      <c r="S43" s="185" t="s">
        <v>104</v>
      </c>
      <c r="T43" s="186">
        <v>12.200000000000003</v>
      </c>
      <c r="U43" s="181">
        <v>12.100000000000001</v>
      </c>
      <c r="V43" s="181">
        <v>12</v>
      </c>
      <c r="W43" s="181">
        <v>11.399999999999999</v>
      </c>
      <c r="X43" s="181">
        <v>11.200000000000003</v>
      </c>
      <c r="Y43" s="181">
        <v>11.899999999999999</v>
      </c>
      <c r="Z43" s="181">
        <v>12.100000000000001</v>
      </c>
      <c r="AA43" s="181">
        <v>13</v>
      </c>
      <c r="AB43" s="181">
        <v>13.5</v>
      </c>
      <c r="AC43" s="181">
        <v>13.5</v>
      </c>
      <c r="AD43" s="54">
        <f>AVERAGE(P43:T43)</f>
        <v>12.166666666666666</v>
      </c>
      <c r="AE43" s="54">
        <f t="shared" ref="AE43:AE45" si="34">AVERAGE(U43:W43)</f>
        <v>11.833333333333334</v>
      </c>
      <c r="AF43" s="54">
        <f t="shared" ref="AF43:AF45" si="35">AVERAGE(X43:Z43)</f>
        <v>11.733333333333334</v>
      </c>
      <c r="AG43" s="54">
        <f t="shared" ref="AG43:AG45" si="36">AVERAGE(AA43:AC43)</f>
        <v>13.333333333333334</v>
      </c>
      <c r="AH43" s="54">
        <f>AVERAGE(P43:AC43)</f>
        <v>12.266666666666666</v>
      </c>
      <c r="AI43" s="169"/>
    </row>
    <row r="44" spans="1:358" ht="60.75" hidden="1" customHeight="1" outlineLevel="1">
      <c r="A44" s="47" t="s">
        <v>25</v>
      </c>
      <c r="B44" s="78">
        <f t="shared" ref="B44" si="37">C44-$B$40</f>
        <v>8.0000000000000071E-2</v>
      </c>
      <c r="C44" s="55">
        <v>13.8</v>
      </c>
      <c r="D44" s="49"/>
      <c r="E44" s="49"/>
      <c r="F44" s="56"/>
      <c r="G44" s="57"/>
      <c r="H44" s="56"/>
      <c r="I44" s="56"/>
      <c r="J44" s="55"/>
      <c r="K44" s="189">
        <v>12.5</v>
      </c>
      <c r="L44" s="191">
        <v>13.2</v>
      </c>
      <c r="M44" s="154">
        <v>13.2</v>
      </c>
      <c r="N44" s="191">
        <v>14.5</v>
      </c>
      <c r="O44" s="184">
        <v>15.25</v>
      </c>
      <c r="P44" s="56">
        <v>11.5</v>
      </c>
      <c r="Q44" s="183">
        <v>11.5</v>
      </c>
      <c r="R44" s="175" t="s">
        <v>118</v>
      </c>
      <c r="S44" s="185" t="s">
        <v>36</v>
      </c>
      <c r="T44" s="186">
        <v>11.5</v>
      </c>
      <c r="U44" s="175">
        <v>11.6</v>
      </c>
      <c r="V44" s="175">
        <v>11</v>
      </c>
      <c r="W44" s="175">
        <v>11</v>
      </c>
      <c r="X44" s="175">
        <v>11</v>
      </c>
      <c r="Y44" s="175">
        <v>11</v>
      </c>
      <c r="Z44" s="175">
        <v>11.5</v>
      </c>
      <c r="AA44" s="175">
        <v>11.5</v>
      </c>
      <c r="AB44" s="175">
        <v>12</v>
      </c>
      <c r="AC44" s="175">
        <v>12</v>
      </c>
      <c r="AD44" s="190">
        <f>AVERAGE(P44:T44)</f>
        <v>11.5</v>
      </c>
      <c r="AE44" s="190">
        <f t="shared" ref="AE44" si="38">AVERAGE(U44:W44)</f>
        <v>11.200000000000001</v>
      </c>
      <c r="AF44" s="190">
        <f t="shared" ref="AF44" si="39">AVERAGE(X44:Z44)</f>
        <v>11.166666666666666</v>
      </c>
      <c r="AG44" s="190">
        <f t="shared" ref="AG44" si="40">AVERAGE(AA44:AC44)</f>
        <v>11.833333333333334</v>
      </c>
      <c r="AH44" s="54">
        <f>AVERAGE(P44:AC44)</f>
        <v>11.424999999999999</v>
      </c>
      <c r="AI44" s="169"/>
    </row>
    <row r="45" spans="1:358" ht="60.75" hidden="1" customHeight="1" outlineLevel="1" thickBot="1">
      <c r="A45" s="47" t="s">
        <v>26</v>
      </c>
      <c r="B45" s="78" t="e">
        <f>C45-#REF!</f>
        <v>#REF!</v>
      </c>
      <c r="C45" s="55">
        <v>12.8</v>
      </c>
      <c r="D45" s="49"/>
      <c r="E45" s="49"/>
      <c r="F45" s="52"/>
      <c r="G45" s="57"/>
      <c r="H45" s="56"/>
      <c r="I45" s="56"/>
      <c r="J45" s="55"/>
      <c r="K45" s="189">
        <v>13.34</v>
      </c>
      <c r="L45" s="191">
        <v>13.34</v>
      </c>
      <c r="M45" s="154">
        <v>13.68</v>
      </c>
      <c r="N45" s="191">
        <v>14.12</v>
      </c>
      <c r="O45" s="191">
        <v>14</v>
      </c>
      <c r="P45" s="56">
        <v>11.549999999999999</v>
      </c>
      <c r="Q45" s="189">
        <v>11.899999999999999</v>
      </c>
      <c r="R45" s="189"/>
      <c r="S45" s="185"/>
      <c r="T45" s="186">
        <v>10.33</v>
      </c>
      <c r="U45" s="181">
        <v>10.199999999999999</v>
      </c>
      <c r="V45" s="181">
        <v>11.91</v>
      </c>
      <c r="W45" s="181">
        <v>12.43</v>
      </c>
      <c r="X45" s="181">
        <v>11.8</v>
      </c>
      <c r="Y45" s="181">
        <v>11.5</v>
      </c>
      <c r="Z45" s="181">
        <v>11.3</v>
      </c>
      <c r="AA45" s="181">
        <v>12.7</v>
      </c>
      <c r="AB45" s="181">
        <v>14.649999999999999</v>
      </c>
      <c r="AC45" s="181">
        <v>14.7</v>
      </c>
      <c r="AD45" s="54">
        <v>14.389999999999999</v>
      </c>
      <c r="AE45" s="54">
        <f t="shared" si="34"/>
        <v>11.513333333333334</v>
      </c>
      <c r="AF45" s="54">
        <f t="shared" si="35"/>
        <v>11.533333333333333</v>
      </c>
      <c r="AG45" s="54">
        <f t="shared" si="36"/>
        <v>14.016666666666666</v>
      </c>
      <c r="AH45" s="54">
        <f>AVERAGE(P45:AC45)</f>
        <v>12.080833333333331</v>
      </c>
      <c r="AI45" s="169"/>
    </row>
    <row r="46" spans="1:358" s="62" customFormat="1" ht="19.5" hidden="1" customHeight="1" outlineLevel="1" thickBot="1">
      <c r="A46" s="47" t="s">
        <v>75</v>
      </c>
      <c r="B46" s="48" t="s">
        <v>27</v>
      </c>
      <c r="C46" s="55" t="s">
        <v>27</v>
      </c>
      <c r="D46" s="49"/>
      <c r="E46" s="49"/>
      <c r="F46" s="52"/>
      <c r="G46" s="51"/>
      <c r="H46" s="52"/>
      <c r="I46" s="52"/>
      <c r="J46" s="55" t="e">
        <f t="shared" ref="J46:K46" si="41">AVERAGE(J42:J45)</f>
        <v>#DIV/0!</v>
      </c>
      <c r="K46" s="181">
        <f t="shared" si="41"/>
        <v>13.11</v>
      </c>
      <c r="L46" s="101">
        <f t="shared" ref="L46:Q46" si="42">AVERAGE(L42:L45)</f>
        <v>13.435000000000002</v>
      </c>
      <c r="M46" s="101">
        <f t="shared" si="42"/>
        <v>13.345000000000001</v>
      </c>
      <c r="N46" s="182">
        <f t="shared" si="42"/>
        <v>14.229999999999999</v>
      </c>
      <c r="O46" s="182">
        <f t="shared" si="42"/>
        <v>14.25</v>
      </c>
      <c r="P46" s="56">
        <f t="shared" si="42"/>
        <v>11.662499999999998</v>
      </c>
      <c r="Q46" s="189">
        <f t="shared" si="42"/>
        <v>11.775</v>
      </c>
      <c r="R46" s="181"/>
      <c r="S46" s="185"/>
      <c r="T46" s="186">
        <f t="shared" ref="T46:AG46" si="43">AVERAGE(T42:T45)</f>
        <v>11.195</v>
      </c>
      <c r="U46" s="181">
        <f t="shared" si="43"/>
        <v>11.350000000000001</v>
      </c>
      <c r="V46" s="181">
        <f t="shared" si="43"/>
        <v>11.54</v>
      </c>
      <c r="W46" s="181">
        <f t="shared" si="43"/>
        <v>11.7075</v>
      </c>
      <c r="X46" s="181">
        <f t="shared" si="43"/>
        <v>11.4375</v>
      </c>
      <c r="Y46" s="181">
        <f t="shared" si="43"/>
        <v>11.475</v>
      </c>
      <c r="Z46" s="181">
        <f t="shared" si="43"/>
        <v>11.850000000000001</v>
      </c>
      <c r="AA46" s="181">
        <f t="shared" si="43"/>
        <v>12.55</v>
      </c>
      <c r="AB46" s="181">
        <f t="shared" si="43"/>
        <v>13.475</v>
      </c>
      <c r="AC46" s="181">
        <f t="shared" si="43"/>
        <v>13.55</v>
      </c>
      <c r="AD46" s="59">
        <f t="shared" si="43"/>
        <v>12.326666666666666</v>
      </c>
      <c r="AE46" s="59">
        <f t="shared" si="43"/>
        <v>11.532500000000001</v>
      </c>
      <c r="AF46" s="59">
        <f t="shared" si="43"/>
        <v>11.587499999999999</v>
      </c>
      <c r="AG46" s="59">
        <f t="shared" si="43"/>
        <v>13.191666666666666</v>
      </c>
      <c r="AH46" s="59">
        <f>AVERAGE(AH42:AH45)</f>
        <v>11.963958333333332</v>
      </c>
      <c r="AI46" s="169"/>
      <c r="AJ46" s="61"/>
      <c r="AK46" s="61"/>
      <c r="AL46" s="61"/>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c r="DW46" s="61"/>
      <c r="DX46" s="61"/>
      <c r="DY46" s="61"/>
      <c r="DZ46" s="61"/>
      <c r="EA46" s="61"/>
      <c r="EB46" s="61"/>
      <c r="EC46" s="61"/>
      <c r="ED46" s="61"/>
      <c r="EE46" s="61"/>
      <c r="EF46" s="61"/>
      <c r="EG46" s="61"/>
      <c r="EH46" s="61"/>
      <c r="EI46" s="61"/>
      <c r="EJ46" s="61"/>
      <c r="EK46" s="61"/>
      <c r="EL46" s="61"/>
      <c r="EM46" s="61"/>
      <c r="EN46" s="61"/>
      <c r="EO46" s="61"/>
      <c r="EP46" s="61"/>
      <c r="EQ46" s="61"/>
      <c r="ER46" s="61"/>
      <c r="ES46" s="61"/>
      <c r="ET46" s="61"/>
      <c r="EU46" s="61"/>
      <c r="EV46" s="61"/>
      <c r="EW46" s="61"/>
      <c r="EX46" s="61"/>
      <c r="EY46" s="61"/>
      <c r="EZ46" s="61"/>
      <c r="FA46" s="61"/>
      <c r="FB46" s="61"/>
      <c r="FC46" s="61"/>
      <c r="FD46" s="61"/>
      <c r="FE46" s="61"/>
      <c r="FF46" s="61"/>
      <c r="FG46" s="61"/>
      <c r="FH46" s="61"/>
      <c r="FI46" s="61"/>
      <c r="FJ46" s="61"/>
      <c r="FK46" s="61"/>
      <c r="FL46" s="61"/>
      <c r="FM46" s="61"/>
      <c r="FN46" s="61"/>
      <c r="FO46" s="61"/>
      <c r="FP46" s="61"/>
      <c r="FQ46" s="61"/>
      <c r="FR46" s="61"/>
      <c r="FS46" s="61"/>
      <c r="FT46" s="61"/>
      <c r="FU46" s="61"/>
      <c r="FV46" s="61"/>
      <c r="FW46" s="61"/>
      <c r="FX46" s="61"/>
      <c r="FY46" s="61"/>
      <c r="FZ46" s="61"/>
      <c r="GA46" s="61"/>
      <c r="GB46" s="61"/>
      <c r="GC46" s="61"/>
      <c r="GD46" s="61"/>
      <c r="GE46" s="61"/>
      <c r="GF46" s="61"/>
      <c r="GG46" s="61"/>
      <c r="GH46" s="61"/>
      <c r="GI46" s="61"/>
      <c r="GJ46" s="61"/>
      <c r="GK46" s="61"/>
      <c r="GL46" s="61"/>
      <c r="GM46" s="61"/>
      <c r="GN46" s="61"/>
      <c r="GO46" s="61"/>
      <c r="GP46" s="61"/>
      <c r="GQ46" s="61"/>
      <c r="GR46" s="61"/>
      <c r="GS46" s="61"/>
      <c r="GT46" s="61"/>
      <c r="GU46" s="61"/>
      <c r="GV46" s="61"/>
      <c r="GW46" s="61"/>
      <c r="GX46" s="61"/>
      <c r="GY46" s="61"/>
      <c r="GZ46" s="61"/>
      <c r="HA46" s="61"/>
      <c r="HB46" s="61"/>
      <c r="HC46" s="61"/>
      <c r="HD46" s="61"/>
      <c r="HE46" s="61"/>
      <c r="HF46" s="61"/>
      <c r="HG46" s="61"/>
      <c r="HH46" s="61"/>
      <c r="HI46" s="61"/>
      <c r="HJ46" s="61"/>
      <c r="HK46" s="61"/>
      <c r="HL46" s="61"/>
      <c r="HM46" s="61"/>
      <c r="HN46" s="61"/>
      <c r="HO46" s="61"/>
      <c r="HP46" s="61"/>
      <c r="HQ46" s="61"/>
      <c r="HR46" s="61"/>
      <c r="HS46" s="61"/>
      <c r="HT46" s="61"/>
      <c r="HU46" s="61"/>
      <c r="HV46" s="61"/>
      <c r="HW46" s="61"/>
      <c r="HX46" s="61"/>
      <c r="HY46" s="61"/>
      <c r="HZ46" s="61"/>
      <c r="IA46" s="61"/>
      <c r="IB46" s="61"/>
      <c r="IC46" s="61"/>
      <c r="ID46" s="61"/>
      <c r="IE46" s="61"/>
      <c r="IF46" s="61"/>
      <c r="IG46" s="61"/>
      <c r="IH46" s="61"/>
      <c r="II46" s="61"/>
      <c r="IJ46" s="61"/>
      <c r="IK46" s="61"/>
      <c r="IL46" s="61"/>
      <c r="IM46" s="61"/>
      <c r="IN46" s="61"/>
      <c r="IO46" s="61"/>
      <c r="IP46" s="61"/>
      <c r="IQ46" s="61"/>
      <c r="IR46" s="61"/>
      <c r="IS46" s="61"/>
      <c r="IT46" s="61"/>
      <c r="IU46" s="61"/>
      <c r="IV46" s="61"/>
      <c r="IW46" s="61"/>
      <c r="IX46" s="61"/>
      <c r="IY46" s="61"/>
      <c r="IZ46" s="61"/>
      <c r="JA46" s="61"/>
      <c r="JB46" s="61"/>
      <c r="JC46" s="61"/>
      <c r="JD46" s="61"/>
      <c r="JE46" s="61"/>
      <c r="JF46" s="61"/>
      <c r="JG46" s="61"/>
      <c r="JH46" s="61"/>
      <c r="JI46" s="61"/>
      <c r="JJ46" s="61"/>
      <c r="JK46" s="61"/>
      <c r="JL46" s="61"/>
      <c r="JM46" s="61"/>
      <c r="JN46" s="61"/>
      <c r="JO46" s="61"/>
      <c r="JP46" s="61"/>
      <c r="JQ46" s="61"/>
      <c r="JR46" s="61"/>
      <c r="JS46" s="61"/>
      <c r="JT46" s="61"/>
      <c r="JU46" s="61"/>
      <c r="JV46" s="61"/>
      <c r="JW46" s="61"/>
      <c r="JX46" s="61"/>
      <c r="JY46" s="61"/>
      <c r="JZ46" s="61"/>
      <c r="KA46" s="61"/>
      <c r="KB46" s="61"/>
      <c r="KC46" s="61"/>
      <c r="KD46" s="61"/>
      <c r="KE46" s="61"/>
      <c r="KF46" s="61"/>
      <c r="KG46" s="61"/>
      <c r="KH46" s="61"/>
      <c r="KI46" s="61"/>
      <c r="KJ46" s="61"/>
      <c r="KK46" s="61"/>
      <c r="KL46" s="61"/>
      <c r="KM46" s="61"/>
      <c r="KN46" s="61"/>
      <c r="KO46" s="61"/>
      <c r="KP46" s="61"/>
      <c r="KQ46" s="61"/>
      <c r="KR46" s="61"/>
      <c r="KS46" s="61"/>
      <c r="KT46" s="61"/>
      <c r="KU46" s="61"/>
      <c r="KV46" s="61"/>
      <c r="KW46" s="61"/>
      <c r="KX46" s="61"/>
      <c r="KY46" s="61"/>
      <c r="KZ46" s="61"/>
      <c r="LA46" s="61"/>
      <c r="LB46" s="61"/>
      <c r="LC46" s="61"/>
      <c r="LD46" s="61"/>
      <c r="LE46" s="61"/>
      <c r="LF46" s="61"/>
      <c r="LG46" s="61"/>
      <c r="LH46" s="61"/>
      <c r="LI46" s="61"/>
      <c r="LJ46" s="61"/>
      <c r="LK46" s="61"/>
      <c r="LL46" s="61"/>
      <c r="LM46" s="61"/>
      <c r="LN46" s="61"/>
      <c r="LO46" s="61"/>
      <c r="LP46" s="61"/>
      <c r="LQ46" s="61"/>
      <c r="LR46" s="61"/>
      <c r="LS46" s="61"/>
      <c r="LT46" s="61"/>
      <c r="LU46" s="61"/>
      <c r="LV46" s="61"/>
      <c r="LW46" s="61"/>
      <c r="LX46" s="61"/>
      <c r="LY46" s="61"/>
      <c r="LZ46" s="61"/>
      <c r="MA46" s="61"/>
      <c r="MB46" s="61"/>
      <c r="MC46" s="61"/>
      <c r="MD46" s="61"/>
      <c r="ME46" s="61"/>
      <c r="MF46" s="61"/>
      <c r="MG46" s="61"/>
      <c r="MH46" s="61"/>
      <c r="MI46" s="61"/>
      <c r="MJ46" s="61"/>
      <c r="MK46" s="61"/>
      <c r="ML46" s="61"/>
      <c r="MM46" s="61"/>
      <c r="MN46" s="61"/>
      <c r="MO46" s="61"/>
      <c r="MP46" s="61"/>
      <c r="MQ46" s="61"/>
      <c r="MR46" s="61"/>
      <c r="MS46" s="61"/>
      <c r="MT46" s="61"/>
    </row>
    <row r="47" spans="1:358" s="62" customFormat="1" ht="24.6" customHeight="1" collapsed="1" thickBot="1">
      <c r="A47" s="245" t="s">
        <v>74</v>
      </c>
      <c r="B47" s="155"/>
      <c r="C47" s="155"/>
      <c r="D47" s="155"/>
      <c r="E47" s="156"/>
      <c r="F47" s="157"/>
      <c r="G47" s="157"/>
      <c r="H47" s="157"/>
      <c r="I47" s="157"/>
      <c r="J47" s="157"/>
      <c r="K47" s="157"/>
      <c r="L47" s="157"/>
      <c r="M47" s="157"/>
      <c r="N47" s="157">
        <f>N46</f>
        <v>14.229999999999999</v>
      </c>
      <c r="O47" s="157">
        <v>15.6</v>
      </c>
      <c r="P47" s="157"/>
      <c r="Q47" s="157">
        <v>11.775</v>
      </c>
      <c r="R47" s="157"/>
      <c r="S47" s="158"/>
      <c r="T47" s="158">
        <v>11.195</v>
      </c>
      <c r="U47" s="59">
        <v>11.350000000000001</v>
      </c>
      <c r="V47" s="59">
        <v>11.54</v>
      </c>
      <c r="W47" s="59">
        <v>11.7075</v>
      </c>
      <c r="X47" s="59">
        <v>11.4375</v>
      </c>
      <c r="Y47" s="59">
        <v>11.475</v>
      </c>
      <c r="Z47" s="59">
        <v>11.850000000000001</v>
      </c>
      <c r="AA47" s="59">
        <v>12.55</v>
      </c>
      <c r="AB47" s="59">
        <v>13.475</v>
      </c>
      <c r="AC47" s="59">
        <v>13.55</v>
      </c>
      <c r="AD47" s="95">
        <v>12.326666666666666</v>
      </c>
      <c r="AE47" s="95">
        <v>11.532500000000001</v>
      </c>
      <c r="AF47" s="95">
        <v>11.587499999999999</v>
      </c>
      <c r="AG47" s="95">
        <v>13.191666666666666</v>
      </c>
      <c r="AH47" s="59">
        <v>11.963958333333332</v>
      </c>
      <c r="AI47" s="169">
        <v>13.1</v>
      </c>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c r="DW47" s="61"/>
      <c r="DX47" s="61"/>
      <c r="DY47" s="61"/>
      <c r="DZ47" s="61"/>
      <c r="EA47" s="61"/>
      <c r="EB47" s="61"/>
      <c r="EC47" s="61"/>
      <c r="ED47" s="61"/>
      <c r="EE47" s="61"/>
      <c r="EF47" s="61"/>
      <c r="EG47" s="61"/>
      <c r="EH47" s="61"/>
      <c r="EI47" s="61"/>
      <c r="EJ47" s="61"/>
      <c r="EK47" s="61"/>
      <c r="EL47" s="61"/>
      <c r="EM47" s="61"/>
      <c r="EN47" s="61"/>
      <c r="EO47" s="61"/>
      <c r="EP47" s="61"/>
      <c r="EQ47" s="61"/>
      <c r="ER47" s="61"/>
      <c r="ES47" s="61"/>
      <c r="ET47" s="61"/>
      <c r="EU47" s="61"/>
      <c r="EV47" s="61"/>
      <c r="EW47" s="61"/>
      <c r="EX47" s="61"/>
      <c r="EY47" s="61"/>
      <c r="EZ47" s="61"/>
      <c r="FA47" s="61"/>
      <c r="FB47" s="61"/>
      <c r="FC47" s="61"/>
      <c r="FD47" s="61"/>
      <c r="FE47" s="61"/>
      <c r="FF47" s="61"/>
      <c r="FG47" s="61"/>
      <c r="FH47" s="61"/>
      <c r="FI47" s="61"/>
      <c r="FJ47" s="61"/>
      <c r="FK47" s="61"/>
      <c r="FL47" s="61"/>
      <c r="FM47" s="61"/>
      <c r="FN47" s="61"/>
      <c r="FO47" s="61"/>
      <c r="FP47" s="61"/>
      <c r="FQ47" s="61"/>
      <c r="FR47" s="61"/>
      <c r="FS47" s="61"/>
      <c r="FT47" s="61"/>
      <c r="FU47" s="61"/>
      <c r="FV47" s="61"/>
      <c r="FW47" s="61"/>
      <c r="FX47" s="61"/>
      <c r="FY47" s="61"/>
      <c r="FZ47" s="61"/>
      <c r="GA47" s="61"/>
      <c r="GB47" s="61"/>
      <c r="GC47" s="61"/>
      <c r="GD47" s="61"/>
      <c r="GE47" s="61"/>
      <c r="GF47" s="61"/>
      <c r="GG47" s="61"/>
      <c r="GH47" s="61"/>
      <c r="GI47" s="61"/>
      <c r="GJ47" s="61"/>
      <c r="GK47" s="61"/>
      <c r="GL47" s="61"/>
      <c r="GM47" s="61"/>
      <c r="GN47" s="61"/>
      <c r="GO47" s="61"/>
      <c r="GP47" s="61"/>
      <c r="GQ47" s="61"/>
      <c r="GR47" s="61"/>
      <c r="GS47" s="61"/>
      <c r="GT47" s="61"/>
      <c r="GU47" s="61"/>
      <c r="GV47" s="61"/>
      <c r="GW47" s="61"/>
      <c r="GX47" s="61"/>
      <c r="GY47" s="61"/>
      <c r="GZ47" s="61"/>
      <c r="HA47" s="61"/>
      <c r="HB47" s="61"/>
      <c r="HC47" s="61"/>
      <c r="HD47" s="61"/>
      <c r="HE47" s="61"/>
      <c r="HF47" s="61"/>
      <c r="HG47" s="61"/>
      <c r="HH47" s="61"/>
      <c r="HI47" s="61"/>
      <c r="HJ47" s="61"/>
      <c r="HK47" s="61"/>
      <c r="HL47" s="61"/>
      <c r="HM47" s="61"/>
      <c r="HN47" s="61"/>
      <c r="HO47" s="61"/>
      <c r="HP47" s="61"/>
      <c r="HQ47" s="61"/>
      <c r="HR47" s="61"/>
      <c r="HS47" s="61"/>
      <c r="HT47" s="61"/>
      <c r="HU47" s="61"/>
      <c r="HV47" s="61"/>
      <c r="HW47" s="61"/>
      <c r="HX47" s="61"/>
      <c r="HY47" s="61"/>
      <c r="HZ47" s="61"/>
      <c r="IA47" s="61"/>
      <c r="IB47" s="61"/>
      <c r="IC47" s="61"/>
      <c r="ID47" s="61"/>
      <c r="IE47" s="61"/>
      <c r="IF47" s="61"/>
      <c r="IG47" s="61"/>
      <c r="IH47" s="61"/>
      <c r="II47" s="61"/>
      <c r="IJ47" s="61"/>
      <c r="IK47" s="61"/>
      <c r="IL47" s="61"/>
      <c r="IM47" s="61"/>
      <c r="IN47" s="61"/>
      <c r="IO47" s="61"/>
      <c r="IP47" s="61"/>
      <c r="IQ47" s="61"/>
      <c r="IR47" s="61"/>
      <c r="IS47" s="61"/>
      <c r="IT47" s="61"/>
      <c r="IU47" s="61"/>
      <c r="IV47" s="61"/>
      <c r="IW47" s="61"/>
      <c r="IX47" s="61"/>
      <c r="IY47" s="61"/>
      <c r="IZ47" s="61"/>
      <c r="JA47" s="61"/>
      <c r="JB47" s="61"/>
      <c r="JC47" s="61"/>
      <c r="JD47" s="61"/>
      <c r="JE47" s="61"/>
      <c r="JF47" s="61"/>
      <c r="JG47" s="61"/>
      <c r="JH47" s="61"/>
      <c r="JI47" s="61"/>
      <c r="JJ47" s="61"/>
      <c r="JK47" s="61"/>
      <c r="JL47" s="61"/>
      <c r="JM47" s="61"/>
      <c r="JN47" s="61"/>
      <c r="JO47" s="61"/>
      <c r="JP47" s="61"/>
      <c r="JQ47" s="61"/>
      <c r="JR47" s="61"/>
      <c r="JS47" s="61"/>
      <c r="JT47" s="61"/>
      <c r="JU47" s="61"/>
      <c r="JV47" s="61"/>
      <c r="JW47" s="61"/>
      <c r="JX47" s="61"/>
      <c r="JY47" s="61"/>
      <c r="JZ47" s="61"/>
      <c r="KA47" s="61"/>
      <c r="KB47" s="61"/>
      <c r="KC47" s="61"/>
      <c r="KD47" s="61"/>
      <c r="KE47" s="61"/>
      <c r="KF47" s="61"/>
      <c r="KG47" s="61"/>
      <c r="KH47" s="61"/>
      <c r="KI47" s="61"/>
      <c r="KJ47" s="61"/>
      <c r="KK47" s="61"/>
      <c r="KL47" s="61"/>
      <c r="KM47" s="61"/>
      <c r="KN47" s="61"/>
      <c r="KO47" s="61"/>
      <c r="KP47" s="61"/>
      <c r="KQ47" s="61"/>
      <c r="KR47" s="61"/>
      <c r="KS47" s="61"/>
      <c r="KT47" s="61"/>
      <c r="KU47" s="61"/>
      <c r="KV47" s="61"/>
      <c r="KW47" s="61"/>
      <c r="KX47" s="61"/>
      <c r="KY47" s="61"/>
      <c r="KZ47" s="61"/>
      <c r="LA47" s="61"/>
      <c r="LB47" s="61"/>
      <c r="LC47" s="61"/>
      <c r="LD47" s="61"/>
      <c r="LE47" s="61"/>
      <c r="LF47" s="61"/>
      <c r="LG47" s="61"/>
      <c r="LH47" s="61"/>
      <c r="LI47" s="61"/>
      <c r="LJ47" s="61"/>
      <c r="LK47" s="61"/>
      <c r="LL47" s="61"/>
      <c r="LM47" s="61"/>
      <c r="LN47" s="61"/>
      <c r="LO47" s="61"/>
      <c r="LP47" s="61"/>
      <c r="LQ47" s="61"/>
      <c r="LR47" s="61"/>
      <c r="LS47" s="61"/>
      <c r="LT47" s="61"/>
      <c r="LU47" s="61"/>
      <c r="LV47" s="61"/>
      <c r="LW47" s="61"/>
      <c r="LX47" s="61"/>
      <c r="LY47" s="61"/>
      <c r="LZ47" s="61"/>
      <c r="MA47" s="61"/>
      <c r="MB47" s="61"/>
      <c r="MC47" s="61"/>
      <c r="MD47" s="61"/>
      <c r="ME47" s="61"/>
      <c r="MF47" s="61"/>
      <c r="MG47" s="61"/>
      <c r="MH47" s="61"/>
      <c r="MI47" s="61"/>
      <c r="MJ47" s="61"/>
      <c r="MK47" s="61"/>
      <c r="ML47" s="61"/>
      <c r="MM47" s="61"/>
      <c r="MN47" s="61"/>
      <c r="MO47" s="61"/>
      <c r="MP47" s="61"/>
      <c r="MQ47" s="61"/>
      <c r="MR47" s="61"/>
      <c r="MS47" s="61"/>
      <c r="MT47" s="61"/>
    </row>
    <row r="48" spans="1:358" s="62" customFormat="1" ht="19.5" thickBot="1">
      <c r="A48" s="227" t="s">
        <v>37</v>
      </c>
      <c r="B48" s="165"/>
      <c r="C48" s="165"/>
      <c r="D48" s="166"/>
      <c r="E48" s="166"/>
      <c r="F48" s="167"/>
      <c r="G48" s="167"/>
      <c r="H48" s="167"/>
      <c r="I48" s="167"/>
      <c r="J48" s="168"/>
      <c r="K48" s="167">
        <f>K46+K13</f>
        <v>61.41</v>
      </c>
      <c r="L48" s="167">
        <f>L46+L13</f>
        <v>60.285000000000004</v>
      </c>
      <c r="M48" s="167">
        <f>M46-M59</f>
        <v>0.27500000000000036</v>
      </c>
      <c r="N48" s="164">
        <f>N46-N59</f>
        <v>0.19999999999999929</v>
      </c>
      <c r="O48" s="164">
        <f>O46-O59</f>
        <v>9.9999999999999645E-2</v>
      </c>
      <c r="P48" s="164">
        <f t="shared" ref="P48:Q48" si="44">P46-P59</f>
        <v>0.79999999999999716</v>
      </c>
      <c r="Q48" s="164">
        <f t="shared" si="44"/>
        <v>0.77500000000000036</v>
      </c>
      <c r="R48" s="164"/>
      <c r="S48" s="164"/>
      <c r="T48" s="164">
        <f>T46-T59</f>
        <v>0.51999999999999957</v>
      </c>
      <c r="U48" s="164">
        <f t="shared" ref="U48:AH49" si="45">U46-U59</f>
        <v>0.16250000000000142</v>
      </c>
      <c r="V48" s="164">
        <f t="shared" si="45"/>
        <v>-0.11250000000000071</v>
      </c>
      <c r="W48" s="164">
        <f t="shared" si="45"/>
        <v>-0.23000000000000043</v>
      </c>
      <c r="X48" s="164">
        <f t="shared" si="45"/>
        <v>2.500000000001279E-3</v>
      </c>
      <c r="Y48" s="164">
        <f t="shared" si="45"/>
        <v>0.51249999999999929</v>
      </c>
      <c r="Z48" s="164">
        <f t="shared" si="45"/>
        <v>0.77500000000000036</v>
      </c>
      <c r="AA48" s="164">
        <f t="shared" si="45"/>
        <v>0.57500000000000107</v>
      </c>
      <c r="AB48" s="164">
        <f t="shared" si="45"/>
        <v>0.57000000000000028</v>
      </c>
      <c r="AC48" s="164">
        <f t="shared" si="45"/>
        <v>0.52000000000000135</v>
      </c>
      <c r="AD48" s="157">
        <f t="shared" si="45"/>
        <v>0.56333333333333435</v>
      </c>
      <c r="AE48" s="157">
        <f t="shared" si="45"/>
        <v>-5.9999999999998721E-2</v>
      </c>
      <c r="AF48" s="157">
        <f t="shared" si="45"/>
        <v>0.42999999999999972</v>
      </c>
      <c r="AG48" s="157">
        <f t="shared" si="45"/>
        <v>0.55499999999999972</v>
      </c>
      <c r="AH48" s="59">
        <f t="shared" si="45"/>
        <v>0.40583333333333371</v>
      </c>
      <c r="AI48" s="169"/>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1"/>
      <c r="DY48" s="61"/>
      <c r="DZ48" s="61"/>
      <c r="EA48" s="61"/>
      <c r="EB48" s="61"/>
      <c r="EC48" s="61"/>
      <c r="ED48" s="61"/>
      <c r="EE48" s="61"/>
      <c r="EF48" s="61"/>
      <c r="EG48" s="61"/>
      <c r="EH48" s="61"/>
      <c r="EI48" s="61"/>
      <c r="EJ48" s="61"/>
      <c r="EK48" s="61"/>
      <c r="EL48" s="61"/>
      <c r="EM48" s="61"/>
      <c r="EN48" s="61"/>
      <c r="EO48" s="61"/>
      <c r="EP48" s="61"/>
      <c r="EQ48" s="61"/>
      <c r="ER48" s="61"/>
      <c r="ES48" s="61"/>
      <c r="ET48" s="61"/>
      <c r="EU48" s="61"/>
      <c r="EV48" s="61"/>
      <c r="EW48" s="61"/>
      <c r="EX48" s="61"/>
      <c r="EY48" s="61"/>
      <c r="EZ48" s="61"/>
      <c r="FA48" s="61"/>
      <c r="FB48" s="61"/>
      <c r="FC48" s="61"/>
      <c r="FD48" s="61"/>
      <c r="FE48" s="61"/>
      <c r="FF48" s="61"/>
      <c r="FG48" s="61"/>
      <c r="FH48" s="61"/>
      <c r="FI48" s="61"/>
      <c r="FJ48" s="61"/>
      <c r="FK48" s="61"/>
      <c r="FL48" s="61"/>
      <c r="FM48" s="61"/>
      <c r="FN48" s="61"/>
      <c r="FO48" s="61"/>
      <c r="FP48" s="61"/>
      <c r="FQ48" s="61"/>
      <c r="FR48" s="61"/>
      <c r="FS48" s="61"/>
      <c r="FT48" s="61"/>
      <c r="FU48" s="61"/>
      <c r="FV48" s="61"/>
      <c r="FW48" s="61"/>
      <c r="FX48" s="61"/>
      <c r="FY48" s="61"/>
      <c r="FZ48" s="61"/>
      <c r="GA48" s="61"/>
      <c r="GB48" s="61"/>
      <c r="GC48" s="61"/>
      <c r="GD48" s="61"/>
      <c r="GE48" s="61"/>
      <c r="GF48" s="61"/>
      <c r="GG48" s="61"/>
      <c r="GH48" s="61"/>
      <c r="GI48" s="61"/>
      <c r="GJ48" s="61"/>
      <c r="GK48" s="61"/>
      <c r="GL48" s="61"/>
      <c r="GM48" s="61"/>
      <c r="GN48" s="61"/>
      <c r="GO48" s="61"/>
      <c r="GP48" s="61"/>
      <c r="GQ48" s="61"/>
      <c r="GR48" s="61"/>
      <c r="GS48" s="61"/>
      <c r="GT48" s="61"/>
      <c r="GU48" s="61"/>
      <c r="GV48" s="61"/>
      <c r="GW48" s="61"/>
      <c r="GX48" s="61"/>
      <c r="GY48" s="61"/>
      <c r="GZ48" s="61"/>
      <c r="HA48" s="61"/>
      <c r="HB48" s="61"/>
      <c r="HC48" s="61"/>
      <c r="HD48" s="61"/>
      <c r="HE48" s="61"/>
      <c r="HF48" s="61"/>
      <c r="HG48" s="61"/>
      <c r="HH48" s="61"/>
      <c r="HI48" s="61"/>
      <c r="HJ48" s="61"/>
      <c r="HK48" s="61"/>
      <c r="HL48" s="61"/>
      <c r="HM48" s="61"/>
      <c r="HN48" s="61"/>
      <c r="HO48" s="61"/>
      <c r="HP48" s="61"/>
      <c r="HQ48" s="61"/>
      <c r="HR48" s="61"/>
      <c r="HS48" s="61"/>
      <c r="HT48" s="61"/>
      <c r="HU48" s="61"/>
      <c r="HV48" s="61"/>
      <c r="HW48" s="61"/>
      <c r="HX48" s="61"/>
      <c r="HY48" s="61"/>
      <c r="HZ48" s="61"/>
      <c r="IA48" s="61"/>
      <c r="IB48" s="61"/>
      <c r="IC48" s="61"/>
      <c r="ID48" s="61"/>
      <c r="IE48" s="61"/>
      <c r="IF48" s="61"/>
      <c r="IG48" s="61"/>
      <c r="IH48" s="61"/>
      <c r="II48" s="61"/>
      <c r="IJ48" s="61"/>
      <c r="IK48" s="61"/>
      <c r="IL48" s="61"/>
      <c r="IM48" s="61"/>
      <c r="IN48" s="61"/>
      <c r="IO48" s="61"/>
      <c r="IP48" s="61"/>
      <c r="IQ48" s="61"/>
      <c r="IR48" s="61"/>
      <c r="IS48" s="61"/>
      <c r="IT48" s="61"/>
      <c r="IU48" s="61"/>
      <c r="IV48" s="61"/>
      <c r="IW48" s="61"/>
      <c r="IX48" s="61"/>
      <c r="IY48" s="61"/>
      <c r="IZ48" s="61"/>
      <c r="JA48" s="61"/>
      <c r="JB48" s="61"/>
      <c r="JC48" s="61"/>
      <c r="JD48" s="61"/>
      <c r="JE48" s="61"/>
      <c r="JF48" s="61"/>
      <c r="JG48" s="61"/>
      <c r="JH48" s="61"/>
      <c r="JI48" s="61"/>
      <c r="JJ48" s="61"/>
      <c r="JK48" s="61"/>
      <c r="JL48" s="61"/>
      <c r="JM48" s="61"/>
      <c r="JN48" s="61"/>
      <c r="JO48" s="61"/>
      <c r="JP48" s="61"/>
      <c r="JQ48" s="61"/>
      <c r="JR48" s="61"/>
      <c r="JS48" s="61"/>
      <c r="JT48" s="61"/>
      <c r="JU48" s="61"/>
      <c r="JV48" s="61"/>
      <c r="JW48" s="61"/>
      <c r="JX48" s="61"/>
      <c r="JY48" s="61"/>
      <c r="JZ48" s="61"/>
      <c r="KA48" s="61"/>
      <c r="KB48" s="61"/>
      <c r="KC48" s="61"/>
      <c r="KD48" s="61"/>
      <c r="KE48" s="61"/>
      <c r="KF48" s="61"/>
      <c r="KG48" s="61"/>
      <c r="KH48" s="61"/>
      <c r="KI48" s="61"/>
      <c r="KJ48" s="61"/>
      <c r="KK48" s="61"/>
      <c r="KL48" s="61"/>
      <c r="KM48" s="61"/>
      <c r="KN48" s="61"/>
      <c r="KO48" s="61"/>
      <c r="KP48" s="61"/>
      <c r="KQ48" s="61"/>
      <c r="KR48" s="61"/>
      <c r="KS48" s="61"/>
      <c r="KT48" s="61"/>
      <c r="KU48" s="61"/>
      <c r="KV48" s="61"/>
      <c r="KW48" s="61"/>
      <c r="KX48" s="61"/>
      <c r="KY48" s="61"/>
      <c r="KZ48" s="61"/>
      <c r="LA48" s="61"/>
      <c r="LB48" s="61"/>
      <c r="LC48" s="61"/>
      <c r="LD48" s="61"/>
      <c r="LE48" s="61"/>
      <c r="LF48" s="61"/>
      <c r="LG48" s="61"/>
      <c r="LH48" s="61"/>
      <c r="LI48" s="61"/>
      <c r="LJ48" s="61"/>
      <c r="LK48" s="61"/>
      <c r="LL48" s="61"/>
      <c r="LM48" s="61"/>
      <c r="LN48" s="61"/>
      <c r="LO48" s="61"/>
      <c r="LP48" s="61"/>
      <c r="LQ48" s="61"/>
      <c r="LR48" s="61"/>
      <c r="LS48" s="61"/>
      <c r="LT48" s="61"/>
      <c r="LU48" s="61"/>
      <c r="LV48" s="61"/>
      <c r="LW48" s="61"/>
      <c r="LX48" s="61"/>
      <c r="LY48" s="61"/>
      <c r="LZ48" s="61"/>
      <c r="MA48" s="61"/>
      <c r="MB48" s="61"/>
      <c r="MC48" s="61"/>
      <c r="MD48" s="61"/>
      <c r="ME48" s="61"/>
      <c r="MF48" s="61"/>
      <c r="MG48" s="61"/>
      <c r="MH48" s="61"/>
      <c r="MI48" s="61"/>
      <c r="MJ48" s="61"/>
      <c r="MK48" s="61"/>
      <c r="ML48" s="61"/>
      <c r="MM48" s="61"/>
      <c r="MN48" s="61"/>
      <c r="MO48" s="61"/>
      <c r="MP48" s="61"/>
      <c r="MQ48" s="61"/>
      <c r="MR48" s="61"/>
      <c r="MS48" s="61"/>
      <c r="MT48" s="61"/>
    </row>
    <row r="49" spans="1:358" s="62" customFormat="1" ht="21.75" thickBot="1">
      <c r="A49" s="197" t="s">
        <v>76</v>
      </c>
      <c r="B49" s="102"/>
      <c r="C49" s="102"/>
      <c r="D49" s="102"/>
      <c r="E49" s="102"/>
      <c r="F49" s="159"/>
      <c r="G49" s="159"/>
      <c r="H49" s="159"/>
      <c r="I49" s="159"/>
      <c r="J49" s="103"/>
      <c r="K49" s="159"/>
      <c r="L49" s="159"/>
      <c r="M49" s="104"/>
      <c r="N49" s="157">
        <f>N47-N60</f>
        <v>0.19999999999999929</v>
      </c>
      <c r="O49" s="157">
        <f>O47-O60</f>
        <v>1.4499999999999993</v>
      </c>
      <c r="P49" s="157">
        <f>P47-P60</f>
        <v>-10.862500000000001</v>
      </c>
      <c r="Q49" s="157">
        <f>Q47-Q60</f>
        <v>0.77500000000000036</v>
      </c>
      <c r="R49" s="157"/>
      <c r="S49" s="159"/>
      <c r="T49" s="159">
        <f>T47-T60</f>
        <v>0.51999999999999957</v>
      </c>
      <c r="U49" s="157">
        <f t="shared" si="45"/>
        <v>0.16250000000000142</v>
      </c>
      <c r="V49" s="157">
        <f t="shared" si="45"/>
        <v>3.9999999999999147E-2</v>
      </c>
      <c r="W49" s="157">
        <f t="shared" si="45"/>
        <v>7.5000000000002842E-3</v>
      </c>
      <c r="X49" s="157">
        <f t="shared" si="45"/>
        <v>2.500000000001279E-3</v>
      </c>
      <c r="Y49" s="157">
        <f t="shared" si="45"/>
        <v>0.51249999999999929</v>
      </c>
      <c r="Z49" s="157">
        <f t="shared" si="45"/>
        <v>0.77500000000000036</v>
      </c>
      <c r="AA49" s="157">
        <f t="shared" si="45"/>
        <v>0.57500000000000107</v>
      </c>
      <c r="AB49" s="157">
        <f t="shared" si="45"/>
        <v>0.57000000000000028</v>
      </c>
      <c r="AC49" s="157">
        <f t="shared" si="45"/>
        <v>0.52000000000000135</v>
      </c>
      <c r="AD49" s="157">
        <f t="shared" si="45"/>
        <v>1.480833333333333</v>
      </c>
      <c r="AE49" s="157">
        <f t="shared" si="45"/>
        <v>7.0000000000000284E-2</v>
      </c>
      <c r="AF49" s="157">
        <f t="shared" si="45"/>
        <v>0.42999999999999794</v>
      </c>
      <c r="AG49" s="157">
        <f t="shared" si="45"/>
        <v>0.55500000000000149</v>
      </c>
      <c r="AH49" s="59">
        <f t="shared" si="45"/>
        <v>0.43833333333333258</v>
      </c>
      <c r="AI49" s="178">
        <f>AI47-AI59</f>
        <v>0.29999999999999893</v>
      </c>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s="61"/>
      <c r="GU49" s="61"/>
      <c r="GV49" s="61"/>
      <c r="GW49" s="61"/>
      <c r="GX49" s="61"/>
      <c r="GY49" s="61"/>
      <c r="GZ49" s="61"/>
      <c r="HA49" s="61"/>
      <c r="HB49" s="61"/>
      <c r="HC49" s="61"/>
      <c r="HD49" s="61"/>
      <c r="HE49" s="61"/>
      <c r="HF49" s="61"/>
      <c r="HG49" s="61"/>
      <c r="HH49" s="61"/>
      <c r="HI49" s="61"/>
      <c r="HJ49" s="61"/>
      <c r="HK49" s="61"/>
      <c r="HL49" s="61"/>
      <c r="HM49" s="61"/>
      <c r="HN49" s="61"/>
      <c r="HO49" s="61"/>
      <c r="HP49" s="61"/>
      <c r="HQ49" s="61"/>
      <c r="HR49" s="61"/>
      <c r="HS49" s="61"/>
      <c r="HT49" s="61"/>
      <c r="HU49" s="61"/>
      <c r="HV49" s="61"/>
      <c r="HW49" s="61"/>
      <c r="HX49" s="61"/>
      <c r="HY49" s="61"/>
      <c r="HZ49" s="61"/>
      <c r="IA49" s="61"/>
      <c r="IB49" s="61"/>
      <c r="IC49" s="61"/>
      <c r="ID49" s="61"/>
      <c r="IE49" s="61"/>
      <c r="IF49" s="61"/>
      <c r="IG49" s="61"/>
      <c r="IH49" s="61"/>
      <c r="II49" s="61"/>
      <c r="IJ49" s="61"/>
      <c r="IK49" s="61"/>
      <c r="IL49" s="61"/>
      <c r="IM49" s="61"/>
      <c r="IN49" s="61"/>
      <c r="IO49" s="61"/>
      <c r="IP49" s="61"/>
      <c r="IQ49" s="61"/>
      <c r="IR49" s="61"/>
      <c r="IS49" s="61"/>
      <c r="IT49" s="61"/>
      <c r="IU49" s="61"/>
      <c r="IV49" s="61"/>
      <c r="IW49" s="61"/>
      <c r="IX49" s="61"/>
      <c r="IY49" s="61"/>
      <c r="IZ49" s="61"/>
      <c r="JA49" s="61"/>
      <c r="JB49" s="61"/>
      <c r="JC49" s="61"/>
      <c r="JD49" s="61"/>
      <c r="JE49" s="61"/>
      <c r="JF49" s="61"/>
      <c r="JG49" s="61"/>
      <c r="JH49" s="61"/>
      <c r="JI49" s="61"/>
      <c r="JJ49" s="61"/>
      <c r="JK49" s="61"/>
      <c r="JL49" s="61"/>
      <c r="JM49" s="61"/>
      <c r="JN49" s="61"/>
      <c r="JO49" s="61"/>
      <c r="JP49" s="61"/>
      <c r="JQ49" s="61"/>
      <c r="JR49" s="61"/>
      <c r="JS49" s="61"/>
      <c r="JT49" s="61"/>
      <c r="JU49" s="61"/>
      <c r="JV49" s="61"/>
      <c r="JW49" s="61"/>
      <c r="JX49" s="61"/>
      <c r="JY49" s="61"/>
      <c r="JZ49" s="61"/>
      <c r="KA49" s="61"/>
      <c r="KB49" s="61"/>
      <c r="KC49" s="61"/>
      <c r="KD49" s="61"/>
      <c r="KE49" s="61"/>
      <c r="KF49" s="61"/>
      <c r="KG49" s="61"/>
      <c r="KH49" s="61"/>
      <c r="KI49" s="61"/>
      <c r="KJ49" s="61"/>
      <c r="KK49" s="61"/>
      <c r="KL49" s="61"/>
      <c r="KM49" s="61"/>
      <c r="KN49" s="61"/>
      <c r="KO49" s="61"/>
      <c r="KP49" s="61"/>
      <c r="KQ49" s="61"/>
      <c r="KR49" s="61"/>
      <c r="KS49" s="61"/>
      <c r="KT49" s="61"/>
      <c r="KU49" s="61"/>
      <c r="KV49" s="61"/>
      <c r="KW49" s="61"/>
      <c r="KX49" s="61"/>
      <c r="KY49" s="61"/>
      <c r="KZ49" s="61"/>
      <c r="LA49" s="61"/>
      <c r="LB49" s="61"/>
      <c r="LC49" s="61"/>
      <c r="LD49" s="61"/>
      <c r="LE49" s="61"/>
      <c r="LF49" s="61"/>
      <c r="LG49" s="61"/>
      <c r="LH49" s="61"/>
      <c r="LI49" s="61"/>
      <c r="LJ49" s="61"/>
      <c r="LK49" s="61"/>
      <c r="LL49" s="61"/>
      <c r="LM49" s="61"/>
      <c r="LN49" s="61"/>
      <c r="LO49" s="61"/>
      <c r="LP49" s="61"/>
      <c r="LQ49" s="61"/>
      <c r="LR49" s="61"/>
      <c r="LS49" s="61"/>
      <c r="LT49" s="61"/>
      <c r="LU49" s="61"/>
      <c r="LV49" s="61"/>
      <c r="LW49" s="61"/>
      <c r="LX49" s="61"/>
      <c r="LY49" s="61"/>
      <c r="LZ49" s="61"/>
      <c r="MA49" s="61"/>
      <c r="MB49" s="61"/>
      <c r="MC49" s="61"/>
      <c r="MD49" s="61"/>
      <c r="ME49" s="61"/>
      <c r="MF49" s="61"/>
      <c r="MG49" s="61"/>
      <c r="MH49" s="61"/>
      <c r="MI49" s="61"/>
      <c r="MJ49" s="61"/>
      <c r="MK49" s="61"/>
      <c r="ML49" s="61"/>
      <c r="MM49" s="61"/>
      <c r="MN49" s="61"/>
      <c r="MO49" s="61"/>
      <c r="MP49" s="61"/>
      <c r="MQ49" s="61"/>
      <c r="MR49" s="61"/>
      <c r="MS49" s="61"/>
      <c r="MT49" s="61"/>
    </row>
    <row r="50" spans="1:358" ht="21.75" thickBot="1">
      <c r="A50" s="227" t="s">
        <v>38</v>
      </c>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23"/>
      <c r="AE50" s="23"/>
      <c r="AF50" s="23"/>
      <c r="AG50" s="23"/>
      <c r="AH50" s="7"/>
      <c r="AI50" s="179">
        <f>AH47-AH60</f>
        <v>0.43833333333333258</v>
      </c>
    </row>
    <row r="51" spans="1:358" ht="17.25" hidden="1" customHeight="1" outlineLevel="1">
      <c r="A51" s="196"/>
      <c r="B51" s="88" t="s">
        <v>1</v>
      </c>
      <c r="C51" s="88" t="str">
        <f>C38</f>
        <v>Forecast</v>
      </c>
      <c r="D51" s="65"/>
      <c r="E51" s="65" t="s">
        <v>3</v>
      </c>
      <c r="F51" s="20" t="s">
        <v>4</v>
      </c>
      <c r="G51" s="20" t="s">
        <v>5</v>
      </c>
      <c r="H51" s="20" t="s">
        <v>6</v>
      </c>
      <c r="I51" s="20" t="s">
        <v>7</v>
      </c>
      <c r="J51" s="66" t="s">
        <v>2</v>
      </c>
      <c r="K51" s="20" t="s">
        <v>8</v>
      </c>
      <c r="L51" s="20" t="s">
        <v>9</v>
      </c>
      <c r="M51" s="20" t="s">
        <v>9</v>
      </c>
      <c r="N51" s="20" t="s">
        <v>12</v>
      </c>
      <c r="O51" s="20" t="s">
        <v>13</v>
      </c>
      <c r="P51" s="20" t="s">
        <v>14</v>
      </c>
      <c r="Q51" s="20" t="s">
        <v>15</v>
      </c>
      <c r="R51" s="23" t="s">
        <v>10</v>
      </c>
      <c r="S51" s="67" t="s">
        <v>11</v>
      </c>
      <c r="T51" s="67" t="s">
        <v>16</v>
      </c>
      <c r="U51" s="24" t="s">
        <v>64</v>
      </c>
      <c r="V51" s="24" t="s">
        <v>65</v>
      </c>
      <c r="W51" s="24" t="s">
        <v>66</v>
      </c>
      <c r="X51" s="24" t="s">
        <v>67</v>
      </c>
      <c r="Y51" s="177" t="s">
        <v>68</v>
      </c>
      <c r="Z51" s="177" t="s">
        <v>69</v>
      </c>
      <c r="AA51" s="177" t="s">
        <v>70</v>
      </c>
      <c r="AB51" s="177" t="s">
        <v>77</v>
      </c>
      <c r="AC51" s="177" t="s">
        <v>78</v>
      </c>
      <c r="AD51" s="1191" t="s">
        <v>79</v>
      </c>
      <c r="AE51" s="1191" t="s">
        <v>80</v>
      </c>
      <c r="AF51" s="1191" t="s">
        <v>81</v>
      </c>
      <c r="AG51" s="1191" t="s">
        <v>82</v>
      </c>
      <c r="AH51" s="1191">
        <v>2016</v>
      </c>
    </row>
    <row r="52" spans="1:358" ht="17.25" hidden="1" customHeight="1" outlineLevel="1">
      <c r="A52" s="25"/>
      <c r="B52" s="26"/>
      <c r="C52" s="26"/>
      <c r="D52" s="27"/>
      <c r="E52" s="1182"/>
      <c r="F52" s="1182"/>
      <c r="G52" s="1182"/>
      <c r="H52" s="1182"/>
      <c r="I52" s="1182"/>
      <c r="J52" s="28" t="str">
        <f>$J$6</f>
        <v>(8-12 Jun)</v>
      </c>
      <c r="K52" s="1182"/>
      <c r="L52" s="250" t="s">
        <v>20</v>
      </c>
      <c r="M52" s="250" t="s">
        <v>63</v>
      </c>
      <c r="N52" s="1182"/>
      <c r="O52" s="1182"/>
      <c r="P52" s="1182"/>
      <c r="Q52" s="1182"/>
      <c r="R52" s="1182">
        <v>42370</v>
      </c>
      <c r="S52" s="29">
        <v>42401</v>
      </c>
      <c r="T52" s="30"/>
      <c r="U52" s="1182"/>
      <c r="V52" s="1182"/>
      <c r="W52" s="1182"/>
      <c r="X52" s="1182"/>
      <c r="Y52" s="1182"/>
      <c r="Z52" s="1182"/>
      <c r="AA52" s="1182"/>
      <c r="AB52" s="1182"/>
      <c r="AC52" s="1182"/>
      <c r="AD52" s="1192"/>
      <c r="AE52" s="1192"/>
      <c r="AF52" s="1192"/>
      <c r="AG52" s="1192"/>
      <c r="AH52" s="1192"/>
    </row>
    <row r="53" spans="1:358" ht="17.25" hidden="1" customHeight="1" outlineLevel="1">
      <c r="A53" s="31" t="s">
        <v>39</v>
      </c>
      <c r="B53" s="68">
        <v>14.19</v>
      </c>
      <c r="C53" s="68" t="str">
        <f>C40</f>
        <v>Previous WK</v>
      </c>
      <c r="D53" s="27"/>
      <c r="E53" s="1183">
        <v>13.82</v>
      </c>
      <c r="F53" s="1183"/>
      <c r="G53" s="1183"/>
      <c r="H53" s="1183"/>
      <c r="I53" s="1183"/>
      <c r="J53" s="69"/>
      <c r="K53" s="1183"/>
      <c r="L53" s="33"/>
      <c r="M53" s="33"/>
      <c r="N53" s="1183"/>
      <c r="O53" s="1183"/>
      <c r="P53" s="1183"/>
      <c r="Q53" s="1183"/>
      <c r="R53" s="1183"/>
      <c r="S53" s="187"/>
      <c r="T53" s="188"/>
      <c r="U53" s="1183"/>
      <c r="V53" s="1183"/>
      <c r="W53" s="1183"/>
      <c r="X53" s="1183"/>
      <c r="Y53" s="1183"/>
      <c r="Z53" s="1183"/>
      <c r="AA53" s="1183"/>
      <c r="AB53" s="1183"/>
      <c r="AC53" s="1183"/>
      <c r="AD53" s="38"/>
      <c r="AE53" s="40"/>
      <c r="AF53" s="40"/>
      <c r="AG53" s="40"/>
      <c r="AH53" s="40"/>
    </row>
    <row r="54" spans="1:358" s="77" customFormat="1" ht="16.5" hidden="1" customHeight="1" outlineLevel="1">
      <c r="A54" s="89"/>
      <c r="B54" s="105"/>
      <c r="C54" s="106"/>
      <c r="D54" s="98"/>
      <c r="E54" s="99"/>
      <c r="F54" s="35"/>
      <c r="G54" s="35"/>
      <c r="H54" s="35"/>
      <c r="I54" s="35"/>
      <c r="J54" s="72"/>
      <c r="K54" s="35"/>
      <c r="L54" s="37"/>
      <c r="M54" s="37"/>
      <c r="N54" s="35"/>
      <c r="O54" s="35"/>
      <c r="P54" s="35"/>
      <c r="Q54" s="35"/>
      <c r="R54" s="38"/>
      <c r="S54" s="107"/>
      <c r="T54" s="107"/>
      <c r="U54" s="39"/>
      <c r="V54" s="39"/>
      <c r="W54" s="39"/>
      <c r="X54" s="39"/>
      <c r="Y54" s="38"/>
      <c r="Z54" s="38"/>
      <c r="AA54" s="38"/>
      <c r="AB54" s="38"/>
      <c r="AC54" s="38"/>
      <c r="AD54" s="44"/>
      <c r="AE54" s="44"/>
      <c r="AF54" s="44"/>
      <c r="AG54" s="44"/>
      <c r="AH54" s="44"/>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45"/>
      <c r="BU54" s="45"/>
      <c r="BV54" s="45"/>
      <c r="BW54" s="45"/>
      <c r="BX54" s="45"/>
      <c r="BY54" s="45"/>
      <c r="BZ54" s="45"/>
      <c r="CA54" s="45"/>
      <c r="CB54" s="45"/>
      <c r="CC54" s="45"/>
      <c r="CD54" s="45"/>
      <c r="CE54" s="45"/>
      <c r="CF54" s="45"/>
      <c r="CG54" s="45"/>
      <c r="CH54" s="45"/>
      <c r="CI54" s="45"/>
      <c r="CJ54" s="45"/>
      <c r="CK54" s="45"/>
      <c r="CL54" s="45"/>
      <c r="CM54" s="45"/>
      <c r="CN54" s="45"/>
      <c r="CO54" s="45"/>
      <c r="CP54" s="45"/>
      <c r="CQ54" s="45"/>
      <c r="CR54" s="45"/>
      <c r="CS54" s="45"/>
      <c r="CT54" s="45"/>
      <c r="CU54" s="45"/>
      <c r="CV54" s="45"/>
      <c r="CW54" s="45"/>
      <c r="CX54" s="45"/>
      <c r="CY54" s="45"/>
      <c r="CZ54" s="45"/>
      <c r="DA54" s="45"/>
      <c r="DB54" s="45"/>
      <c r="DC54" s="45"/>
      <c r="DD54" s="45"/>
      <c r="DE54" s="45"/>
      <c r="DF54" s="45"/>
      <c r="DG54" s="45"/>
      <c r="DH54" s="45"/>
      <c r="DI54" s="45"/>
      <c r="DJ54" s="45"/>
      <c r="DK54" s="45"/>
      <c r="DL54" s="45"/>
      <c r="DM54" s="45"/>
      <c r="DN54" s="45"/>
      <c r="DO54" s="45"/>
      <c r="DP54" s="45"/>
      <c r="DQ54" s="45"/>
      <c r="DR54" s="45"/>
      <c r="DS54" s="45"/>
      <c r="DT54" s="45"/>
      <c r="DU54" s="45"/>
      <c r="DV54" s="45"/>
      <c r="DW54" s="45"/>
      <c r="DX54" s="45"/>
      <c r="DY54" s="45"/>
      <c r="DZ54" s="45"/>
      <c r="EA54" s="45"/>
      <c r="EB54" s="45"/>
      <c r="EC54" s="45"/>
      <c r="ED54" s="45"/>
      <c r="EE54" s="45"/>
      <c r="EF54" s="45"/>
      <c r="EG54" s="45"/>
      <c r="EH54" s="45"/>
      <c r="EI54" s="45"/>
      <c r="EJ54" s="45"/>
      <c r="EK54" s="45"/>
      <c r="EL54" s="45"/>
      <c r="EM54" s="45"/>
      <c r="EN54" s="45"/>
      <c r="EO54" s="45"/>
      <c r="EP54" s="45"/>
      <c r="EQ54" s="45"/>
      <c r="ER54" s="45"/>
      <c r="ES54" s="45"/>
      <c r="ET54" s="45"/>
      <c r="EU54" s="45"/>
      <c r="EV54" s="45"/>
      <c r="EW54" s="45"/>
      <c r="EX54" s="45"/>
      <c r="EY54" s="45"/>
      <c r="EZ54" s="45"/>
      <c r="FA54" s="45"/>
      <c r="FB54" s="45"/>
      <c r="FC54" s="45"/>
      <c r="FD54" s="45"/>
      <c r="FE54" s="45"/>
      <c r="FF54" s="45"/>
      <c r="FG54" s="45"/>
      <c r="FH54" s="45"/>
      <c r="FI54" s="45"/>
      <c r="FJ54" s="45"/>
      <c r="FK54" s="45"/>
      <c r="FL54" s="45"/>
      <c r="FM54" s="45"/>
      <c r="FN54" s="45"/>
      <c r="FO54" s="45"/>
      <c r="FP54" s="45"/>
      <c r="FQ54" s="45"/>
      <c r="FR54" s="45"/>
      <c r="FS54" s="45"/>
      <c r="FT54" s="45"/>
      <c r="FU54" s="45"/>
      <c r="FV54" s="45"/>
      <c r="FW54" s="45"/>
      <c r="FX54" s="45"/>
      <c r="FY54" s="45"/>
      <c r="FZ54" s="45"/>
      <c r="GA54" s="45"/>
      <c r="GB54" s="45"/>
      <c r="GC54" s="45"/>
      <c r="GD54" s="45"/>
      <c r="GE54" s="45"/>
      <c r="GF54" s="45"/>
      <c r="GG54" s="45"/>
      <c r="GH54" s="45"/>
      <c r="GI54" s="45"/>
      <c r="GJ54" s="45"/>
      <c r="GK54" s="45"/>
      <c r="GL54" s="45"/>
      <c r="GM54" s="45"/>
      <c r="GN54" s="45"/>
      <c r="GO54" s="45"/>
      <c r="GP54" s="45"/>
      <c r="GQ54" s="45"/>
      <c r="GR54" s="45"/>
      <c r="GS54" s="45"/>
      <c r="GT54" s="45"/>
      <c r="GU54" s="45"/>
      <c r="GV54" s="45"/>
      <c r="GW54" s="45"/>
      <c r="GX54" s="45"/>
      <c r="GY54" s="45"/>
      <c r="GZ54" s="45"/>
      <c r="HA54" s="45"/>
      <c r="HB54" s="45"/>
      <c r="HC54" s="45"/>
      <c r="HD54" s="45"/>
      <c r="HE54" s="45"/>
      <c r="HF54" s="45"/>
      <c r="HG54" s="45"/>
      <c r="HH54" s="45"/>
      <c r="HI54" s="45"/>
      <c r="HJ54" s="45"/>
      <c r="HK54" s="45"/>
      <c r="HL54" s="45"/>
      <c r="HM54" s="45"/>
      <c r="HN54" s="45"/>
      <c r="HO54" s="45"/>
      <c r="HP54" s="45"/>
      <c r="HQ54" s="45"/>
      <c r="HR54" s="45"/>
      <c r="HS54" s="45"/>
      <c r="HT54" s="45"/>
      <c r="HU54" s="45"/>
      <c r="HV54" s="45"/>
      <c r="HW54" s="45"/>
      <c r="HX54" s="45"/>
      <c r="HY54" s="45"/>
      <c r="HZ54" s="45"/>
      <c r="IA54" s="45"/>
      <c r="IB54" s="45"/>
      <c r="IC54" s="45"/>
      <c r="ID54" s="45"/>
      <c r="IE54" s="45"/>
      <c r="IF54" s="45"/>
      <c r="IG54" s="45"/>
      <c r="IH54" s="45"/>
      <c r="II54" s="45"/>
      <c r="IJ54" s="45"/>
      <c r="IK54" s="45"/>
      <c r="IL54" s="45"/>
      <c r="IM54" s="45"/>
      <c r="IN54" s="45"/>
      <c r="IO54" s="45"/>
      <c r="IP54" s="45"/>
      <c r="IQ54" s="45"/>
      <c r="IR54" s="45"/>
      <c r="IS54" s="45"/>
      <c r="IT54" s="45"/>
      <c r="IU54" s="45"/>
      <c r="IV54" s="45"/>
      <c r="IW54" s="45"/>
      <c r="IX54" s="45"/>
      <c r="IY54" s="45"/>
      <c r="IZ54" s="45"/>
      <c r="JA54" s="45"/>
      <c r="JB54" s="45"/>
      <c r="JC54" s="45"/>
      <c r="JD54" s="45"/>
      <c r="JE54" s="45"/>
      <c r="JF54" s="45"/>
      <c r="JG54" s="45"/>
      <c r="JH54" s="45"/>
      <c r="JI54" s="45"/>
      <c r="JJ54" s="45"/>
      <c r="JK54" s="45"/>
      <c r="JL54" s="45"/>
      <c r="JM54" s="45"/>
      <c r="JN54" s="45"/>
      <c r="JO54" s="45"/>
      <c r="JP54" s="45"/>
      <c r="JQ54" s="45"/>
      <c r="JR54" s="45"/>
      <c r="JS54" s="45"/>
      <c r="JT54" s="45"/>
      <c r="JU54" s="45"/>
      <c r="JV54" s="45"/>
      <c r="JW54" s="45"/>
      <c r="JX54" s="45"/>
      <c r="JY54" s="45"/>
      <c r="JZ54" s="45"/>
      <c r="KA54" s="45"/>
      <c r="KB54" s="45"/>
      <c r="KC54" s="45"/>
      <c r="KD54" s="45"/>
      <c r="KE54" s="45"/>
      <c r="KF54" s="45"/>
      <c r="KG54" s="45"/>
      <c r="KH54" s="45"/>
      <c r="KI54" s="45"/>
      <c r="KJ54" s="45"/>
      <c r="KK54" s="45"/>
      <c r="KL54" s="45"/>
      <c r="KM54" s="45"/>
      <c r="KN54" s="45"/>
      <c r="KO54" s="45"/>
      <c r="KP54" s="45"/>
      <c r="KQ54" s="45"/>
      <c r="KR54" s="45"/>
      <c r="KS54" s="45"/>
      <c r="KT54" s="45"/>
      <c r="KU54" s="45"/>
      <c r="KV54" s="45"/>
      <c r="KW54" s="45"/>
      <c r="KX54" s="45"/>
      <c r="KY54" s="45"/>
      <c r="KZ54" s="45"/>
      <c r="LA54" s="45"/>
      <c r="LB54" s="45"/>
      <c r="LC54" s="45"/>
      <c r="LD54" s="45"/>
      <c r="LE54" s="45"/>
      <c r="LF54" s="45"/>
      <c r="LG54" s="45"/>
      <c r="LH54" s="45"/>
      <c r="LI54" s="45"/>
      <c r="LJ54" s="45"/>
      <c r="LK54" s="45"/>
      <c r="LL54" s="45"/>
      <c r="LM54" s="45"/>
      <c r="LN54" s="45"/>
      <c r="LO54" s="45"/>
      <c r="LP54" s="45"/>
      <c r="LQ54" s="45"/>
      <c r="LR54" s="45"/>
      <c r="LS54" s="45"/>
      <c r="LT54" s="45"/>
      <c r="LU54" s="45"/>
      <c r="LV54" s="45"/>
      <c r="LW54" s="45"/>
      <c r="LX54" s="45"/>
      <c r="LY54" s="45"/>
      <c r="LZ54" s="45"/>
      <c r="MA54" s="45"/>
      <c r="MB54" s="45"/>
      <c r="MC54" s="45"/>
      <c r="MD54" s="45"/>
      <c r="ME54" s="45"/>
      <c r="MF54" s="45"/>
      <c r="MG54" s="45"/>
      <c r="MH54" s="45"/>
      <c r="MI54" s="45"/>
      <c r="MJ54" s="45"/>
      <c r="MK54" s="45"/>
      <c r="ML54" s="45"/>
      <c r="MM54" s="45"/>
      <c r="MN54" s="45"/>
      <c r="MO54" s="45"/>
      <c r="MP54" s="45"/>
      <c r="MQ54" s="45"/>
      <c r="MR54" s="45"/>
      <c r="MS54" s="45"/>
      <c r="MT54" s="45"/>
    </row>
    <row r="55" spans="1:358" ht="50.25" hidden="1" customHeight="1" outlineLevel="1">
      <c r="A55" s="1180" t="s">
        <v>23</v>
      </c>
      <c r="B55" s="1181">
        <f>C55-$B$53</f>
        <v>6.0000000000000497E-2</v>
      </c>
      <c r="C55" s="1181">
        <v>14.25</v>
      </c>
      <c r="D55" s="41"/>
      <c r="E55" s="41"/>
      <c r="F55" s="76"/>
      <c r="G55" s="76"/>
      <c r="H55" s="76"/>
      <c r="I55" s="76"/>
      <c r="J55" s="43"/>
      <c r="K55" s="76">
        <v>13.5</v>
      </c>
      <c r="L55" s="76">
        <v>14.2</v>
      </c>
      <c r="M55" s="76">
        <v>13.1</v>
      </c>
      <c r="N55" s="76">
        <v>14.2</v>
      </c>
      <c r="O55" s="76">
        <v>13.7</v>
      </c>
      <c r="P55" s="222">
        <v>11</v>
      </c>
      <c r="Q55" s="76">
        <v>10.5</v>
      </c>
      <c r="R55" s="44" t="s">
        <v>85</v>
      </c>
      <c r="S55" s="220" t="s">
        <v>84</v>
      </c>
      <c r="T55" s="221">
        <v>10.5</v>
      </c>
      <c r="U55" s="44">
        <v>11.75</v>
      </c>
      <c r="V55" s="44">
        <v>12</v>
      </c>
      <c r="W55" s="44">
        <v>12.75</v>
      </c>
      <c r="X55" s="44">
        <v>12.5</v>
      </c>
      <c r="Y55" s="44">
        <v>12.25</v>
      </c>
      <c r="Z55" s="44">
        <v>12.5</v>
      </c>
      <c r="AA55" s="44">
        <v>12.8</v>
      </c>
      <c r="AB55" s="44">
        <v>13.25</v>
      </c>
      <c r="AC55" s="44">
        <v>13.5</v>
      </c>
      <c r="AD55" s="54">
        <f>AVERAGE(P55:T55)</f>
        <v>10.666666666666666</v>
      </c>
      <c r="AE55" s="54">
        <f>AVERAGE(U55:W55)</f>
        <v>12.166666666666666</v>
      </c>
      <c r="AF55" s="54">
        <f>AVERAGE(X55:Z55)</f>
        <v>12.416666666666666</v>
      </c>
      <c r="AG55" s="54">
        <f>AVERAGE(AA55:AC55)</f>
        <v>13.183333333333332</v>
      </c>
      <c r="AH55" s="54">
        <f>AVERAGE(P55:AC55)</f>
        <v>12.108333333333334</v>
      </c>
    </row>
    <row r="56" spans="1:358" ht="50.25" hidden="1" customHeight="1" outlineLevel="1">
      <c r="A56" s="47" t="s">
        <v>24</v>
      </c>
      <c r="B56" s="78">
        <f t="shared" ref="B56" si="46">C56-$B$39</f>
        <v>14.3</v>
      </c>
      <c r="C56" s="55">
        <v>14.3</v>
      </c>
      <c r="D56" s="49"/>
      <c r="E56" s="49"/>
      <c r="F56" s="51"/>
      <c r="G56" s="57"/>
      <c r="H56" s="56"/>
      <c r="I56" s="56"/>
      <c r="J56" s="55"/>
      <c r="K56" s="189">
        <v>13.5</v>
      </c>
      <c r="L56" s="191">
        <v>13.6</v>
      </c>
      <c r="M56" s="154">
        <v>12.9</v>
      </c>
      <c r="N56" s="191">
        <v>14</v>
      </c>
      <c r="O56" s="191"/>
      <c r="P56" s="56">
        <v>11.000000000000004</v>
      </c>
      <c r="Q56" s="189">
        <v>11.299999999999997</v>
      </c>
      <c r="R56" s="189" t="s">
        <v>105</v>
      </c>
      <c r="S56" s="185" t="s">
        <v>106</v>
      </c>
      <c r="T56" s="186">
        <v>11.5</v>
      </c>
      <c r="U56" s="189">
        <v>12</v>
      </c>
      <c r="V56" s="189">
        <v>11.899999999999999</v>
      </c>
      <c r="W56" s="189">
        <v>11.399999999999999</v>
      </c>
      <c r="X56" s="189">
        <v>10.799999999999997</v>
      </c>
      <c r="Y56" s="189">
        <v>11.100000000000001</v>
      </c>
      <c r="Z56" s="189">
        <v>11.700000000000003</v>
      </c>
      <c r="AA56" s="189">
        <v>12.5</v>
      </c>
      <c r="AB56" s="189">
        <v>13</v>
      </c>
      <c r="AC56" s="189">
        <v>13</v>
      </c>
      <c r="AD56" s="54">
        <f>AVERAGE(P56:T56)</f>
        <v>11.266666666666666</v>
      </c>
      <c r="AE56" s="54">
        <f t="shared" ref="AE56:AE58" si="47">AVERAGE(U56:W56)</f>
        <v>11.766666666666666</v>
      </c>
      <c r="AF56" s="54">
        <f t="shared" ref="AF56:AF58" si="48">AVERAGE(X56:Z56)</f>
        <v>11.200000000000001</v>
      </c>
      <c r="AG56" s="54">
        <f t="shared" ref="AG56:AG58" si="49">AVERAGE(AA56:AC56)</f>
        <v>12.833333333333334</v>
      </c>
      <c r="AH56" s="54">
        <f>AVERAGE(P56:AC56)</f>
        <v>11.766666666666666</v>
      </c>
    </row>
    <row r="57" spans="1:358" ht="50.25" hidden="1" customHeight="1" outlineLevel="1">
      <c r="A57" s="47" t="s">
        <v>25</v>
      </c>
      <c r="B57" s="78">
        <f t="shared" ref="B57" si="50">C57-$B$53</f>
        <v>-8.9999999999999858E-2</v>
      </c>
      <c r="C57" s="55">
        <v>14.1</v>
      </c>
      <c r="D57" s="49"/>
      <c r="E57" s="49"/>
      <c r="F57" s="57"/>
      <c r="G57" s="57"/>
      <c r="H57" s="56"/>
      <c r="I57" s="56"/>
      <c r="J57" s="55"/>
      <c r="K57" s="189">
        <v>13</v>
      </c>
      <c r="L57" s="191">
        <v>13</v>
      </c>
      <c r="M57" s="154">
        <v>13</v>
      </c>
      <c r="N57" s="191">
        <v>14.3</v>
      </c>
      <c r="O57" s="184">
        <v>14.75</v>
      </c>
      <c r="P57" s="56">
        <v>11</v>
      </c>
      <c r="Q57" s="183">
        <v>11</v>
      </c>
      <c r="R57" s="183" t="s">
        <v>119</v>
      </c>
      <c r="S57" s="185" t="s">
        <v>40</v>
      </c>
      <c r="T57" s="186">
        <v>11</v>
      </c>
      <c r="U57" s="183">
        <v>11</v>
      </c>
      <c r="V57" s="183">
        <v>10.5</v>
      </c>
      <c r="W57" s="183">
        <v>10.5</v>
      </c>
      <c r="X57" s="183">
        <v>10.5</v>
      </c>
      <c r="Y57" s="183">
        <v>10.5</v>
      </c>
      <c r="Z57" s="183">
        <v>11</v>
      </c>
      <c r="AA57" s="183">
        <v>11</v>
      </c>
      <c r="AB57" s="183">
        <v>11.5</v>
      </c>
      <c r="AC57" s="183">
        <v>11.5</v>
      </c>
      <c r="AD57" s="190">
        <f>AVERAGE(P57:T57)</f>
        <v>11</v>
      </c>
      <c r="AE57" s="190">
        <f t="shared" ref="AE57" si="51">AVERAGE(U57:W57)</f>
        <v>10.666666666666666</v>
      </c>
      <c r="AF57" s="190">
        <f t="shared" ref="AF57" si="52">AVERAGE(X57:Z57)</f>
        <v>10.666666666666666</v>
      </c>
      <c r="AG57" s="190">
        <f t="shared" ref="AG57" si="53">AVERAGE(AA57:AC57)</f>
        <v>11.333333333333334</v>
      </c>
      <c r="AH57" s="54">
        <f>AVERAGE(P57:AC57)</f>
        <v>10.916666666666666</v>
      </c>
    </row>
    <row r="58" spans="1:358" ht="50.25" hidden="1" customHeight="1" outlineLevel="1" thickBot="1">
      <c r="A58" s="47" t="s">
        <v>26</v>
      </c>
      <c r="B58" s="78" t="e">
        <f>C58-#REF!</f>
        <v>#REF!</v>
      </c>
      <c r="C58" s="55">
        <v>14.5</v>
      </c>
      <c r="D58" s="49"/>
      <c r="E58" s="49"/>
      <c r="F58" s="57"/>
      <c r="G58" s="57"/>
      <c r="H58" s="56"/>
      <c r="I58" s="56"/>
      <c r="J58" s="55"/>
      <c r="K58" s="189">
        <v>13.4</v>
      </c>
      <c r="L58" s="191">
        <v>13.4</v>
      </c>
      <c r="M58" s="189">
        <v>13.28</v>
      </c>
      <c r="N58" s="189">
        <v>13.62</v>
      </c>
      <c r="O58" s="189">
        <v>14</v>
      </c>
      <c r="P58" s="56">
        <v>10.45</v>
      </c>
      <c r="Q58" s="189">
        <v>11.2</v>
      </c>
      <c r="R58" s="189" t="s">
        <v>115</v>
      </c>
      <c r="S58" s="185"/>
      <c r="T58" s="186">
        <v>9.6999999999999993</v>
      </c>
      <c r="U58" s="189">
        <v>10</v>
      </c>
      <c r="V58" s="189">
        <v>12.21</v>
      </c>
      <c r="W58" s="189">
        <v>13.1</v>
      </c>
      <c r="X58" s="189">
        <v>11.94</v>
      </c>
      <c r="Y58" s="189">
        <v>10</v>
      </c>
      <c r="Z58" s="189">
        <v>9.1</v>
      </c>
      <c r="AA58" s="189">
        <v>11.6</v>
      </c>
      <c r="AB58" s="189">
        <v>13.87</v>
      </c>
      <c r="AC58" s="189">
        <v>14.12</v>
      </c>
      <c r="AD58" s="54">
        <v>14.12</v>
      </c>
      <c r="AE58" s="54">
        <f t="shared" si="47"/>
        <v>11.770000000000001</v>
      </c>
      <c r="AF58" s="54">
        <f t="shared" si="48"/>
        <v>10.346666666666666</v>
      </c>
      <c r="AG58" s="54">
        <f t="shared" si="49"/>
        <v>13.196666666666665</v>
      </c>
      <c r="AH58" s="54">
        <f>AVERAGE(P58:AC58)</f>
        <v>11.440833333333332</v>
      </c>
    </row>
    <row r="59" spans="1:358" s="62" customFormat="1" ht="19.5" hidden="1" customHeight="1" outlineLevel="1" thickBot="1">
      <c r="A59" s="47" t="s">
        <v>75</v>
      </c>
      <c r="B59" s="78" t="s">
        <v>27</v>
      </c>
      <c r="C59" s="55" t="s">
        <v>27</v>
      </c>
      <c r="D59" s="49"/>
      <c r="E59" s="49"/>
      <c r="F59" s="51" t="e">
        <f>AVERAGE(F55:F58)</f>
        <v>#DIV/0!</v>
      </c>
      <c r="G59" s="51"/>
      <c r="H59" s="52"/>
      <c r="I59" s="52"/>
      <c r="J59" s="55" t="e">
        <f t="shared" ref="J59:K59" si="54">AVERAGE(J55:J58)</f>
        <v>#DIV/0!</v>
      </c>
      <c r="K59" s="181">
        <f t="shared" si="54"/>
        <v>13.35</v>
      </c>
      <c r="L59" s="101">
        <v>13.75</v>
      </c>
      <c r="M59" s="101">
        <f>AVERAGE(M55:M58)</f>
        <v>13.07</v>
      </c>
      <c r="N59" s="176">
        <f>AVERAGE(N55:N58)</f>
        <v>14.03</v>
      </c>
      <c r="O59" s="176">
        <f>AVERAGE(O55:O58)</f>
        <v>14.15</v>
      </c>
      <c r="P59" s="56">
        <f>AVERAGE(P55:P58)</f>
        <v>10.862500000000001</v>
      </c>
      <c r="Q59" s="183">
        <f>AVERAGE(Q55:Q58)</f>
        <v>11</v>
      </c>
      <c r="R59" s="183"/>
      <c r="S59" s="224"/>
      <c r="T59" s="186">
        <f t="shared" ref="T59:AG59" si="55">AVERAGE(T55:T58)</f>
        <v>10.675000000000001</v>
      </c>
      <c r="U59" s="183">
        <f t="shared" si="55"/>
        <v>11.1875</v>
      </c>
      <c r="V59" s="183">
        <f t="shared" si="55"/>
        <v>11.6525</v>
      </c>
      <c r="W59" s="189">
        <f t="shared" si="55"/>
        <v>11.9375</v>
      </c>
      <c r="X59" s="189">
        <f t="shared" si="55"/>
        <v>11.434999999999999</v>
      </c>
      <c r="Y59" s="183">
        <f t="shared" si="55"/>
        <v>10.9625</v>
      </c>
      <c r="Z59" s="183">
        <f t="shared" si="55"/>
        <v>11.075000000000001</v>
      </c>
      <c r="AA59" s="183">
        <f t="shared" si="55"/>
        <v>11.975</v>
      </c>
      <c r="AB59" s="183">
        <f t="shared" si="55"/>
        <v>12.904999999999999</v>
      </c>
      <c r="AC59" s="183">
        <f t="shared" si="55"/>
        <v>13.03</v>
      </c>
      <c r="AD59" s="108">
        <f t="shared" si="55"/>
        <v>11.763333333333332</v>
      </c>
      <c r="AE59" s="108">
        <f t="shared" si="55"/>
        <v>11.592499999999999</v>
      </c>
      <c r="AF59" s="108">
        <f t="shared" si="55"/>
        <v>11.157499999999999</v>
      </c>
      <c r="AG59" s="108">
        <f t="shared" si="55"/>
        <v>12.636666666666667</v>
      </c>
      <c r="AH59" s="59">
        <f>AVERAGE(AH55:AH58)</f>
        <v>11.558124999999999</v>
      </c>
      <c r="AI59" s="61">
        <v>12.8</v>
      </c>
      <c r="AJ59" s="61"/>
      <c r="AK59" s="61"/>
      <c r="AL59" s="61"/>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c r="DW59" s="61"/>
      <c r="DX59" s="61"/>
      <c r="DY59" s="61"/>
      <c r="DZ59" s="61"/>
      <c r="EA59" s="61"/>
      <c r="EB59" s="61"/>
      <c r="EC59" s="61"/>
      <c r="ED59" s="61"/>
      <c r="EE59" s="61"/>
      <c r="EF59" s="61"/>
      <c r="EG59" s="61"/>
      <c r="EH59" s="61"/>
      <c r="EI59" s="61"/>
      <c r="EJ59" s="61"/>
      <c r="EK59" s="61"/>
      <c r="EL59" s="61"/>
      <c r="EM59" s="61"/>
      <c r="EN59" s="61"/>
      <c r="EO59" s="61"/>
      <c r="EP59" s="61"/>
      <c r="EQ59" s="61"/>
      <c r="ER59" s="61"/>
      <c r="ES59" s="61"/>
      <c r="ET59" s="61"/>
      <c r="EU59" s="61"/>
      <c r="EV59" s="61"/>
      <c r="EW59" s="61"/>
      <c r="EX59" s="61"/>
      <c r="EY59" s="61"/>
      <c r="EZ59" s="61"/>
      <c r="FA59" s="61"/>
      <c r="FB59" s="61"/>
      <c r="FC59" s="61"/>
      <c r="FD59" s="61"/>
      <c r="FE59" s="61"/>
      <c r="FF59" s="61"/>
      <c r="FG59" s="61"/>
      <c r="FH59" s="61"/>
      <c r="FI59" s="61"/>
      <c r="FJ59" s="61"/>
      <c r="FK59" s="61"/>
      <c r="FL59" s="61"/>
      <c r="FM59" s="61"/>
      <c r="FN59" s="61"/>
      <c r="FO59" s="61"/>
      <c r="FP59" s="61"/>
      <c r="FQ59" s="61"/>
      <c r="FR59" s="61"/>
      <c r="FS59" s="61"/>
      <c r="FT59" s="61"/>
      <c r="FU59" s="61"/>
      <c r="FV59" s="61"/>
      <c r="FW59" s="61"/>
      <c r="FX59" s="61"/>
      <c r="FY59" s="61"/>
      <c r="FZ59" s="61"/>
      <c r="GA59" s="61"/>
      <c r="GB59" s="61"/>
      <c r="GC59" s="61"/>
      <c r="GD59" s="61"/>
      <c r="GE59" s="61"/>
      <c r="GF59" s="61"/>
      <c r="GG59" s="61"/>
      <c r="GH59" s="61"/>
      <c r="GI59" s="61"/>
      <c r="GJ59" s="61"/>
      <c r="GK59" s="61"/>
      <c r="GL59" s="61"/>
      <c r="GM59" s="61"/>
      <c r="GN59" s="61"/>
      <c r="GO59" s="61"/>
      <c r="GP59" s="61"/>
      <c r="GQ59" s="61"/>
      <c r="GR59" s="61"/>
      <c r="GS59" s="61"/>
      <c r="GT59" s="61"/>
      <c r="GU59" s="61"/>
      <c r="GV59" s="61"/>
      <c r="GW59" s="61"/>
      <c r="GX59" s="61"/>
      <c r="GY59" s="61"/>
      <c r="GZ59" s="61"/>
      <c r="HA59" s="61"/>
      <c r="HB59" s="61"/>
      <c r="HC59" s="61"/>
      <c r="HD59" s="61"/>
      <c r="HE59" s="61"/>
      <c r="HF59" s="61"/>
      <c r="HG59" s="61"/>
      <c r="HH59" s="61"/>
      <c r="HI59" s="61"/>
      <c r="HJ59" s="61"/>
      <c r="HK59" s="61"/>
      <c r="HL59" s="61"/>
      <c r="HM59" s="61"/>
      <c r="HN59" s="61"/>
      <c r="HO59" s="61"/>
      <c r="HP59" s="61"/>
      <c r="HQ59" s="61"/>
      <c r="HR59" s="61"/>
      <c r="HS59" s="61"/>
      <c r="HT59" s="61"/>
      <c r="HU59" s="61"/>
      <c r="HV59" s="61"/>
      <c r="HW59" s="61"/>
      <c r="HX59" s="61"/>
      <c r="HY59" s="61"/>
      <c r="HZ59" s="61"/>
      <c r="IA59" s="61"/>
      <c r="IB59" s="61"/>
      <c r="IC59" s="61"/>
      <c r="ID59" s="61"/>
      <c r="IE59" s="61"/>
      <c r="IF59" s="61"/>
      <c r="IG59" s="61"/>
      <c r="IH59" s="61"/>
      <c r="II59" s="61"/>
      <c r="IJ59" s="61"/>
      <c r="IK59" s="61"/>
      <c r="IL59" s="61"/>
      <c r="IM59" s="61"/>
      <c r="IN59" s="61"/>
      <c r="IO59" s="61"/>
      <c r="IP59" s="61"/>
      <c r="IQ59" s="61"/>
      <c r="IR59" s="61"/>
      <c r="IS59" s="61"/>
      <c r="IT59" s="61"/>
      <c r="IU59" s="61"/>
      <c r="IV59" s="61"/>
      <c r="IW59" s="61"/>
      <c r="IX59" s="61"/>
      <c r="IY59" s="61"/>
      <c r="IZ59" s="61"/>
      <c r="JA59" s="61"/>
      <c r="JB59" s="61"/>
      <c r="JC59" s="61"/>
      <c r="JD59" s="61"/>
      <c r="JE59" s="61"/>
      <c r="JF59" s="61"/>
      <c r="JG59" s="61"/>
      <c r="JH59" s="61"/>
      <c r="JI59" s="61"/>
      <c r="JJ59" s="61"/>
      <c r="JK59" s="61"/>
      <c r="JL59" s="61"/>
      <c r="JM59" s="61"/>
      <c r="JN59" s="61"/>
      <c r="JO59" s="61"/>
      <c r="JP59" s="61"/>
      <c r="JQ59" s="61"/>
      <c r="JR59" s="61"/>
      <c r="JS59" s="61"/>
      <c r="JT59" s="61"/>
      <c r="JU59" s="61"/>
      <c r="JV59" s="61"/>
      <c r="JW59" s="61"/>
      <c r="JX59" s="61"/>
      <c r="JY59" s="61"/>
      <c r="JZ59" s="61"/>
      <c r="KA59" s="61"/>
      <c r="KB59" s="61"/>
      <c r="KC59" s="61"/>
      <c r="KD59" s="61"/>
      <c r="KE59" s="61"/>
      <c r="KF59" s="61"/>
      <c r="KG59" s="61"/>
      <c r="KH59" s="61"/>
      <c r="KI59" s="61"/>
      <c r="KJ59" s="61"/>
      <c r="KK59" s="61"/>
      <c r="KL59" s="61"/>
      <c r="KM59" s="61"/>
      <c r="KN59" s="61"/>
      <c r="KO59" s="61"/>
      <c r="KP59" s="61"/>
      <c r="KQ59" s="61"/>
      <c r="KR59" s="61"/>
      <c r="KS59" s="61"/>
      <c r="KT59" s="61"/>
      <c r="KU59" s="61"/>
      <c r="KV59" s="61"/>
      <c r="KW59" s="61"/>
      <c r="KX59" s="61"/>
      <c r="KY59" s="61"/>
      <c r="KZ59" s="61"/>
      <c r="LA59" s="61"/>
      <c r="LB59" s="61"/>
      <c r="LC59" s="61"/>
      <c r="LD59" s="61"/>
      <c r="LE59" s="61"/>
      <c r="LF59" s="61"/>
      <c r="LG59" s="61"/>
      <c r="LH59" s="61"/>
      <c r="LI59" s="61"/>
      <c r="LJ59" s="61"/>
      <c r="LK59" s="61"/>
      <c r="LL59" s="61"/>
      <c r="LM59" s="61"/>
      <c r="LN59" s="61"/>
      <c r="LO59" s="61"/>
      <c r="LP59" s="61"/>
      <c r="LQ59" s="61"/>
      <c r="LR59" s="61"/>
      <c r="LS59" s="61"/>
      <c r="LT59" s="61"/>
      <c r="LU59" s="61"/>
      <c r="LV59" s="61"/>
      <c r="LW59" s="61"/>
      <c r="LX59" s="61"/>
      <c r="LY59" s="61"/>
      <c r="LZ59" s="61"/>
      <c r="MA59" s="61"/>
      <c r="MB59" s="61"/>
      <c r="MC59" s="61"/>
      <c r="MD59" s="61"/>
      <c r="ME59" s="61"/>
      <c r="MF59" s="61"/>
      <c r="MG59" s="61"/>
      <c r="MH59" s="61"/>
      <c r="MI59" s="61"/>
      <c r="MJ59" s="61"/>
      <c r="MK59" s="61"/>
      <c r="ML59" s="61"/>
      <c r="MM59" s="61"/>
      <c r="MN59" s="61"/>
      <c r="MO59" s="61"/>
      <c r="MP59" s="61"/>
      <c r="MQ59" s="61"/>
      <c r="MR59" s="61"/>
      <c r="MS59" s="61"/>
      <c r="MT59" s="61"/>
    </row>
    <row r="60" spans="1:358" ht="19.5" collapsed="1" thickBot="1">
      <c r="A60" s="245" t="s">
        <v>74</v>
      </c>
      <c r="B60" s="155"/>
      <c r="C60" s="155"/>
      <c r="D60" s="155"/>
      <c r="E60" s="156"/>
      <c r="F60" s="157"/>
      <c r="G60" s="157"/>
      <c r="H60" s="157"/>
      <c r="I60" s="157"/>
      <c r="J60" s="157"/>
      <c r="K60" s="157">
        <f>K59+K13</f>
        <v>61.65</v>
      </c>
      <c r="L60" s="157">
        <f>L59+L13</f>
        <v>60.6</v>
      </c>
      <c r="M60" s="157"/>
      <c r="N60" s="157">
        <f>N59</f>
        <v>14.03</v>
      </c>
      <c r="O60" s="157">
        <f t="shared" ref="O60" si="56">O59</f>
        <v>14.15</v>
      </c>
      <c r="P60" s="157">
        <f>P59</f>
        <v>10.862500000000001</v>
      </c>
      <c r="Q60" s="157">
        <v>11</v>
      </c>
      <c r="R60" s="157"/>
      <c r="S60" s="158"/>
      <c r="T60" s="158">
        <v>10.675000000000001</v>
      </c>
      <c r="U60" s="59">
        <v>11.1875</v>
      </c>
      <c r="V60" s="59">
        <v>11.5</v>
      </c>
      <c r="W60" s="59">
        <v>11.7</v>
      </c>
      <c r="X60" s="59">
        <v>11.434999999999999</v>
      </c>
      <c r="Y60" s="59">
        <v>10.9625</v>
      </c>
      <c r="Z60" s="59">
        <v>11.075000000000001</v>
      </c>
      <c r="AA60" s="59">
        <v>11.975</v>
      </c>
      <c r="AB60" s="59">
        <v>12.904999999999999</v>
      </c>
      <c r="AC60" s="59">
        <v>13.03</v>
      </c>
      <c r="AD60" s="108">
        <f>AVERAGE(P60:T60)</f>
        <v>10.845833333333333</v>
      </c>
      <c r="AE60" s="108">
        <f>AVERAGE(U60:W60)</f>
        <v>11.4625</v>
      </c>
      <c r="AF60" s="108">
        <f>AVERAGE(X60:Z60)</f>
        <v>11.157500000000001</v>
      </c>
      <c r="AG60" s="108">
        <f>AVERAGE(AA60:AC60)</f>
        <v>12.636666666666665</v>
      </c>
      <c r="AH60" s="59">
        <f>AVERAGE(P60:AC60)</f>
        <v>11.525625</v>
      </c>
    </row>
    <row r="61" spans="1:358" ht="21.75" thickBot="1">
      <c r="A61" s="227" t="s">
        <v>41</v>
      </c>
      <c r="B61" s="165"/>
      <c r="C61" s="165"/>
      <c r="D61" s="166"/>
      <c r="E61" s="166"/>
      <c r="F61" s="167"/>
      <c r="G61" s="167"/>
      <c r="H61" s="167"/>
      <c r="I61" s="167"/>
      <c r="J61" s="168"/>
      <c r="K61" s="167"/>
      <c r="L61" s="167"/>
      <c r="M61" s="167"/>
      <c r="N61" s="164"/>
      <c r="O61" s="164"/>
      <c r="P61" s="164"/>
      <c r="Q61" s="164"/>
      <c r="R61" s="164"/>
      <c r="S61" s="164"/>
      <c r="T61" s="164"/>
      <c r="U61" s="164"/>
      <c r="V61" s="164"/>
      <c r="W61" s="164"/>
      <c r="X61" s="164"/>
      <c r="Y61" s="164"/>
      <c r="Z61" s="164"/>
      <c r="AA61" s="164"/>
      <c r="AB61" s="164"/>
      <c r="AC61" s="164"/>
      <c r="AD61" s="23"/>
      <c r="AE61" s="23"/>
      <c r="AF61" s="23"/>
      <c r="AG61" s="23"/>
      <c r="AH61" s="7"/>
    </row>
    <row r="62" spans="1:358" ht="18.75" hidden="1" customHeight="1" outlineLevel="1">
      <c r="A62" s="196"/>
      <c r="B62" s="88" t="s">
        <v>1</v>
      </c>
      <c r="C62" s="88" t="str">
        <f>C51</f>
        <v>Forecast</v>
      </c>
      <c r="D62" s="65"/>
      <c r="E62" s="65" t="s">
        <v>3</v>
      </c>
      <c r="F62" s="20" t="s">
        <v>4</v>
      </c>
      <c r="G62" s="20" t="s">
        <v>5</v>
      </c>
      <c r="H62" s="20" t="s">
        <v>6</v>
      </c>
      <c r="I62" s="20" t="s">
        <v>7</v>
      </c>
      <c r="J62" s="109" t="s">
        <v>2</v>
      </c>
      <c r="K62" s="20" t="s">
        <v>8</v>
      </c>
      <c r="L62" s="20" t="s">
        <v>9</v>
      </c>
      <c r="M62" s="20" t="s">
        <v>9</v>
      </c>
      <c r="N62" s="20" t="s">
        <v>12</v>
      </c>
      <c r="O62" s="20" t="s">
        <v>13</v>
      </c>
      <c r="P62" s="20" t="s">
        <v>14</v>
      </c>
      <c r="Q62" s="20" t="s">
        <v>15</v>
      </c>
      <c r="R62" s="23" t="s">
        <v>10</v>
      </c>
      <c r="S62" s="67" t="s">
        <v>11</v>
      </c>
      <c r="T62" s="67" t="s">
        <v>16</v>
      </c>
      <c r="U62" s="24" t="s">
        <v>64</v>
      </c>
      <c r="V62" s="24" t="s">
        <v>65</v>
      </c>
      <c r="W62" s="24" t="s">
        <v>66</v>
      </c>
      <c r="X62" s="24" t="s">
        <v>67</v>
      </c>
      <c r="Y62" s="23" t="s">
        <v>68</v>
      </c>
      <c r="Z62" s="23" t="s">
        <v>69</v>
      </c>
      <c r="AA62" s="23" t="s">
        <v>70</v>
      </c>
      <c r="AB62" s="23" t="s">
        <v>77</v>
      </c>
      <c r="AC62" s="23" t="s">
        <v>78</v>
      </c>
      <c r="AD62" s="1191" t="s">
        <v>79</v>
      </c>
      <c r="AE62" s="1191" t="s">
        <v>80</v>
      </c>
      <c r="AF62" s="1191" t="s">
        <v>81</v>
      </c>
      <c r="AG62" s="1191" t="s">
        <v>82</v>
      </c>
      <c r="AH62" s="1191">
        <v>2016</v>
      </c>
    </row>
    <row r="63" spans="1:358" ht="18.75" hidden="1" customHeight="1" outlineLevel="1">
      <c r="A63" s="25"/>
      <c r="B63" s="26"/>
      <c r="C63" s="26"/>
      <c r="D63" s="27"/>
      <c r="E63" s="1182"/>
      <c r="F63" s="1182"/>
      <c r="G63" s="1182"/>
      <c r="H63" s="1182"/>
      <c r="I63" s="1182"/>
      <c r="J63" s="28" t="str">
        <f>$J$6</f>
        <v>(8-12 Jun)</v>
      </c>
      <c r="K63" s="1182"/>
      <c r="L63" s="250" t="s">
        <v>20</v>
      </c>
      <c r="M63" s="250" t="s">
        <v>63</v>
      </c>
      <c r="N63" s="1182"/>
      <c r="O63" s="1182"/>
      <c r="P63" s="1182"/>
      <c r="Q63" s="1182"/>
      <c r="R63" s="1182">
        <v>42370</v>
      </c>
      <c r="S63" s="29">
        <v>42401</v>
      </c>
      <c r="T63" s="30"/>
      <c r="U63" s="1182"/>
      <c r="V63" s="1182"/>
      <c r="W63" s="1182"/>
      <c r="X63" s="1182"/>
      <c r="Y63" s="1182"/>
      <c r="Z63" s="1182"/>
      <c r="AA63" s="1182"/>
      <c r="AB63" s="1182"/>
      <c r="AC63" s="1182"/>
      <c r="AD63" s="1192"/>
      <c r="AE63" s="1192"/>
      <c r="AF63" s="1192"/>
      <c r="AG63" s="1192"/>
      <c r="AH63" s="1192"/>
    </row>
    <row r="64" spans="1:358" ht="21" hidden="1" customHeight="1" outlineLevel="1">
      <c r="A64" s="31" t="s">
        <v>42</v>
      </c>
      <c r="B64" s="68">
        <v>-1.1100000000000001</v>
      </c>
      <c r="C64" s="68" t="str">
        <f>C53</f>
        <v>Previous WK</v>
      </c>
      <c r="D64" s="27"/>
      <c r="E64" s="1183">
        <v>-3.67</v>
      </c>
      <c r="F64" s="1183"/>
      <c r="G64" s="1183"/>
      <c r="H64" s="1183"/>
      <c r="I64" s="1183"/>
      <c r="J64" s="69"/>
      <c r="K64" s="1183"/>
      <c r="L64" s="33"/>
      <c r="M64" s="33"/>
      <c r="N64" s="1183"/>
      <c r="O64" s="1183"/>
      <c r="P64" s="1183"/>
      <c r="Q64" s="1183"/>
      <c r="R64" s="1183"/>
      <c r="S64" s="187"/>
      <c r="T64" s="188"/>
      <c r="U64" s="1183"/>
      <c r="V64" s="1183"/>
      <c r="W64" s="1183"/>
      <c r="X64" s="1183"/>
      <c r="Y64" s="1183"/>
      <c r="Z64" s="1183"/>
      <c r="AA64" s="1183"/>
      <c r="AB64" s="1183"/>
      <c r="AC64" s="1183"/>
      <c r="AD64" s="38"/>
      <c r="AE64" s="40"/>
      <c r="AF64" s="40"/>
      <c r="AG64" s="40"/>
      <c r="AH64" s="40"/>
    </row>
    <row r="65" spans="1:358" s="77" customFormat="1" ht="18.75" hidden="1" customHeight="1" outlineLevel="1">
      <c r="A65" s="89"/>
      <c r="B65" s="110"/>
      <c r="C65" s="110"/>
      <c r="D65" s="98"/>
      <c r="E65" s="99"/>
      <c r="F65" s="35"/>
      <c r="G65" s="35"/>
      <c r="H65" s="35"/>
      <c r="I65" s="35"/>
      <c r="J65" s="72"/>
      <c r="K65" s="35"/>
      <c r="L65" s="37"/>
      <c r="M65" s="37"/>
      <c r="N65" s="35"/>
      <c r="O65" s="35"/>
      <c r="P65" s="35"/>
      <c r="Q65" s="35"/>
      <c r="R65" s="38"/>
      <c r="S65" s="73"/>
      <c r="T65" s="73"/>
      <c r="U65" s="39"/>
      <c r="V65" s="39"/>
      <c r="W65" s="39"/>
      <c r="X65" s="39"/>
      <c r="Y65" s="38"/>
      <c r="Z65" s="38"/>
      <c r="AA65" s="38"/>
      <c r="AB65" s="38"/>
      <c r="AC65" s="38"/>
      <c r="AD65" s="44"/>
      <c r="AE65" s="44"/>
      <c r="AF65" s="44"/>
      <c r="AG65" s="44"/>
      <c r="AH65" s="44"/>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54.75" hidden="1" customHeight="1" outlineLevel="1">
      <c r="A66" s="1180" t="s">
        <v>23</v>
      </c>
      <c r="B66" s="1181">
        <f>C66-$B$64</f>
        <v>-0.8899999999999999</v>
      </c>
      <c r="C66" s="1181">
        <v>-2</v>
      </c>
      <c r="D66" s="41"/>
      <c r="E66" s="41"/>
      <c r="F66" s="76"/>
      <c r="G66" s="76"/>
      <c r="H66" s="76"/>
      <c r="I66" s="76"/>
      <c r="J66" s="43"/>
      <c r="K66" s="76">
        <v>-7.5</v>
      </c>
      <c r="L66" s="76">
        <v>-7.5</v>
      </c>
      <c r="M66" s="76">
        <v>-8</v>
      </c>
      <c r="N66" s="76">
        <v>-7</v>
      </c>
      <c r="O66" s="76">
        <v>-7</v>
      </c>
      <c r="P66" s="222">
        <v>-4.5</v>
      </c>
      <c r="Q66" s="76">
        <v>-5</v>
      </c>
      <c r="R66" s="44" t="s">
        <v>91</v>
      </c>
      <c r="S66" s="218" t="s">
        <v>92</v>
      </c>
      <c r="T66" s="219">
        <v>-6</v>
      </c>
      <c r="U66" s="44">
        <v>-6.5</v>
      </c>
      <c r="V66" s="44">
        <v>-6.75</v>
      </c>
      <c r="W66" s="44">
        <v>-6.5</v>
      </c>
      <c r="X66" s="44">
        <v>-6.5</v>
      </c>
      <c r="Y66" s="44">
        <v>-6</v>
      </c>
      <c r="Z66" s="44">
        <v>-6</v>
      </c>
      <c r="AA66" s="44">
        <v>-6.5</v>
      </c>
      <c r="AB66" s="44">
        <v>-6.25</v>
      </c>
      <c r="AC66" s="44">
        <v>-6</v>
      </c>
      <c r="AD66" s="54">
        <f>AVERAGE(P66:T66)</f>
        <v>-5.166666666666667</v>
      </c>
      <c r="AE66" s="54">
        <f>AVERAGE(U66:W66)</f>
        <v>-6.583333333333333</v>
      </c>
      <c r="AF66" s="54">
        <f>AVERAGE(X66:Z66)</f>
        <v>-6.166666666666667</v>
      </c>
      <c r="AG66" s="54">
        <f>AVERAGE(AA66:AC66)</f>
        <v>-6.25</v>
      </c>
      <c r="AH66" s="54">
        <f>AVERAGE(P66:AC66)</f>
        <v>-6.041666666666667</v>
      </c>
    </row>
    <row r="67" spans="1:358" ht="54.75" hidden="1" customHeight="1" outlineLevel="1">
      <c r="A67" s="47" t="s">
        <v>24</v>
      </c>
      <c r="B67" s="78">
        <f t="shared" ref="B67" si="57">C67-$B$48</f>
        <v>-1.2</v>
      </c>
      <c r="C67" s="55">
        <v>-1.2</v>
      </c>
      <c r="D67" s="49"/>
      <c r="E67" s="49"/>
      <c r="F67" s="52"/>
      <c r="G67" s="57"/>
      <c r="H67" s="56"/>
      <c r="I67" s="56"/>
      <c r="J67" s="55"/>
      <c r="K67" s="189">
        <v>-8.1</v>
      </c>
      <c r="L67" s="191">
        <v>-8.1</v>
      </c>
      <c r="M67" s="154">
        <v>-8.3000000000000007</v>
      </c>
      <c r="N67" s="176">
        <v>-7</v>
      </c>
      <c r="O67" s="176"/>
      <c r="P67" s="50">
        <v>-5</v>
      </c>
      <c r="Q67" s="183">
        <v>-6.5</v>
      </c>
      <c r="R67" s="183" t="s">
        <v>107</v>
      </c>
      <c r="S67" s="185" t="s">
        <v>108</v>
      </c>
      <c r="T67" s="186">
        <v>-7</v>
      </c>
      <c r="U67" s="183">
        <v>-6.8999999999999986</v>
      </c>
      <c r="V67" s="189">
        <v>-7</v>
      </c>
      <c r="W67" s="189">
        <v>-7</v>
      </c>
      <c r="X67" s="189">
        <v>-7.3000000000000007</v>
      </c>
      <c r="Y67" s="189">
        <v>-7.3000000000000007</v>
      </c>
      <c r="Z67" s="189">
        <v>-7.1999999999999993</v>
      </c>
      <c r="AA67" s="189">
        <v>-7.1999999999999993</v>
      </c>
      <c r="AB67" s="189">
        <v>-6.8999999999999986</v>
      </c>
      <c r="AC67" s="189">
        <v>-6.7000000000000028</v>
      </c>
      <c r="AD67" s="54">
        <f>AVERAGE(P67:T67)</f>
        <v>-6.166666666666667</v>
      </c>
      <c r="AE67" s="54">
        <f t="shared" ref="AE67:AE69" si="58">AVERAGE(U67:W67)</f>
        <v>-6.9666666666666659</v>
      </c>
      <c r="AF67" s="54">
        <f t="shared" ref="AF67:AF69" si="59">AVERAGE(X67:Z67)</f>
        <v>-7.2666666666666666</v>
      </c>
      <c r="AG67" s="54">
        <f t="shared" ref="AG67:AG69" si="60">AVERAGE(AA67:AC67)</f>
        <v>-6.9333333333333336</v>
      </c>
      <c r="AH67" s="54">
        <f>AVERAGE(P67:AC67)</f>
        <v>-6.8333333333333348</v>
      </c>
    </row>
    <row r="68" spans="1:358" ht="54.75" hidden="1" customHeight="1" outlineLevel="1">
      <c r="A68" s="47" t="s">
        <v>25</v>
      </c>
      <c r="B68" s="78">
        <f t="shared" ref="B68" si="61">C68-$B$64</f>
        <v>-0.3899999999999999</v>
      </c>
      <c r="C68" s="111">
        <v>-1.5</v>
      </c>
      <c r="D68" s="49"/>
      <c r="E68" s="49"/>
      <c r="F68" s="56"/>
      <c r="G68" s="57"/>
      <c r="H68" s="56"/>
      <c r="I68" s="56"/>
      <c r="J68" s="111"/>
      <c r="K68" s="189">
        <v>-8</v>
      </c>
      <c r="L68" s="191">
        <v>-8</v>
      </c>
      <c r="M68" s="154">
        <v>-8</v>
      </c>
      <c r="N68" s="176">
        <v>-7</v>
      </c>
      <c r="O68" s="191">
        <v>-6.5</v>
      </c>
      <c r="P68" s="50">
        <v>-5.5</v>
      </c>
      <c r="Q68" s="189">
        <v>-5.5</v>
      </c>
      <c r="R68" s="189" t="s">
        <v>43</v>
      </c>
      <c r="S68" s="185" t="s">
        <v>44</v>
      </c>
      <c r="T68" s="186">
        <v>-6</v>
      </c>
      <c r="U68" s="189">
        <v>-6</v>
      </c>
      <c r="V68" s="189">
        <v>-6.5</v>
      </c>
      <c r="W68" s="189">
        <v>-6.5</v>
      </c>
      <c r="X68" s="189">
        <v>-6.5</v>
      </c>
      <c r="Y68" s="189">
        <v>-6</v>
      </c>
      <c r="Z68" s="189">
        <v>-6</v>
      </c>
      <c r="AA68" s="189">
        <v>-6</v>
      </c>
      <c r="AB68" s="189">
        <v>-6.5</v>
      </c>
      <c r="AC68" s="189">
        <v>-6.5</v>
      </c>
      <c r="AD68" s="190">
        <f>AVERAGE(P68:T68)</f>
        <v>-5.666666666666667</v>
      </c>
      <c r="AE68" s="190">
        <f t="shared" ref="AE68" si="62">AVERAGE(U68:W68)</f>
        <v>-6.333333333333333</v>
      </c>
      <c r="AF68" s="190">
        <f t="shared" ref="AF68" si="63">AVERAGE(X68:Z68)</f>
        <v>-6.166666666666667</v>
      </c>
      <c r="AG68" s="190">
        <f t="shared" ref="AG68" si="64">AVERAGE(AA68:AC68)</f>
        <v>-6.333333333333333</v>
      </c>
      <c r="AH68" s="54">
        <f>AVERAGE(P68:AC68)</f>
        <v>-6.125</v>
      </c>
    </row>
    <row r="69" spans="1:358" ht="54.75" hidden="1" customHeight="1" outlineLevel="1" thickBot="1">
      <c r="A69" s="47" t="s">
        <v>26</v>
      </c>
      <c r="B69" s="78">
        <f>C69-$B$26</f>
        <v>-1.98</v>
      </c>
      <c r="C69" s="55">
        <v>-1.98</v>
      </c>
      <c r="D69" s="49"/>
      <c r="E69" s="49"/>
      <c r="F69" s="52"/>
      <c r="G69" s="57"/>
      <c r="H69" s="56"/>
      <c r="I69" s="56"/>
      <c r="J69" s="55"/>
      <c r="K69" s="189">
        <v>-9.02</v>
      </c>
      <c r="L69" s="191">
        <v>-9.02</v>
      </c>
      <c r="M69" s="189">
        <v>-9.02</v>
      </c>
      <c r="N69" s="176">
        <v>-6.67</v>
      </c>
      <c r="O69" s="176">
        <v>-6.7</v>
      </c>
      <c r="P69" s="50">
        <v>-5.5</v>
      </c>
      <c r="Q69" s="183">
        <v>-6.86</v>
      </c>
      <c r="R69" s="183" t="s">
        <v>116</v>
      </c>
      <c r="S69" s="185" t="s">
        <v>117</v>
      </c>
      <c r="T69" s="186">
        <v>-7.8</v>
      </c>
      <c r="U69" s="183">
        <v>-7.5</v>
      </c>
      <c r="V69" s="189">
        <v>-7.5</v>
      </c>
      <c r="W69" s="189">
        <v>-7.4</v>
      </c>
      <c r="X69" s="189">
        <v>-7.4</v>
      </c>
      <c r="Y69" s="189">
        <v>-7.5</v>
      </c>
      <c r="Z69" s="189">
        <v>-7.6</v>
      </c>
      <c r="AA69" s="189">
        <v>-7.6</v>
      </c>
      <c r="AB69" s="189">
        <v>-7.2</v>
      </c>
      <c r="AC69" s="189">
        <v>-7</v>
      </c>
      <c r="AD69" s="54">
        <f>AVERAGE(P69:T69)</f>
        <v>-6.72</v>
      </c>
      <c r="AE69" s="54">
        <f t="shared" si="58"/>
        <v>-7.4666666666666659</v>
      </c>
      <c r="AF69" s="54">
        <f t="shared" si="59"/>
        <v>-7.5</v>
      </c>
      <c r="AG69" s="54">
        <f t="shared" si="60"/>
        <v>-7.2666666666666666</v>
      </c>
      <c r="AH69" s="54">
        <f>AVERAGE(P69:AC69)</f>
        <v>-7.2383333333333324</v>
      </c>
    </row>
    <row r="70" spans="1:358" s="62" customFormat="1" ht="19.5" hidden="1" customHeight="1" outlineLevel="1" thickBot="1">
      <c r="A70" s="47" t="s">
        <v>75</v>
      </c>
      <c r="B70" s="78" t="s">
        <v>27</v>
      </c>
      <c r="C70" s="55" t="s">
        <v>27</v>
      </c>
      <c r="D70" s="49"/>
      <c r="E70" s="49"/>
      <c r="F70" s="52"/>
      <c r="G70" s="51"/>
      <c r="H70" s="52"/>
      <c r="I70" s="52"/>
      <c r="J70" s="55"/>
      <c r="K70" s="181">
        <f t="shared" ref="K70" si="65">AVERAGE(K66:K69)</f>
        <v>-8.1550000000000011</v>
      </c>
      <c r="L70" s="101">
        <f t="shared" ref="L70:Q70" si="66">AVERAGE(L66:L69)</f>
        <v>-8.1550000000000011</v>
      </c>
      <c r="M70" s="101">
        <f t="shared" si="66"/>
        <v>-8.33</v>
      </c>
      <c r="N70" s="182">
        <f t="shared" si="66"/>
        <v>-6.9175000000000004</v>
      </c>
      <c r="O70" s="182">
        <f t="shared" si="66"/>
        <v>-6.7333333333333334</v>
      </c>
      <c r="P70" s="50">
        <f t="shared" si="66"/>
        <v>-5.125</v>
      </c>
      <c r="Q70" s="189">
        <f t="shared" si="66"/>
        <v>-5.9649999999999999</v>
      </c>
      <c r="R70" s="189"/>
      <c r="S70" s="185"/>
      <c r="T70" s="186">
        <f t="shared" ref="T70:AG70" si="67">AVERAGE(T66:T69)</f>
        <v>-6.7</v>
      </c>
      <c r="U70" s="189">
        <f t="shared" si="67"/>
        <v>-6.7249999999999996</v>
      </c>
      <c r="V70" s="189">
        <f t="shared" si="67"/>
        <v>-6.9375</v>
      </c>
      <c r="W70" s="189">
        <f t="shared" si="67"/>
        <v>-6.85</v>
      </c>
      <c r="X70" s="189">
        <f t="shared" si="67"/>
        <v>-6.9250000000000007</v>
      </c>
      <c r="Y70" s="189">
        <f t="shared" si="67"/>
        <v>-6.7</v>
      </c>
      <c r="Z70" s="189">
        <f t="shared" si="67"/>
        <v>-6.6999999999999993</v>
      </c>
      <c r="AA70" s="189">
        <f t="shared" si="67"/>
        <v>-6.8249999999999993</v>
      </c>
      <c r="AB70" s="189">
        <f t="shared" si="67"/>
        <v>-6.7124999999999995</v>
      </c>
      <c r="AC70" s="189">
        <f t="shared" si="67"/>
        <v>-6.5500000000000007</v>
      </c>
      <c r="AD70" s="59">
        <f t="shared" si="67"/>
        <v>-5.93</v>
      </c>
      <c r="AE70" s="59">
        <f t="shared" si="67"/>
        <v>-6.8374999999999995</v>
      </c>
      <c r="AF70" s="59">
        <f t="shared" si="67"/>
        <v>-6.7750000000000004</v>
      </c>
      <c r="AG70" s="59">
        <f t="shared" si="67"/>
        <v>-6.6958333333333329</v>
      </c>
      <c r="AH70" s="59">
        <f>AVERAGE(AH66:AH69)</f>
        <v>-6.5595833333333333</v>
      </c>
      <c r="AI70" s="61">
        <v>-6.5</v>
      </c>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ht="19.5" collapsed="1" thickBot="1">
      <c r="A71" s="245" t="s">
        <v>74</v>
      </c>
      <c r="B71" s="58"/>
      <c r="C71" s="58"/>
      <c r="D71" s="87"/>
      <c r="E71" s="58"/>
      <c r="F71" s="59"/>
      <c r="G71" s="59"/>
      <c r="H71" s="59"/>
      <c r="I71" s="59"/>
      <c r="J71" s="59"/>
      <c r="K71" s="59">
        <f>K13+K70</f>
        <v>40.144999999999996</v>
      </c>
      <c r="L71" s="59">
        <f>L13+L70</f>
        <v>38.695</v>
      </c>
      <c r="M71" s="59"/>
      <c r="N71" s="59">
        <f>N70</f>
        <v>-6.9175000000000004</v>
      </c>
      <c r="O71" s="59">
        <f>O70</f>
        <v>-6.7333333333333334</v>
      </c>
      <c r="P71" s="59">
        <v>-5.125</v>
      </c>
      <c r="Q71" s="59">
        <v>-5.9649999999999999</v>
      </c>
      <c r="R71" s="59"/>
      <c r="S71" s="60"/>
      <c r="T71" s="60">
        <v>-6.7</v>
      </c>
      <c r="U71" s="59">
        <v>-6.7249999999999996</v>
      </c>
      <c r="V71" s="59">
        <v>-6.9375</v>
      </c>
      <c r="W71" s="59">
        <v>-6.85</v>
      </c>
      <c r="X71" s="59">
        <v>-6.9250000000000007</v>
      </c>
      <c r="Y71" s="59">
        <v>-6.7</v>
      </c>
      <c r="Z71" s="59">
        <v>-6.6999999999999993</v>
      </c>
      <c r="AA71" s="59">
        <v>-6.8249999999999993</v>
      </c>
      <c r="AB71" s="59">
        <v>-6.7124999999999995</v>
      </c>
      <c r="AC71" s="59">
        <v>-6.5500000000000007</v>
      </c>
      <c r="AD71" s="59">
        <v>-5.93</v>
      </c>
      <c r="AE71" s="59">
        <v>-6.8374999999999995</v>
      </c>
      <c r="AF71" s="59">
        <v>-6.7750000000000004</v>
      </c>
      <c r="AG71" s="59">
        <v>-6.6958333333333329</v>
      </c>
      <c r="AH71" s="59">
        <v>-6.5595833333333333</v>
      </c>
    </row>
    <row r="72" spans="1:358" ht="21.75" thickBot="1">
      <c r="A72" s="227" t="s">
        <v>45</v>
      </c>
      <c r="B72" s="160"/>
      <c r="C72" s="160"/>
      <c r="D72" s="161"/>
      <c r="E72" s="161"/>
      <c r="F72" s="162"/>
      <c r="G72" s="162"/>
      <c r="H72" s="162"/>
      <c r="I72" s="162"/>
      <c r="J72" s="163"/>
      <c r="K72" s="162"/>
      <c r="L72" s="162"/>
      <c r="M72" s="162"/>
      <c r="N72" s="164"/>
      <c r="O72" s="164"/>
      <c r="P72" s="164"/>
      <c r="Q72" s="164"/>
      <c r="R72" s="164"/>
      <c r="S72" s="164"/>
      <c r="T72" s="164"/>
      <c r="U72" s="164"/>
      <c r="V72" s="164"/>
      <c r="W72" s="164"/>
      <c r="X72" s="164"/>
      <c r="Y72" s="164"/>
      <c r="Z72" s="164"/>
      <c r="AA72" s="164"/>
      <c r="AB72" s="164"/>
      <c r="AC72" s="164"/>
      <c r="AD72" s="23"/>
      <c r="AE72" s="23"/>
      <c r="AF72" s="23"/>
      <c r="AG72" s="23"/>
      <c r="AH72" s="7"/>
    </row>
    <row r="73" spans="1:358" ht="16.5" hidden="1" customHeight="1" outlineLevel="1">
      <c r="A73" s="198"/>
      <c r="B73" s="112" t="s">
        <v>1</v>
      </c>
      <c r="C73" s="112" t="str">
        <f>C62</f>
        <v>Forecast</v>
      </c>
      <c r="D73" s="113"/>
      <c r="E73" s="113" t="s">
        <v>3</v>
      </c>
      <c r="F73" s="20" t="s">
        <v>4</v>
      </c>
      <c r="G73" s="20" t="s">
        <v>5</v>
      </c>
      <c r="H73" s="20" t="s">
        <v>6</v>
      </c>
      <c r="I73" s="20" t="s">
        <v>7</v>
      </c>
      <c r="J73" s="114" t="s">
        <v>2</v>
      </c>
      <c r="K73" s="20" t="s">
        <v>8</v>
      </c>
      <c r="L73" s="115" t="s">
        <v>9</v>
      </c>
      <c r="M73" s="115" t="s">
        <v>9</v>
      </c>
      <c r="N73" s="20" t="s">
        <v>12</v>
      </c>
      <c r="O73" s="20" t="s">
        <v>13</v>
      </c>
      <c r="P73" s="20" t="s">
        <v>14</v>
      </c>
      <c r="Q73" s="20" t="s">
        <v>15</v>
      </c>
      <c r="R73" s="23" t="s">
        <v>10</v>
      </c>
      <c r="S73" s="67" t="s">
        <v>11</v>
      </c>
      <c r="T73" s="67" t="s">
        <v>16</v>
      </c>
      <c r="U73" s="24" t="s">
        <v>64</v>
      </c>
      <c r="V73" s="24" t="s">
        <v>65</v>
      </c>
      <c r="W73" s="24" t="s">
        <v>66</v>
      </c>
      <c r="X73" s="24" t="s">
        <v>67</v>
      </c>
      <c r="Y73" s="23" t="s">
        <v>68</v>
      </c>
      <c r="Z73" s="23" t="s">
        <v>69</v>
      </c>
      <c r="AA73" s="23" t="s">
        <v>70</v>
      </c>
      <c r="AB73" s="23" t="s">
        <v>77</v>
      </c>
      <c r="AC73" s="23" t="s">
        <v>78</v>
      </c>
      <c r="AD73" s="1191" t="s">
        <v>79</v>
      </c>
      <c r="AE73" s="1191" t="s">
        <v>80</v>
      </c>
      <c r="AF73" s="1191" t="s">
        <v>81</v>
      </c>
      <c r="AG73" s="1191" t="s">
        <v>82</v>
      </c>
      <c r="AH73" s="1191">
        <v>2016</v>
      </c>
    </row>
    <row r="74" spans="1:358" ht="21.75" hidden="1" customHeight="1" outlineLevel="1">
      <c r="A74" s="25"/>
      <c r="B74" s="26"/>
      <c r="C74" s="26"/>
      <c r="D74" s="27"/>
      <c r="E74" s="1182"/>
      <c r="F74" s="1182"/>
      <c r="G74" s="1182"/>
      <c r="H74" s="1182"/>
      <c r="I74" s="1182"/>
      <c r="J74" s="28" t="str">
        <f>$J$6</f>
        <v>(8-12 Jun)</v>
      </c>
      <c r="K74" s="1182"/>
      <c r="L74" s="250" t="s">
        <v>20</v>
      </c>
      <c r="M74" s="250" t="s">
        <v>63</v>
      </c>
      <c r="N74" s="1182"/>
      <c r="O74" s="1182"/>
      <c r="P74" s="1182"/>
      <c r="Q74" s="1182"/>
      <c r="R74" s="1182">
        <v>42370</v>
      </c>
      <c r="S74" s="29">
        <v>42401</v>
      </c>
      <c r="T74" s="30"/>
      <c r="U74" s="1182"/>
      <c r="V74" s="1182"/>
      <c r="W74" s="1182"/>
      <c r="X74" s="1182"/>
      <c r="Y74" s="1182"/>
      <c r="Z74" s="1182"/>
      <c r="AA74" s="1182"/>
      <c r="AB74" s="1182"/>
      <c r="AC74" s="1182"/>
      <c r="AD74" s="1192"/>
      <c r="AE74" s="1192"/>
      <c r="AF74" s="1192"/>
      <c r="AG74" s="1192"/>
      <c r="AH74" s="1192"/>
    </row>
    <row r="75" spans="1:358" ht="21" hidden="1" customHeight="1" outlineLevel="1">
      <c r="A75" s="31" t="s">
        <v>46</v>
      </c>
      <c r="B75" s="68">
        <v>0.28000000000000003</v>
      </c>
      <c r="C75" s="68" t="str">
        <f>C64</f>
        <v>Previous WK</v>
      </c>
      <c r="D75" s="116"/>
      <c r="E75" s="1183">
        <v>1.02</v>
      </c>
      <c r="F75" s="1183"/>
      <c r="G75" s="1183"/>
      <c r="H75" s="1183"/>
      <c r="I75" s="1183"/>
      <c r="J75" s="69"/>
      <c r="K75" s="1183"/>
      <c r="L75" s="33"/>
      <c r="M75" s="33"/>
      <c r="N75" s="1183"/>
      <c r="O75" s="1183"/>
      <c r="P75" s="1183"/>
      <c r="Q75" s="1183"/>
      <c r="R75" s="1183"/>
      <c r="S75" s="187"/>
      <c r="T75" s="188"/>
      <c r="U75" s="1183"/>
      <c r="V75" s="1183"/>
      <c r="W75" s="1183"/>
      <c r="X75" s="1183"/>
      <c r="Y75" s="1183"/>
      <c r="Z75" s="1183"/>
      <c r="AA75" s="1183"/>
      <c r="AB75" s="1183"/>
      <c r="AC75" s="1183"/>
      <c r="AD75" s="38"/>
      <c r="AE75" s="40"/>
      <c r="AF75" s="40"/>
      <c r="AG75" s="40"/>
      <c r="AH75" s="40"/>
    </row>
    <row r="76" spans="1:358" s="77" customFormat="1" ht="21" hidden="1" customHeight="1" outlineLevel="1">
      <c r="A76" s="117"/>
      <c r="B76" s="118"/>
      <c r="C76" s="118"/>
      <c r="D76" s="119"/>
      <c r="E76" s="120"/>
      <c r="F76" s="35"/>
      <c r="G76" s="35"/>
      <c r="H76" s="35"/>
      <c r="I76" s="35"/>
      <c r="J76" s="69"/>
      <c r="K76" s="35"/>
      <c r="L76" s="121"/>
      <c r="M76" s="121"/>
      <c r="N76" s="35"/>
      <c r="O76" s="35"/>
      <c r="P76" s="35"/>
      <c r="Q76" s="35"/>
      <c r="R76" s="38"/>
      <c r="S76" s="122"/>
      <c r="T76" s="122"/>
      <c r="U76" s="39"/>
      <c r="V76" s="39"/>
      <c r="W76" s="39"/>
      <c r="X76" s="39"/>
      <c r="Y76" s="38"/>
      <c r="Z76" s="38"/>
      <c r="AA76" s="38"/>
      <c r="AB76" s="38"/>
      <c r="AC76" s="38"/>
      <c r="AD76" s="44"/>
      <c r="AE76" s="44"/>
      <c r="AF76" s="44"/>
      <c r="AG76" s="44"/>
      <c r="AH76" s="44"/>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45"/>
      <c r="DR76" s="45"/>
      <c r="DS76" s="45"/>
      <c r="DT76" s="45"/>
      <c r="DU76" s="45"/>
      <c r="DV76" s="45"/>
      <c r="DW76" s="45"/>
      <c r="DX76" s="45"/>
      <c r="DY76" s="45"/>
      <c r="DZ76" s="45"/>
      <c r="EA76" s="45"/>
      <c r="EB76" s="45"/>
      <c r="EC76" s="45"/>
      <c r="ED76" s="45"/>
      <c r="EE76" s="45"/>
      <c r="EF76" s="45"/>
      <c r="EG76" s="45"/>
      <c r="EH76" s="45"/>
      <c r="EI76" s="45"/>
      <c r="EJ76" s="45"/>
      <c r="EK76" s="45"/>
      <c r="EL76" s="45"/>
      <c r="EM76" s="45"/>
      <c r="EN76" s="45"/>
      <c r="EO76" s="45"/>
      <c r="EP76" s="45"/>
      <c r="EQ76" s="45"/>
      <c r="ER76" s="45"/>
      <c r="ES76" s="45"/>
      <c r="ET76" s="45"/>
      <c r="EU76" s="45"/>
      <c r="EV76" s="45"/>
      <c r="EW76" s="45"/>
      <c r="EX76" s="45"/>
      <c r="EY76" s="45"/>
      <c r="EZ76" s="45"/>
      <c r="FA76" s="45"/>
      <c r="FB76" s="45"/>
      <c r="FC76" s="45"/>
      <c r="FD76" s="45"/>
      <c r="FE76" s="45"/>
      <c r="FF76" s="45"/>
      <c r="FG76" s="45"/>
      <c r="FH76" s="45"/>
      <c r="FI76" s="45"/>
      <c r="FJ76" s="45"/>
      <c r="FK76" s="45"/>
      <c r="FL76" s="45"/>
      <c r="FM76" s="45"/>
      <c r="FN76" s="45"/>
      <c r="FO76" s="45"/>
      <c r="FP76" s="45"/>
      <c r="FQ76" s="45"/>
      <c r="FR76" s="45"/>
      <c r="FS76" s="45"/>
      <c r="FT76" s="45"/>
      <c r="FU76" s="45"/>
      <c r="FV76" s="45"/>
      <c r="FW76" s="45"/>
      <c r="FX76" s="45"/>
      <c r="FY76" s="45"/>
      <c r="FZ76" s="45"/>
      <c r="GA76" s="45"/>
      <c r="GB76" s="45"/>
      <c r="GC76" s="45"/>
      <c r="GD76" s="45"/>
      <c r="GE76" s="45"/>
      <c r="GF76" s="45"/>
      <c r="GG76" s="45"/>
      <c r="GH76" s="45"/>
      <c r="GI76" s="45"/>
      <c r="GJ76" s="45"/>
      <c r="GK76" s="45"/>
      <c r="GL76" s="45"/>
      <c r="GM76" s="45"/>
      <c r="GN76" s="45"/>
      <c r="GO76" s="45"/>
      <c r="GP76" s="45"/>
      <c r="GQ76" s="45"/>
      <c r="GR76" s="45"/>
      <c r="GS76" s="45"/>
      <c r="GT76" s="45"/>
      <c r="GU76" s="45"/>
      <c r="GV76" s="45"/>
      <c r="GW76" s="45"/>
      <c r="GX76" s="45"/>
      <c r="GY76" s="45"/>
      <c r="GZ76" s="45"/>
      <c r="HA76" s="45"/>
      <c r="HB76" s="45"/>
      <c r="HC76" s="45"/>
      <c r="HD76" s="45"/>
      <c r="HE76" s="45"/>
      <c r="HF76" s="45"/>
      <c r="HG76" s="45"/>
      <c r="HH76" s="45"/>
      <c r="HI76" s="45"/>
      <c r="HJ76" s="45"/>
      <c r="HK76" s="45"/>
      <c r="HL76" s="45"/>
      <c r="HM76" s="45"/>
      <c r="HN76" s="45"/>
      <c r="HO76" s="45"/>
      <c r="HP76" s="45"/>
      <c r="HQ76" s="45"/>
      <c r="HR76" s="45"/>
      <c r="HS76" s="45"/>
      <c r="HT76" s="45"/>
      <c r="HU76" s="45"/>
      <c r="HV76" s="45"/>
      <c r="HW76" s="45"/>
      <c r="HX76" s="45"/>
      <c r="HY76" s="45"/>
      <c r="HZ76" s="45"/>
      <c r="IA76" s="45"/>
      <c r="IB76" s="45"/>
      <c r="IC76" s="45"/>
      <c r="ID76" s="45"/>
      <c r="IE76" s="45"/>
      <c r="IF76" s="45"/>
      <c r="IG76" s="45"/>
      <c r="IH76" s="45"/>
      <c r="II76" s="45"/>
      <c r="IJ76" s="45"/>
      <c r="IK76" s="45"/>
      <c r="IL76" s="45"/>
      <c r="IM76" s="45"/>
      <c r="IN76" s="45"/>
      <c r="IO76" s="45"/>
      <c r="IP76" s="45"/>
      <c r="IQ76" s="45"/>
      <c r="IR76" s="45"/>
      <c r="IS76" s="45"/>
      <c r="IT76" s="45"/>
      <c r="IU76" s="45"/>
      <c r="IV76" s="45"/>
      <c r="IW76" s="45"/>
      <c r="IX76" s="45"/>
      <c r="IY76" s="45"/>
      <c r="IZ76" s="45"/>
      <c r="JA76" s="45"/>
      <c r="JB76" s="45"/>
      <c r="JC76" s="45"/>
      <c r="JD76" s="45"/>
      <c r="JE76" s="45"/>
      <c r="JF76" s="45"/>
      <c r="JG76" s="45"/>
      <c r="JH76" s="45"/>
      <c r="JI76" s="45"/>
      <c r="JJ76" s="45"/>
      <c r="JK76" s="45"/>
      <c r="JL76" s="45"/>
      <c r="JM76" s="45"/>
      <c r="JN76" s="45"/>
      <c r="JO76" s="45"/>
      <c r="JP76" s="45"/>
      <c r="JQ76" s="45"/>
      <c r="JR76" s="45"/>
      <c r="JS76" s="45"/>
      <c r="JT76" s="45"/>
      <c r="JU76" s="45"/>
      <c r="JV76" s="45"/>
      <c r="JW76" s="45"/>
      <c r="JX76" s="45"/>
      <c r="JY76" s="45"/>
      <c r="JZ76" s="45"/>
      <c r="KA76" s="45"/>
      <c r="KB76" s="45"/>
      <c r="KC76" s="45"/>
      <c r="KD76" s="45"/>
      <c r="KE76" s="45"/>
      <c r="KF76" s="45"/>
      <c r="KG76" s="45"/>
      <c r="KH76" s="45"/>
      <c r="KI76" s="45"/>
      <c r="KJ76" s="45"/>
      <c r="KK76" s="45"/>
      <c r="KL76" s="45"/>
      <c r="KM76" s="45"/>
      <c r="KN76" s="45"/>
      <c r="KO76" s="45"/>
      <c r="KP76" s="45"/>
      <c r="KQ76" s="45"/>
      <c r="KR76" s="45"/>
      <c r="KS76" s="45"/>
      <c r="KT76" s="45"/>
      <c r="KU76" s="45"/>
      <c r="KV76" s="45"/>
      <c r="KW76" s="45"/>
      <c r="KX76" s="45"/>
      <c r="KY76" s="45"/>
      <c r="KZ76" s="45"/>
      <c r="LA76" s="45"/>
      <c r="LB76" s="45"/>
      <c r="LC76" s="45"/>
      <c r="LD76" s="45"/>
      <c r="LE76" s="45"/>
      <c r="LF76" s="45"/>
      <c r="LG76" s="45"/>
      <c r="LH76" s="45"/>
      <c r="LI76" s="45"/>
      <c r="LJ76" s="45"/>
      <c r="LK76" s="45"/>
      <c r="LL76" s="45"/>
      <c r="LM76" s="45"/>
      <c r="LN76" s="45"/>
      <c r="LO76" s="45"/>
      <c r="LP76" s="45"/>
      <c r="LQ76" s="45"/>
      <c r="LR76" s="45"/>
      <c r="LS76" s="45"/>
      <c r="LT76" s="45"/>
      <c r="LU76" s="45"/>
      <c r="LV76" s="45"/>
      <c r="LW76" s="45"/>
      <c r="LX76" s="45"/>
      <c r="LY76" s="45"/>
      <c r="LZ76" s="45"/>
      <c r="MA76" s="45"/>
      <c r="MB76" s="45"/>
      <c r="MC76" s="45"/>
      <c r="MD76" s="45"/>
      <c r="ME76" s="45"/>
      <c r="MF76" s="45"/>
      <c r="MG76" s="45"/>
      <c r="MH76" s="45"/>
      <c r="MI76" s="45"/>
      <c r="MJ76" s="45"/>
      <c r="MK76" s="45"/>
      <c r="ML76" s="45"/>
      <c r="MM76" s="45"/>
      <c r="MN76" s="45"/>
      <c r="MO76" s="45"/>
      <c r="MP76" s="45"/>
      <c r="MQ76" s="45"/>
      <c r="MR76" s="45"/>
      <c r="MS76" s="45"/>
      <c r="MT76" s="45"/>
    </row>
    <row r="77" spans="1:358" ht="42.75" hidden="1" customHeight="1" outlineLevel="1">
      <c r="A77" s="1180" t="s">
        <v>23</v>
      </c>
      <c r="B77" s="1181">
        <f>C77-$B$75</f>
        <v>0.21999999999999997</v>
      </c>
      <c r="C77" s="1181">
        <v>0.5</v>
      </c>
      <c r="D77" s="41"/>
      <c r="E77" s="41"/>
      <c r="F77" s="76"/>
      <c r="G77" s="76"/>
      <c r="H77" s="76"/>
      <c r="I77" s="76"/>
      <c r="J77" s="43"/>
      <c r="K77" s="76">
        <v>1.8</v>
      </c>
      <c r="L77" s="76">
        <v>1.8</v>
      </c>
      <c r="M77" s="76">
        <v>1.9</v>
      </c>
      <c r="N77" s="76">
        <v>2</v>
      </c>
      <c r="O77" s="76">
        <v>2</v>
      </c>
      <c r="P77" s="222">
        <v>3</v>
      </c>
      <c r="Q77" s="76">
        <v>2.8</v>
      </c>
      <c r="R77" s="44"/>
      <c r="S77" s="216"/>
      <c r="T77" s="217">
        <v>2.7</v>
      </c>
      <c r="U77" s="44">
        <v>2.5</v>
      </c>
      <c r="V77" s="44">
        <v>2.5</v>
      </c>
      <c r="W77" s="44">
        <v>2.5</v>
      </c>
      <c r="X77" s="44">
        <v>2.5</v>
      </c>
      <c r="Y77" s="44">
        <v>2.5</v>
      </c>
      <c r="Z77" s="44">
        <v>2.75</v>
      </c>
      <c r="AA77" s="44">
        <v>2.75</v>
      </c>
      <c r="AB77" s="44">
        <v>2.75</v>
      </c>
      <c r="AC77" s="44">
        <v>2.5</v>
      </c>
      <c r="AD77" s="54">
        <f>AVERAGE(P77:T77)</f>
        <v>2.8333333333333335</v>
      </c>
      <c r="AE77" s="54">
        <f>AVERAGE(U77:W77)</f>
        <v>2.5</v>
      </c>
      <c r="AF77" s="54">
        <f>AVERAGE(X77:Z77)</f>
        <v>2.5833333333333335</v>
      </c>
      <c r="AG77" s="54">
        <f>AVERAGE(AA77:AC77)</f>
        <v>2.6666666666666665</v>
      </c>
      <c r="AH77" s="54">
        <f>AVERAGE(P77:AC77)</f>
        <v>2.6458333333333335</v>
      </c>
    </row>
    <row r="78" spans="1:358" ht="42.75" hidden="1" customHeight="1" outlineLevel="1">
      <c r="A78" s="47" t="s">
        <v>24</v>
      </c>
      <c r="B78" s="78">
        <f t="shared" ref="B78" si="68">C78-$B$57</f>
        <v>0.68999999999999984</v>
      </c>
      <c r="C78" s="123">
        <v>0.6</v>
      </c>
      <c r="D78" s="49"/>
      <c r="E78" s="49"/>
      <c r="F78" s="52"/>
      <c r="G78" s="57"/>
      <c r="H78" s="56"/>
      <c r="I78" s="56"/>
      <c r="J78" s="123"/>
      <c r="K78" s="189">
        <v>1.3</v>
      </c>
      <c r="L78" s="191">
        <v>1.3</v>
      </c>
      <c r="M78" s="191">
        <v>1.7</v>
      </c>
      <c r="N78" s="191">
        <v>2</v>
      </c>
      <c r="O78" s="191"/>
      <c r="P78" s="56">
        <v>3.5</v>
      </c>
      <c r="Q78" s="189">
        <v>3</v>
      </c>
      <c r="R78" s="189"/>
      <c r="S78" s="124"/>
      <c r="T78" s="124">
        <v>2.7</v>
      </c>
      <c r="U78" s="189">
        <v>2.5</v>
      </c>
      <c r="V78" s="189">
        <v>2.5</v>
      </c>
      <c r="W78" s="189">
        <v>2</v>
      </c>
      <c r="X78" s="189">
        <v>1.7</v>
      </c>
      <c r="Y78" s="189">
        <v>1.7</v>
      </c>
      <c r="Z78" s="189">
        <v>2</v>
      </c>
      <c r="AA78" s="189">
        <v>2.2999999999999998</v>
      </c>
      <c r="AB78" s="189">
        <v>2.5</v>
      </c>
      <c r="AC78" s="189">
        <v>2.5</v>
      </c>
      <c r="AD78" s="54">
        <f>AVERAGE(P78:T78)</f>
        <v>3.0666666666666664</v>
      </c>
      <c r="AE78" s="54">
        <f t="shared" ref="AE78:AE80" si="69">AVERAGE(U78:W78)</f>
        <v>2.3333333333333335</v>
      </c>
      <c r="AF78" s="54">
        <f t="shared" ref="AF78:AF80" si="70">AVERAGE(X78:Z78)</f>
        <v>1.8</v>
      </c>
      <c r="AG78" s="54">
        <f t="shared" ref="AG78:AG80" si="71">AVERAGE(AA78:AC78)</f>
        <v>2.4333333333333331</v>
      </c>
      <c r="AH78" s="54">
        <f>AVERAGE(P78:AC78)</f>
        <v>2.4083333333333332</v>
      </c>
    </row>
    <row r="79" spans="1:358" ht="42.75" hidden="1" customHeight="1" outlineLevel="1">
      <c r="A79" s="47" t="s">
        <v>25</v>
      </c>
      <c r="B79" s="78">
        <f t="shared" ref="B79" si="72">C79-$B$75</f>
        <v>0.82000000000000006</v>
      </c>
      <c r="C79" s="123">
        <v>1.1000000000000001</v>
      </c>
      <c r="D79" s="49"/>
      <c r="E79" s="49"/>
      <c r="F79" s="56"/>
      <c r="G79" s="57"/>
      <c r="H79" s="56"/>
      <c r="I79" s="56"/>
      <c r="J79" s="55"/>
      <c r="K79" s="189">
        <v>0.5</v>
      </c>
      <c r="L79" s="191">
        <v>1.7</v>
      </c>
      <c r="M79" s="191">
        <v>1.7</v>
      </c>
      <c r="N79" s="191">
        <v>1.7</v>
      </c>
      <c r="O79" s="191">
        <v>1.7</v>
      </c>
      <c r="P79" s="56">
        <v>3.5</v>
      </c>
      <c r="Q79" s="189">
        <v>3.5</v>
      </c>
      <c r="R79" s="189" t="s">
        <v>47</v>
      </c>
      <c r="S79" s="124" t="s">
        <v>47</v>
      </c>
      <c r="T79" s="124">
        <v>3.5</v>
      </c>
      <c r="U79" s="189">
        <v>3.5</v>
      </c>
      <c r="V79" s="189">
        <v>3.5</v>
      </c>
      <c r="W79" s="189">
        <v>3.5</v>
      </c>
      <c r="X79" s="189">
        <v>3.5</v>
      </c>
      <c r="Y79" s="189">
        <v>3.5</v>
      </c>
      <c r="Z79" s="189">
        <v>3.5</v>
      </c>
      <c r="AA79" s="189">
        <v>3.5</v>
      </c>
      <c r="AB79" s="189">
        <v>3.5</v>
      </c>
      <c r="AC79" s="189">
        <v>3.5</v>
      </c>
      <c r="AD79" s="190">
        <f>AVERAGE(P79:T79)</f>
        <v>3.5</v>
      </c>
      <c r="AE79" s="190">
        <f t="shared" ref="AE79" si="73">AVERAGE(U79:W79)</f>
        <v>3.5</v>
      </c>
      <c r="AF79" s="190">
        <f t="shared" ref="AF79" si="74">AVERAGE(X79:Z79)</f>
        <v>3.5</v>
      </c>
      <c r="AG79" s="190">
        <f t="shared" ref="AG79" si="75">AVERAGE(AA79:AC79)</f>
        <v>3.5</v>
      </c>
      <c r="AH79" s="54">
        <f>AVERAGE(P79:AC79)</f>
        <v>3.5</v>
      </c>
    </row>
    <row r="80" spans="1:358" ht="42.75" hidden="1" customHeight="1" outlineLevel="1" thickBot="1">
      <c r="A80" s="47" t="s">
        <v>26</v>
      </c>
      <c r="B80" s="78" t="e">
        <f>C80-#REF!</f>
        <v>#REF!</v>
      </c>
      <c r="C80" s="123">
        <v>1.5</v>
      </c>
      <c r="D80" s="49"/>
      <c r="E80" s="49"/>
      <c r="F80" s="52"/>
      <c r="G80" s="57"/>
      <c r="H80" s="56"/>
      <c r="I80" s="56"/>
      <c r="J80" s="123"/>
      <c r="K80" s="189">
        <v>1.2</v>
      </c>
      <c r="L80" s="191">
        <v>1.2</v>
      </c>
      <c r="M80" s="189">
        <v>1.2</v>
      </c>
      <c r="N80" s="191">
        <v>2</v>
      </c>
      <c r="O80" s="191">
        <v>2.5</v>
      </c>
      <c r="P80" s="56">
        <v>4</v>
      </c>
      <c r="Q80" s="189">
        <v>2.9</v>
      </c>
      <c r="R80" s="189"/>
      <c r="S80" s="185"/>
      <c r="T80" s="186">
        <v>2.5</v>
      </c>
      <c r="U80" s="189">
        <v>2</v>
      </c>
      <c r="V80" s="189">
        <v>2</v>
      </c>
      <c r="W80" s="189">
        <v>2</v>
      </c>
      <c r="X80" s="189">
        <v>2</v>
      </c>
      <c r="Y80" s="189">
        <v>2</v>
      </c>
      <c r="Z80" s="189">
        <v>2</v>
      </c>
      <c r="AA80" s="189">
        <v>2</v>
      </c>
      <c r="AB80" s="189">
        <v>2</v>
      </c>
      <c r="AC80" s="189">
        <v>2</v>
      </c>
      <c r="AD80" s="54">
        <f>AVERAGE(P80:T80)</f>
        <v>3.1333333333333333</v>
      </c>
      <c r="AE80" s="54">
        <f t="shared" si="69"/>
        <v>2</v>
      </c>
      <c r="AF80" s="54">
        <f t="shared" si="70"/>
        <v>2</v>
      </c>
      <c r="AG80" s="54">
        <f t="shared" si="71"/>
        <v>2</v>
      </c>
      <c r="AH80" s="54">
        <f>AVERAGE(P80:AC80)</f>
        <v>2.2833333333333332</v>
      </c>
    </row>
    <row r="81" spans="1:358" s="62" customFormat="1" ht="33" hidden="1" customHeight="1" outlineLevel="1" thickBot="1">
      <c r="A81" s="47" t="s">
        <v>75</v>
      </c>
      <c r="B81" s="78" t="s">
        <v>27</v>
      </c>
      <c r="C81" s="123" t="s">
        <v>27</v>
      </c>
      <c r="D81" s="49"/>
      <c r="E81" s="49"/>
      <c r="F81" s="52"/>
      <c r="G81" s="57"/>
      <c r="H81" s="52"/>
      <c r="I81" s="52"/>
      <c r="J81" s="123" t="e">
        <f t="shared" ref="J81" si="76">AVERAGE(J77:J80)</f>
        <v>#DIV/0!</v>
      </c>
      <c r="K81" s="181">
        <f>AVERAGE(K77:K80)</f>
        <v>1.2</v>
      </c>
      <c r="L81" s="182">
        <f>AVERAGE(L77:L80)</f>
        <v>1.5</v>
      </c>
      <c r="M81" s="182">
        <f>AVERAGE(M77:M80)</f>
        <v>1.625</v>
      </c>
      <c r="N81" s="182">
        <v>1.6</v>
      </c>
      <c r="O81" s="182">
        <f>AVERAGE(O77:O80)</f>
        <v>2.0666666666666669</v>
      </c>
      <c r="P81" s="56">
        <f>AVERAGE(P77:P80)</f>
        <v>3.5</v>
      </c>
      <c r="Q81" s="189">
        <f>AVERAGE(Q77:Q80)</f>
        <v>3.0500000000000003</v>
      </c>
      <c r="R81" s="189"/>
      <c r="S81" s="192"/>
      <c r="T81" s="192">
        <f>AVERAGE(T77:T80)</f>
        <v>2.85</v>
      </c>
      <c r="U81" s="189">
        <f t="shared" ref="U81:AD81" si="77">AVERAGE(U77:U80)</f>
        <v>2.625</v>
      </c>
      <c r="V81" s="189">
        <f t="shared" si="77"/>
        <v>2.625</v>
      </c>
      <c r="W81" s="189">
        <f t="shared" si="77"/>
        <v>2.5</v>
      </c>
      <c r="X81" s="189">
        <f t="shared" si="77"/>
        <v>2.4249999999999998</v>
      </c>
      <c r="Y81" s="189">
        <f t="shared" si="77"/>
        <v>2.4249999999999998</v>
      </c>
      <c r="Z81" s="189">
        <f t="shared" si="77"/>
        <v>2.5625</v>
      </c>
      <c r="AA81" s="189">
        <f t="shared" si="77"/>
        <v>2.6375000000000002</v>
      </c>
      <c r="AB81" s="189">
        <f t="shared" si="77"/>
        <v>2.6875</v>
      </c>
      <c r="AC81" s="189">
        <f t="shared" si="77"/>
        <v>2.625</v>
      </c>
      <c r="AD81" s="164">
        <f t="shared" si="77"/>
        <v>3.1333333333333333</v>
      </c>
      <c r="AE81" s="164">
        <f>AVERAGE(AE77:AE80)</f>
        <v>2.5833333333333335</v>
      </c>
      <c r="AF81" s="164">
        <f t="shared" ref="AF81:AG81" si="78">AVERAGE(AF77:AF80)</f>
        <v>2.4708333333333332</v>
      </c>
      <c r="AG81" s="164">
        <f t="shared" si="78"/>
        <v>2.65</v>
      </c>
      <c r="AH81" s="59">
        <f>AVERAGE(AH77:AH80)</f>
        <v>2.7093750000000001</v>
      </c>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c r="DW81" s="61"/>
      <c r="DX81" s="61"/>
      <c r="DY81" s="61"/>
      <c r="DZ81" s="61"/>
      <c r="EA81" s="61"/>
      <c r="EB81" s="61"/>
      <c r="EC81" s="61"/>
      <c r="ED81" s="61"/>
      <c r="EE81" s="61"/>
      <c r="EF81" s="61"/>
      <c r="EG81" s="61"/>
      <c r="EH81" s="61"/>
      <c r="EI81" s="61"/>
      <c r="EJ81" s="61"/>
      <c r="EK81" s="61"/>
      <c r="EL81" s="61"/>
      <c r="EM81" s="61"/>
      <c r="EN81" s="61"/>
      <c r="EO81" s="61"/>
      <c r="EP81" s="61"/>
      <c r="EQ81" s="61"/>
      <c r="ER81" s="61"/>
      <c r="ES81" s="61"/>
      <c r="ET81" s="61"/>
      <c r="EU81" s="61"/>
      <c r="EV81" s="61"/>
      <c r="EW81" s="61"/>
      <c r="EX81" s="61"/>
      <c r="EY81" s="61"/>
      <c r="EZ81" s="61"/>
      <c r="FA81" s="61"/>
      <c r="FB81" s="61"/>
      <c r="FC81" s="61"/>
      <c r="FD81" s="61"/>
      <c r="FE81" s="61"/>
      <c r="FF81" s="61"/>
      <c r="FG81" s="61"/>
      <c r="FH81" s="61"/>
      <c r="FI81" s="61"/>
      <c r="FJ81" s="61"/>
      <c r="FK81" s="61"/>
      <c r="FL81" s="61"/>
      <c r="FM81" s="61"/>
      <c r="FN81" s="61"/>
      <c r="FO81" s="61"/>
      <c r="FP81" s="61"/>
      <c r="FQ81" s="61"/>
      <c r="FR81" s="61"/>
      <c r="FS81" s="61"/>
      <c r="FT81" s="61"/>
      <c r="FU81" s="61"/>
      <c r="FV81" s="61"/>
      <c r="FW81" s="61"/>
      <c r="FX81" s="61"/>
      <c r="FY81" s="61"/>
      <c r="FZ81" s="61"/>
      <c r="GA81" s="61"/>
      <c r="GB81" s="61"/>
      <c r="GC81" s="61"/>
      <c r="GD81" s="61"/>
      <c r="GE81" s="61"/>
      <c r="GF81" s="61"/>
      <c r="GG81" s="61"/>
      <c r="GH81" s="61"/>
      <c r="GI81" s="61"/>
      <c r="GJ81" s="61"/>
      <c r="GK81" s="61"/>
      <c r="GL81" s="61"/>
      <c r="GM81" s="61"/>
      <c r="GN81" s="61"/>
      <c r="GO81" s="61"/>
      <c r="GP81" s="61"/>
      <c r="GQ81" s="61"/>
      <c r="GR81" s="61"/>
      <c r="GS81" s="61"/>
      <c r="GT81" s="61"/>
      <c r="GU81" s="61"/>
      <c r="GV81" s="61"/>
      <c r="GW81" s="61"/>
      <c r="GX81" s="61"/>
      <c r="GY81" s="61"/>
      <c r="GZ81" s="61"/>
      <c r="HA81" s="61"/>
      <c r="HB81" s="61"/>
      <c r="HC81" s="61"/>
      <c r="HD81" s="61"/>
      <c r="HE81" s="61"/>
      <c r="HF81" s="61"/>
      <c r="HG81" s="61"/>
      <c r="HH81" s="61"/>
      <c r="HI81" s="61"/>
      <c r="HJ81" s="61"/>
      <c r="HK81" s="61"/>
      <c r="HL81" s="61"/>
      <c r="HM81" s="61"/>
      <c r="HN81" s="61"/>
      <c r="HO81" s="61"/>
      <c r="HP81" s="61"/>
      <c r="HQ81" s="61"/>
      <c r="HR81" s="61"/>
      <c r="HS81" s="61"/>
      <c r="HT81" s="61"/>
      <c r="HU81" s="61"/>
      <c r="HV81" s="61"/>
      <c r="HW81" s="61"/>
      <c r="HX81" s="61"/>
      <c r="HY81" s="61"/>
      <c r="HZ81" s="61"/>
      <c r="IA81" s="61"/>
      <c r="IB81" s="61"/>
      <c r="IC81" s="61"/>
      <c r="ID81" s="61"/>
      <c r="IE81" s="61"/>
      <c r="IF81" s="61"/>
      <c r="IG81" s="61"/>
      <c r="IH81" s="61"/>
      <c r="II81" s="61"/>
      <c r="IJ81" s="61"/>
      <c r="IK81" s="61"/>
      <c r="IL81" s="61"/>
      <c r="IM81" s="61"/>
      <c r="IN81" s="61"/>
      <c r="IO81" s="61"/>
      <c r="IP81" s="61"/>
      <c r="IQ81" s="61"/>
      <c r="IR81" s="61"/>
      <c r="IS81" s="61"/>
      <c r="IT81" s="61"/>
      <c r="IU81" s="61"/>
      <c r="IV81" s="61"/>
      <c r="IW81" s="61"/>
      <c r="IX81" s="61"/>
      <c r="IY81" s="61"/>
      <c r="IZ81" s="61"/>
      <c r="JA81" s="61"/>
      <c r="JB81" s="61"/>
      <c r="JC81" s="61"/>
      <c r="JD81" s="61"/>
      <c r="JE81" s="61"/>
      <c r="JF81" s="61"/>
      <c r="JG81" s="61"/>
      <c r="JH81" s="61"/>
      <c r="JI81" s="61"/>
      <c r="JJ81" s="61"/>
      <c r="JK81" s="61"/>
      <c r="JL81" s="61"/>
      <c r="JM81" s="61"/>
      <c r="JN81" s="61"/>
      <c r="JO81" s="61"/>
      <c r="JP81" s="61"/>
      <c r="JQ81" s="61"/>
      <c r="JR81" s="61"/>
      <c r="JS81" s="61"/>
      <c r="JT81" s="61"/>
      <c r="JU81" s="61"/>
      <c r="JV81" s="61"/>
      <c r="JW81" s="61"/>
      <c r="JX81" s="61"/>
      <c r="JY81" s="61"/>
      <c r="JZ81" s="61"/>
      <c r="KA81" s="61"/>
      <c r="KB81" s="61"/>
      <c r="KC81" s="61"/>
      <c r="KD81" s="61"/>
      <c r="KE81" s="61"/>
      <c r="KF81" s="61"/>
      <c r="KG81" s="61"/>
      <c r="KH81" s="61"/>
      <c r="KI81" s="61"/>
      <c r="KJ81" s="61"/>
      <c r="KK81" s="61"/>
      <c r="KL81" s="61"/>
      <c r="KM81" s="61"/>
      <c r="KN81" s="61"/>
      <c r="KO81" s="61"/>
      <c r="KP81" s="61"/>
      <c r="KQ81" s="61"/>
      <c r="KR81" s="61"/>
      <c r="KS81" s="61"/>
      <c r="KT81" s="61"/>
      <c r="KU81" s="61"/>
      <c r="KV81" s="61"/>
      <c r="KW81" s="61"/>
      <c r="KX81" s="61"/>
      <c r="KY81" s="61"/>
      <c r="KZ81" s="61"/>
      <c r="LA81" s="61"/>
      <c r="LB81" s="61"/>
      <c r="LC81" s="61"/>
      <c r="LD81" s="61"/>
      <c r="LE81" s="61"/>
      <c r="LF81" s="61"/>
      <c r="LG81" s="61"/>
      <c r="LH81" s="61"/>
      <c r="LI81" s="61"/>
      <c r="LJ81" s="61"/>
      <c r="LK81" s="61"/>
      <c r="LL81" s="61"/>
      <c r="LM81" s="61"/>
      <c r="LN81" s="61"/>
      <c r="LO81" s="61"/>
      <c r="LP81" s="61"/>
      <c r="LQ81" s="61"/>
      <c r="LR81" s="61"/>
      <c r="LS81" s="61"/>
      <c r="LT81" s="61"/>
      <c r="LU81" s="61"/>
      <c r="LV81" s="61"/>
      <c r="LW81" s="61"/>
      <c r="LX81" s="61"/>
      <c r="LY81" s="61"/>
      <c r="LZ81" s="61"/>
      <c r="MA81" s="61"/>
      <c r="MB81" s="61"/>
      <c r="MC81" s="61"/>
      <c r="MD81" s="61"/>
      <c r="ME81" s="61"/>
      <c r="MF81" s="61"/>
      <c r="MG81" s="61"/>
      <c r="MH81" s="61"/>
      <c r="MI81" s="61"/>
      <c r="MJ81" s="61"/>
      <c r="MK81" s="61"/>
      <c r="ML81" s="61"/>
      <c r="MM81" s="61"/>
      <c r="MN81" s="61"/>
      <c r="MO81" s="61"/>
      <c r="MP81" s="61"/>
      <c r="MQ81" s="61"/>
      <c r="MR81" s="61"/>
      <c r="MS81" s="61"/>
      <c r="MT81" s="61"/>
    </row>
    <row r="82" spans="1:358" s="62" customFormat="1" ht="33" customHeight="1" collapsed="1" thickBot="1">
      <c r="A82" s="245" t="s">
        <v>74</v>
      </c>
      <c r="B82" s="58"/>
      <c r="C82" s="58"/>
      <c r="D82" s="87"/>
      <c r="E82" s="58"/>
      <c r="F82" s="59"/>
      <c r="G82" s="59"/>
      <c r="H82" s="59"/>
      <c r="I82" s="59"/>
      <c r="J82" s="59"/>
      <c r="K82" s="59"/>
      <c r="L82" s="59"/>
      <c r="M82" s="59"/>
      <c r="N82" s="59">
        <f>N81</f>
        <v>1.6</v>
      </c>
      <c r="O82" s="59">
        <f>O81</f>
        <v>2.0666666666666669</v>
      </c>
      <c r="P82" s="59">
        <v>3.5</v>
      </c>
      <c r="Q82" s="59">
        <v>3.0500000000000003</v>
      </c>
      <c r="R82" s="59"/>
      <c r="S82" s="60"/>
      <c r="T82" s="60">
        <v>2.85</v>
      </c>
      <c r="U82" s="59">
        <v>2.625</v>
      </c>
      <c r="V82" s="59">
        <v>2.625</v>
      </c>
      <c r="W82" s="59">
        <v>2.5</v>
      </c>
      <c r="X82" s="59">
        <v>2.4249999999999998</v>
      </c>
      <c r="Y82" s="59">
        <v>2.4249999999999998</v>
      </c>
      <c r="Z82" s="59">
        <v>2.5625</v>
      </c>
      <c r="AA82" s="59">
        <v>2.6375000000000002</v>
      </c>
      <c r="AB82" s="59">
        <v>2.6875</v>
      </c>
      <c r="AC82" s="59">
        <v>2.625</v>
      </c>
      <c r="AD82" s="59">
        <v>3.1333333333333333</v>
      </c>
      <c r="AE82" s="59">
        <v>2.5833333333333335</v>
      </c>
      <c r="AF82" s="59">
        <v>2.4708333333333332</v>
      </c>
      <c r="AG82" s="59">
        <v>2.65</v>
      </c>
      <c r="AH82" s="59">
        <v>2.7093750000000001</v>
      </c>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c r="GP82" s="61"/>
      <c r="GQ82" s="61"/>
      <c r="GR82" s="61"/>
      <c r="GS82" s="61"/>
      <c r="GT82" s="61"/>
      <c r="GU82" s="61"/>
      <c r="GV82" s="61"/>
      <c r="GW82" s="61"/>
      <c r="GX82" s="61"/>
      <c r="GY82" s="61"/>
      <c r="GZ82" s="61"/>
      <c r="HA82" s="61"/>
      <c r="HB82" s="61"/>
      <c r="HC82" s="61"/>
      <c r="HD82" s="61"/>
      <c r="HE82" s="61"/>
      <c r="HF82" s="61"/>
      <c r="HG82" s="61"/>
      <c r="HH82" s="61"/>
      <c r="HI82" s="61"/>
      <c r="HJ82" s="61"/>
      <c r="HK82" s="61"/>
      <c r="HL82" s="61"/>
      <c r="HM82" s="61"/>
      <c r="HN82" s="61"/>
      <c r="HO82" s="61"/>
      <c r="HP82" s="61"/>
      <c r="HQ82" s="61"/>
      <c r="HR82" s="61"/>
      <c r="HS82" s="61"/>
      <c r="HT82" s="61"/>
      <c r="HU82" s="61"/>
      <c r="HV82" s="61"/>
      <c r="HW82" s="61"/>
      <c r="HX82" s="61"/>
      <c r="HY82" s="61"/>
      <c r="HZ82" s="61"/>
      <c r="IA82" s="61"/>
      <c r="IB82" s="61"/>
      <c r="IC82" s="61"/>
      <c r="ID82" s="61"/>
      <c r="IE82" s="61"/>
      <c r="IF82" s="61"/>
      <c r="IG82" s="61"/>
      <c r="IH82" s="61"/>
      <c r="II82" s="61"/>
      <c r="IJ82" s="61"/>
      <c r="IK82" s="61"/>
      <c r="IL82" s="61"/>
      <c r="IM82" s="61"/>
      <c r="IN82" s="61"/>
      <c r="IO82" s="61"/>
      <c r="IP82" s="61"/>
      <c r="IQ82" s="61"/>
      <c r="IR82" s="61"/>
      <c r="IS82" s="61"/>
      <c r="IT82" s="61"/>
      <c r="IU82" s="61"/>
      <c r="IV82" s="61"/>
      <c r="IW82" s="61"/>
      <c r="IX82" s="61"/>
      <c r="IY82" s="61"/>
      <c r="IZ82" s="61"/>
      <c r="JA82" s="61"/>
      <c r="JB82" s="61"/>
      <c r="JC82" s="61"/>
      <c r="JD82" s="61"/>
      <c r="JE82" s="61"/>
      <c r="JF82" s="61"/>
      <c r="JG82" s="61"/>
      <c r="JH82" s="61"/>
      <c r="JI82" s="61"/>
      <c r="JJ82" s="61"/>
      <c r="JK82" s="61"/>
      <c r="JL82" s="61"/>
      <c r="JM82" s="61"/>
      <c r="JN82" s="61"/>
      <c r="JO82" s="61"/>
      <c r="JP82" s="61"/>
      <c r="JQ82" s="61"/>
      <c r="JR82" s="61"/>
      <c r="JS82" s="61"/>
      <c r="JT82" s="61"/>
      <c r="JU82" s="61"/>
      <c r="JV82" s="61"/>
      <c r="JW82" s="61"/>
      <c r="JX82" s="61"/>
      <c r="JY82" s="61"/>
      <c r="JZ82" s="61"/>
      <c r="KA82" s="61"/>
      <c r="KB82" s="61"/>
      <c r="KC82" s="61"/>
      <c r="KD82" s="61"/>
      <c r="KE82" s="61"/>
      <c r="KF82" s="61"/>
      <c r="KG82" s="61"/>
      <c r="KH82" s="61"/>
      <c r="KI82" s="61"/>
      <c r="KJ82" s="61"/>
      <c r="KK82" s="61"/>
      <c r="KL82" s="61"/>
      <c r="KM82" s="61"/>
      <c r="KN82" s="61"/>
      <c r="KO82" s="61"/>
      <c r="KP82" s="61"/>
      <c r="KQ82" s="61"/>
      <c r="KR82" s="61"/>
      <c r="KS82" s="61"/>
      <c r="KT82" s="61"/>
      <c r="KU82" s="61"/>
      <c r="KV82" s="61"/>
      <c r="KW82" s="61"/>
      <c r="KX82" s="61"/>
      <c r="KY82" s="61"/>
      <c r="KZ82" s="61"/>
      <c r="LA82" s="61"/>
      <c r="LB82" s="61"/>
      <c r="LC82" s="61"/>
      <c r="LD82" s="61"/>
      <c r="LE82" s="61"/>
      <c r="LF82" s="61"/>
      <c r="LG82" s="61"/>
      <c r="LH82" s="61"/>
      <c r="LI82" s="61"/>
      <c r="LJ82" s="61"/>
      <c r="LK82" s="61"/>
      <c r="LL82" s="61"/>
      <c r="LM82" s="61"/>
      <c r="LN82" s="61"/>
      <c r="LO82" s="61"/>
      <c r="LP82" s="61"/>
      <c r="LQ82" s="61"/>
      <c r="LR82" s="61"/>
      <c r="LS82" s="61"/>
      <c r="LT82" s="61"/>
      <c r="LU82" s="61"/>
      <c r="LV82" s="61"/>
      <c r="LW82" s="61"/>
      <c r="LX82" s="61"/>
      <c r="LY82" s="61"/>
      <c r="LZ82" s="61"/>
      <c r="MA82" s="61"/>
      <c r="MB82" s="61"/>
      <c r="MC82" s="61"/>
      <c r="MD82" s="61"/>
      <c r="ME82" s="61"/>
      <c r="MF82" s="61"/>
      <c r="MG82" s="61"/>
      <c r="MH82" s="61"/>
      <c r="MI82" s="61"/>
      <c r="MJ82" s="61"/>
      <c r="MK82" s="61"/>
      <c r="ML82" s="61"/>
      <c r="MM82" s="61"/>
      <c r="MN82" s="61"/>
      <c r="MO82" s="61"/>
      <c r="MP82" s="61"/>
      <c r="MQ82" s="61"/>
      <c r="MR82" s="61"/>
      <c r="MS82" s="61"/>
      <c r="MT82" s="61"/>
    </row>
    <row r="83" spans="1:358">
      <c r="F83" s="1"/>
      <c r="G83" s="1"/>
      <c r="H83" s="1"/>
      <c r="I83" s="125"/>
      <c r="K83" s="125">
        <f>K13+K81</f>
        <v>49.5</v>
      </c>
      <c r="L83" s="125">
        <f>L13+L81</f>
        <v>48.35</v>
      </c>
      <c r="M83" s="125">
        <f>M13+M81</f>
        <v>50.26</v>
      </c>
      <c r="N83" s="125"/>
      <c r="O83" s="125"/>
      <c r="P83" s="1"/>
      <c r="Q83" s="1"/>
      <c r="R83" s="125"/>
      <c r="S83" s="125"/>
      <c r="T83" s="126"/>
      <c r="U83" s="126"/>
      <c r="V83" s="126"/>
      <c r="W83" s="126"/>
      <c r="X83" s="126"/>
      <c r="Y83" s="126"/>
      <c r="Z83" s="126"/>
      <c r="AA83" s="126"/>
      <c r="AB83" s="126"/>
      <c r="AC83" s="126"/>
      <c r="AD83" s="126"/>
      <c r="AE83" s="126"/>
      <c r="AF83" s="126"/>
      <c r="AG83" s="126"/>
      <c r="AH83" s="7"/>
    </row>
    <row r="84" spans="1:358" ht="41.25" customHeight="1">
      <c r="F84" s="127" t="s">
        <v>4</v>
      </c>
      <c r="G84" s="127" t="s">
        <v>5</v>
      </c>
      <c r="H84" s="127" t="s">
        <v>6</v>
      </c>
      <c r="I84" s="127" t="s">
        <v>7</v>
      </c>
      <c r="J84" s="28" t="s">
        <v>2</v>
      </c>
      <c r="K84" s="127" t="s">
        <v>71</v>
      </c>
      <c r="L84" s="127" t="s">
        <v>72</v>
      </c>
      <c r="M84" s="127" t="s">
        <v>73</v>
      </c>
      <c r="N84" s="127" t="s">
        <v>12</v>
      </c>
      <c r="O84" s="127" t="s">
        <v>13</v>
      </c>
      <c r="P84" s="127" t="s">
        <v>14</v>
      </c>
      <c r="Q84" s="127" t="s">
        <v>15</v>
      </c>
      <c r="R84" s="128"/>
      <c r="S84" s="128"/>
      <c r="T84" s="127" t="s">
        <v>16</v>
      </c>
      <c r="U84" s="127" t="s">
        <v>64</v>
      </c>
      <c r="V84" s="127" t="s">
        <v>65</v>
      </c>
      <c r="W84" s="127" t="s">
        <v>66</v>
      </c>
      <c r="X84" s="127" t="s">
        <v>67</v>
      </c>
      <c r="Y84" s="127" t="s">
        <v>83</v>
      </c>
      <c r="Z84" s="127" t="s">
        <v>69</v>
      </c>
      <c r="AA84" s="127" t="s">
        <v>70</v>
      </c>
      <c r="AB84" s="127" t="s">
        <v>77</v>
      </c>
      <c r="AC84" s="127" t="s">
        <v>78</v>
      </c>
      <c r="AD84" s="127" t="s">
        <v>79</v>
      </c>
      <c r="AE84" s="127" t="s">
        <v>80</v>
      </c>
      <c r="AF84" s="127" t="s">
        <v>81</v>
      </c>
      <c r="AG84" s="127" t="s">
        <v>82</v>
      </c>
      <c r="AH84" s="172">
        <v>2016</v>
      </c>
    </row>
    <row r="85" spans="1:358" ht="17.25" customHeight="1">
      <c r="A85" s="129" t="s">
        <v>48</v>
      </c>
      <c r="B85" s="129" t="s">
        <v>48</v>
      </c>
      <c r="C85" s="129" t="s">
        <v>48</v>
      </c>
      <c r="D85" s="130"/>
      <c r="E85" s="130"/>
      <c r="F85" s="36"/>
      <c r="G85" s="36">
        <v>56.18</v>
      </c>
      <c r="H85" s="36">
        <v>47.690789473684205</v>
      </c>
      <c r="I85" s="36">
        <v>45.375000000000007</v>
      </c>
      <c r="J85" s="36" t="e">
        <f>J13</f>
        <v>#DIV/0!</v>
      </c>
      <c r="K85" s="36">
        <f>K13</f>
        <v>48.3</v>
      </c>
      <c r="L85" s="36">
        <f>L13</f>
        <v>46.85</v>
      </c>
      <c r="M85" s="36">
        <f>M13</f>
        <v>48.634999999999998</v>
      </c>
      <c r="N85" s="36">
        <f>N13</f>
        <v>46.25</v>
      </c>
      <c r="O85" s="36">
        <f>O14</f>
        <v>0</v>
      </c>
      <c r="P85" s="36">
        <f>P14</f>
        <v>0</v>
      </c>
      <c r="Q85" s="36">
        <f t="shared" ref="Q85:AC85" si="79">Q14</f>
        <v>31.3125</v>
      </c>
      <c r="R85" s="36"/>
      <c r="S85" s="36"/>
      <c r="T85" s="36">
        <f t="shared" si="79"/>
        <v>31.75</v>
      </c>
      <c r="U85" s="36">
        <f t="shared" si="79"/>
        <v>33.549999999999997</v>
      </c>
      <c r="V85" s="36">
        <f t="shared" si="79"/>
        <v>33.674999999999997</v>
      </c>
      <c r="W85" s="36">
        <f t="shared" si="79"/>
        <v>34.75</v>
      </c>
      <c r="X85" s="36">
        <f t="shared" si="79"/>
        <v>36.875</v>
      </c>
      <c r="Y85" s="36">
        <f t="shared" si="79"/>
        <v>38</v>
      </c>
      <c r="Z85" s="36">
        <f t="shared" si="79"/>
        <v>39.262500000000003</v>
      </c>
      <c r="AA85" s="36">
        <f t="shared" si="79"/>
        <v>41</v>
      </c>
      <c r="AB85" s="36">
        <f t="shared" si="79"/>
        <v>42.375</v>
      </c>
      <c r="AC85" s="36">
        <f t="shared" si="79"/>
        <v>44.25</v>
      </c>
      <c r="AD85" s="36">
        <f>AD14</f>
        <v>31.1875</v>
      </c>
      <c r="AE85" s="36">
        <f t="shared" ref="AE85:AG85" si="80">AE14</f>
        <v>33.991666666666667</v>
      </c>
      <c r="AF85" s="36">
        <f t="shared" si="80"/>
        <v>38.045833333333334</v>
      </c>
      <c r="AG85" s="36">
        <f t="shared" si="80"/>
        <v>42.541666666666664</v>
      </c>
      <c r="AH85" s="173">
        <f>AVERAGE(P85:AC85)</f>
        <v>33.9</v>
      </c>
    </row>
    <row r="86" spans="1:358" ht="18.75">
      <c r="A86" s="129" t="s">
        <v>49</v>
      </c>
      <c r="B86" s="129" t="s">
        <v>49</v>
      </c>
      <c r="C86" s="129" t="s">
        <v>49</v>
      </c>
      <c r="D86" s="130"/>
      <c r="E86" s="130"/>
      <c r="F86" s="36"/>
      <c r="G86" s="36">
        <v>53.145899999999997</v>
      </c>
      <c r="H86" s="36">
        <v>45.764210526315786</v>
      </c>
      <c r="I86" s="36">
        <v>46.804999999999993</v>
      </c>
      <c r="J86" s="36" t="e">
        <f>J13+#REF!</f>
        <v>#DIV/0!</v>
      </c>
      <c r="K86" s="36" t="e">
        <f>K13+#REF!</f>
        <v>#REF!</v>
      </c>
      <c r="L86" s="36" t="e">
        <f>L13+#REF!</f>
        <v>#REF!</v>
      </c>
      <c r="M86" s="36">
        <f>M13+M24</f>
        <v>50.059999999999995</v>
      </c>
      <c r="N86" s="36">
        <f>N13+N25</f>
        <v>50.125</v>
      </c>
      <c r="O86" s="36">
        <f>O14+O25</f>
        <v>6</v>
      </c>
      <c r="P86" s="36">
        <f>P14+P25</f>
        <v>0</v>
      </c>
      <c r="Q86" s="36">
        <f t="shared" ref="Q86:AC86" si="81">Q14+Q25</f>
        <v>40.487499999999997</v>
      </c>
      <c r="R86" s="36"/>
      <c r="S86" s="36"/>
      <c r="T86" s="36">
        <f t="shared" si="81"/>
        <v>39</v>
      </c>
      <c r="U86" s="36">
        <f t="shared" si="81"/>
        <v>39.299999999999997</v>
      </c>
      <c r="V86" s="36">
        <f t="shared" si="81"/>
        <v>39.237499999999997</v>
      </c>
      <c r="W86" s="36">
        <f t="shared" si="81"/>
        <v>39.375</v>
      </c>
      <c r="X86" s="36">
        <f t="shared" si="81"/>
        <v>41.875</v>
      </c>
      <c r="Y86" s="36">
        <f t="shared" si="81"/>
        <v>42.5</v>
      </c>
      <c r="Z86" s="36">
        <f t="shared" si="81"/>
        <v>43.262500000000003</v>
      </c>
      <c r="AA86" s="36">
        <f t="shared" si="81"/>
        <v>44.75</v>
      </c>
      <c r="AB86" s="36">
        <f t="shared" si="81"/>
        <v>46.375</v>
      </c>
      <c r="AC86" s="36">
        <f t="shared" si="81"/>
        <v>48.5</v>
      </c>
      <c r="AD86" s="36">
        <f t="shared" ref="AD86:AG86" si="82">AD13+AD24</f>
        <v>40.229166666666671</v>
      </c>
      <c r="AE86" s="36">
        <f t="shared" si="82"/>
        <v>39.304166666666667</v>
      </c>
      <c r="AF86" s="36">
        <f t="shared" si="82"/>
        <v>41.837499999999999</v>
      </c>
      <c r="AG86" s="36">
        <f t="shared" si="82"/>
        <v>45.599999999999994</v>
      </c>
      <c r="AH86" s="173">
        <f t="shared" ref="AH86:AH90" si="83">AVERAGE(P86:AC86)</f>
        <v>38.721874999999997</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8.75">
      <c r="A87" s="129">
        <v>95</v>
      </c>
      <c r="B87" s="129">
        <v>95</v>
      </c>
      <c r="C87" s="129">
        <v>95</v>
      </c>
      <c r="D87" s="130"/>
      <c r="E87" s="130"/>
      <c r="F87" s="36"/>
      <c r="G87" s="36">
        <v>75.946299999999994</v>
      </c>
      <c r="H87" s="36">
        <v>66.004736842105288</v>
      </c>
      <c r="I87" s="36">
        <v>65.236000000000004</v>
      </c>
      <c r="J87" s="36" t="e">
        <f>J35+J13</f>
        <v>#DIV/0!</v>
      </c>
      <c r="K87" s="36">
        <f>K35+K13</f>
        <v>64.782499999999999</v>
      </c>
      <c r="L87" s="36">
        <f>L35+L13</f>
        <v>64.099999999999994</v>
      </c>
      <c r="M87" s="36">
        <f>M35+M13</f>
        <v>65.007499999999993</v>
      </c>
      <c r="N87" s="36">
        <f>N36+N13</f>
        <v>62.0625</v>
      </c>
      <c r="O87" s="36">
        <f>O36+O14</f>
        <v>17.5</v>
      </c>
      <c r="P87" s="36">
        <f>P36+P14</f>
        <v>0</v>
      </c>
      <c r="Q87" s="36">
        <f t="shared" ref="Q87:AC87" si="84">Q36+Q14</f>
        <v>51.5625</v>
      </c>
      <c r="R87" s="36"/>
      <c r="S87" s="36"/>
      <c r="T87" s="36">
        <f t="shared" si="84"/>
        <v>50.8</v>
      </c>
      <c r="U87" s="36">
        <f t="shared" si="84"/>
        <v>51.8</v>
      </c>
      <c r="V87" s="36">
        <f t="shared" si="84"/>
        <v>52.8</v>
      </c>
      <c r="W87" s="36">
        <f t="shared" si="84"/>
        <v>54.924999999999997</v>
      </c>
      <c r="X87" s="36">
        <f t="shared" si="84"/>
        <v>57.125</v>
      </c>
      <c r="Y87" s="36">
        <f t="shared" si="84"/>
        <v>56.375</v>
      </c>
      <c r="Z87" s="36">
        <f t="shared" si="84"/>
        <v>56.637500000000003</v>
      </c>
      <c r="AA87" s="36">
        <f t="shared" si="84"/>
        <v>58.0625</v>
      </c>
      <c r="AB87" s="36">
        <f t="shared" si="84"/>
        <v>58.625</v>
      </c>
      <c r="AC87" s="36">
        <f t="shared" si="84"/>
        <v>60.25</v>
      </c>
      <c r="AD87" s="36">
        <f t="shared" ref="AD87:AG87" si="85">AD35+AD13</f>
        <v>51.479166666666671</v>
      </c>
      <c r="AE87" s="36">
        <f t="shared" si="85"/>
        <v>53.174999999999997</v>
      </c>
      <c r="AF87" s="36">
        <f t="shared" si="85"/>
        <v>56.712500000000006</v>
      </c>
      <c r="AG87" s="36">
        <f t="shared" si="85"/>
        <v>58.979166666666664</v>
      </c>
      <c r="AH87" s="173">
        <f t="shared" si="83"/>
        <v>50.746874999999996</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129" t="s">
        <v>50</v>
      </c>
      <c r="B88" s="129" t="s">
        <v>50</v>
      </c>
      <c r="C88" s="129" t="s">
        <v>50</v>
      </c>
      <c r="D88" s="133"/>
      <c r="E88" s="133"/>
      <c r="F88" s="36"/>
      <c r="G88" s="36">
        <v>65.808999999999997</v>
      </c>
      <c r="H88" s="36">
        <v>57.075789473684203</v>
      </c>
      <c r="I88" s="36">
        <v>58.993499999999997</v>
      </c>
      <c r="J88" s="36" t="e">
        <f>J46+J13</f>
        <v>#DIV/0!</v>
      </c>
      <c r="K88" s="36">
        <f>K46+K13</f>
        <v>61.41</v>
      </c>
      <c r="L88" s="36">
        <f>L46+L13</f>
        <v>60.285000000000004</v>
      </c>
      <c r="M88" s="36">
        <f>M46+M13</f>
        <v>61.98</v>
      </c>
      <c r="N88" s="36">
        <f>N47+N13</f>
        <v>60.48</v>
      </c>
      <c r="O88" s="36">
        <f>O47+O14</f>
        <v>15.6</v>
      </c>
      <c r="P88" s="36">
        <f>P47+P14</f>
        <v>0</v>
      </c>
      <c r="Q88" s="36">
        <f t="shared" ref="Q88:AC88" si="86">Q47+Q14</f>
        <v>43.087499999999999</v>
      </c>
      <c r="R88" s="36"/>
      <c r="S88" s="36"/>
      <c r="T88" s="36">
        <f t="shared" si="86"/>
        <v>42.945</v>
      </c>
      <c r="U88" s="36">
        <f t="shared" si="86"/>
        <v>44.9</v>
      </c>
      <c r="V88" s="36">
        <f t="shared" si="86"/>
        <v>45.214999999999996</v>
      </c>
      <c r="W88" s="36">
        <f t="shared" si="86"/>
        <v>46.457499999999996</v>
      </c>
      <c r="X88" s="36">
        <f t="shared" si="86"/>
        <v>48.3125</v>
      </c>
      <c r="Y88" s="36">
        <f t="shared" si="86"/>
        <v>49.475000000000001</v>
      </c>
      <c r="Z88" s="36">
        <f t="shared" si="86"/>
        <v>51.112500000000004</v>
      </c>
      <c r="AA88" s="36">
        <f t="shared" si="86"/>
        <v>53.55</v>
      </c>
      <c r="AB88" s="36">
        <f t="shared" si="86"/>
        <v>55.85</v>
      </c>
      <c r="AC88" s="36">
        <f t="shared" si="86"/>
        <v>57.8</v>
      </c>
      <c r="AD88" s="36">
        <f t="shared" ref="AD88:AG88" si="87">AD46+AD13</f>
        <v>43.514166666666668</v>
      </c>
      <c r="AE88" s="36">
        <f t="shared" si="87"/>
        <v>45.524166666666666</v>
      </c>
      <c r="AF88" s="36">
        <f t="shared" si="87"/>
        <v>49.633333333333333</v>
      </c>
      <c r="AG88" s="36">
        <f t="shared" si="87"/>
        <v>55.733333333333334</v>
      </c>
      <c r="AH88" s="173">
        <f t="shared" si="83"/>
        <v>44.892083333333339</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18.75">
      <c r="A89" s="129" t="s">
        <v>51</v>
      </c>
      <c r="B89" s="129" t="s">
        <v>51</v>
      </c>
      <c r="C89" s="129" t="s">
        <v>51</v>
      </c>
      <c r="D89" s="130"/>
      <c r="E89" s="130"/>
      <c r="F89" s="36"/>
      <c r="G89" s="36">
        <v>65.069999999999993</v>
      </c>
      <c r="H89" s="36">
        <v>57.116315789473688</v>
      </c>
      <c r="I89" s="36">
        <v>59.478000000000009</v>
      </c>
      <c r="J89" s="36" t="e">
        <f>J59+J13</f>
        <v>#DIV/0!</v>
      </c>
      <c r="K89" s="36">
        <f>K59+K13</f>
        <v>61.65</v>
      </c>
      <c r="L89" s="36">
        <f>L59+L13</f>
        <v>60.6</v>
      </c>
      <c r="M89" s="36">
        <f>M59+M13</f>
        <v>61.704999999999998</v>
      </c>
      <c r="N89" s="36">
        <f>N60+N13</f>
        <v>60.28</v>
      </c>
      <c r="O89" s="36">
        <f>O60+O14</f>
        <v>14.15</v>
      </c>
      <c r="P89" s="36">
        <f>P60+P14</f>
        <v>10.862500000000001</v>
      </c>
      <c r="Q89" s="36">
        <f t="shared" ref="Q89:AC89" si="88">Q60+Q14</f>
        <v>42.3125</v>
      </c>
      <c r="R89" s="36"/>
      <c r="S89" s="36"/>
      <c r="T89" s="36">
        <f t="shared" si="88"/>
        <v>42.424999999999997</v>
      </c>
      <c r="U89" s="36">
        <f t="shared" si="88"/>
        <v>44.737499999999997</v>
      </c>
      <c r="V89" s="36">
        <f t="shared" si="88"/>
        <v>45.174999999999997</v>
      </c>
      <c r="W89" s="36">
        <f t="shared" si="88"/>
        <v>46.45</v>
      </c>
      <c r="X89" s="36">
        <f t="shared" si="88"/>
        <v>48.31</v>
      </c>
      <c r="Y89" s="36">
        <f t="shared" si="88"/>
        <v>48.962499999999999</v>
      </c>
      <c r="Z89" s="36">
        <f t="shared" si="88"/>
        <v>50.337500000000006</v>
      </c>
      <c r="AA89" s="36">
        <f t="shared" si="88"/>
        <v>52.975000000000001</v>
      </c>
      <c r="AB89" s="36">
        <f t="shared" si="88"/>
        <v>55.28</v>
      </c>
      <c r="AC89" s="36">
        <f t="shared" si="88"/>
        <v>57.28</v>
      </c>
      <c r="AD89" s="36">
        <f t="shared" ref="AD89:AG89" si="89">AD59+AD13</f>
        <v>42.950833333333335</v>
      </c>
      <c r="AE89" s="36">
        <f t="shared" si="89"/>
        <v>45.584166666666668</v>
      </c>
      <c r="AF89" s="36">
        <f t="shared" si="89"/>
        <v>49.203333333333333</v>
      </c>
      <c r="AG89" s="36">
        <f t="shared" si="89"/>
        <v>55.178333333333327</v>
      </c>
      <c r="AH89" s="173">
        <f t="shared" si="83"/>
        <v>45.425624999999997</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ht="18.75">
      <c r="A90" s="129" t="s">
        <v>52</v>
      </c>
      <c r="B90" s="129" t="s">
        <v>52</v>
      </c>
      <c r="C90" s="129" t="s">
        <v>52</v>
      </c>
      <c r="D90" s="130"/>
      <c r="E90" s="130"/>
      <c r="F90" s="134"/>
      <c r="G90" s="134">
        <v>48.747959921259849</v>
      </c>
      <c r="H90" s="134">
        <v>38.740489017820138</v>
      </c>
      <c r="I90" s="134">
        <v>37.475669291338583</v>
      </c>
      <c r="J90" s="134" t="e">
        <f>(J70+J13)*6.35</f>
        <v>#DIV/0!</v>
      </c>
      <c r="K90" s="134">
        <f>(K70+K13)*6.35</f>
        <v>254.92074999999997</v>
      </c>
      <c r="L90" s="134">
        <f>(L70+L13)*6.35</f>
        <v>245.71324999999999</v>
      </c>
      <c r="M90" s="134">
        <f>(M70+M13)*6.35</f>
        <v>255.93674999999999</v>
      </c>
      <c r="N90" s="134">
        <f>(N71+N13)*6.35</f>
        <v>249.76137499999996</v>
      </c>
      <c r="O90" s="134">
        <f>(O71+O14)*6.35</f>
        <v>-42.756666666666668</v>
      </c>
      <c r="P90" s="134">
        <f>(P71+P14)*6.35</f>
        <v>-32.543749999999996</v>
      </c>
      <c r="Q90" s="134">
        <f t="shared" ref="Q90:AC90" si="90">(Q71+Q14)*6.35</f>
        <v>160.956625</v>
      </c>
      <c r="R90" s="134"/>
      <c r="S90" s="134"/>
      <c r="T90" s="134">
        <f t="shared" si="90"/>
        <v>159.0675</v>
      </c>
      <c r="U90" s="134">
        <f t="shared" si="90"/>
        <v>170.33874999999998</v>
      </c>
      <c r="V90" s="134">
        <f t="shared" si="90"/>
        <v>169.78312499999998</v>
      </c>
      <c r="W90" s="134">
        <f t="shared" si="90"/>
        <v>177.16499999999999</v>
      </c>
      <c r="X90" s="134">
        <f t="shared" si="90"/>
        <v>190.18249999999998</v>
      </c>
      <c r="Y90" s="134">
        <f t="shared" si="90"/>
        <v>198.755</v>
      </c>
      <c r="Z90" s="134">
        <f t="shared" si="90"/>
        <v>206.77187499999999</v>
      </c>
      <c r="AA90" s="134">
        <f t="shared" si="90"/>
        <v>217.01124999999996</v>
      </c>
      <c r="AB90" s="134">
        <f t="shared" si="90"/>
        <v>226.456875</v>
      </c>
      <c r="AC90" s="134">
        <f t="shared" si="90"/>
        <v>239.39500000000001</v>
      </c>
      <c r="AD90" s="134">
        <f t="shared" ref="AD90:AG90" si="91">(AD70+AD13)*6.35</f>
        <v>160.38512499999999</v>
      </c>
      <c r="AE90" s="134">
        <f t="shared" si="91"/>
        <v>172.42895833333333</v>
      </c>
      <c r="AF90" s="134">
        <f t="shared" si="91"/>
        <v>198.56979166666667</v>
      </c>
      <c r="AG90" s="134">
        <f t="shared" si="91"/>
        <v>227.62104166666666</v>
      </c>
      <c r="AH90" s="173">
        <f t="shared" si="83"/>
        <v>173.61164583333334</v>
      </c>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t="18.75">
      <c r="A91" s="129" t="s">
        <v>53</v>
      </c>
      <c r="B91" s="129" t="s">
        <v>53</v>
      </c>
      <c r="C91" s="129" t="s">
        <v>53</v>
      </c>
      <c r="D91" s="130"/>
      <c r="E91" s="130"/>
      <c r="F91" s="36"/>
      <c r="G91" s="36"/>
      <c r="H91" s="36"/>
      <c r="I91" s="36"/>
      <c r="J91" s="36" t="e">
        <f>J81</f>
        <v>#DIV/0!</v>
      </c>
      <c r="K91" s="36">
        <f t="shared" ref="K91:L91" si="92">K81</f>
        <v>1.2</v>
      </c>
      <c r="L91" s="36">
        <f t="shared" si="92"/>
        <v>1.5</v>
      </c>
      <c r="M91" s="36">
        <f>M81</f>
        <v>1.625</v>
      </c>
      <c r="N91" s="36">
        <f>N82+N14</f>
        <v>47.85</v>
      </c>
      <c r="O91" s="36">
        <f>O82+O14</f>
        <v>2.0666666666666669</v>
      </c>
      <c r="P91" s="36">
        <f>P82+P14</f>
        <v>3.5</v>
      </c>
      <c r="Q91" s="36">
        <f t="shared" ref="Q91:AC91" si="93">Q82+Q14</f>
        <v>34.362499999999997</v>
      </c>
      <c r="R91" s="36"/>
      <c r="S91" s="36"/>
      <c r="T91" s="36">
        <f t="shared" si="93"/>
        <v>34.6</v>
      </c>
      <c r="U91" s="36">
        <f t="shared" si="93"/>
        <v>36.174999999999997</v>
      </c>
      <c r="V91" s="36">
        <f t="shared" si="93"/>
        <v>36.299999999999997</v>
      </c>
      <c r="W91" s="36">
        <f t="shared" si="93"/>
        <v>37.25</v>
      </c>
      <c r="X91" s="36">
        <f t="shared" si="93"/>
        <v>39.299999999999997</v>
      </c>
      <c r="Y91" s="36">
        <f t="shared" si="93"/>
        <v>40.424999999999997</v>
      </c>
      <c r="Z91" s="36">
        <f t="shared" si="93"/>
        <v>41.825000000000003</v>
      </c>
      <c r="AA91" s="36">
        <f t="shared" si="93"/>
        <v>43.637500000000003</v>
      </c>
      <c r="AB91" s="36">
        <f t="shared" si="93"/>
        <v>45.0625</v>
      </c>
      <c r="AC91" s="36">
        <f t="shared" si="93"/>
        <v>46.875</v>
      </c>
      <c r="AD91" s="36">
        <f t="shared" ref="AD91:AG91" si="94">AD81</f>
        <v>3.1333333333333333</v>
      </c>
      <c r="AE91" s="36">
        <f t="shared" si="94"/>
        <v>2.5833333333333335</v>
      </c>
      <c r="AF91" s="36">
        <f t="shared" si="94"/>
        <v>2.4708333333333332</v>
      </c>
      <c r="AG91" s="36">
        <f t="shared" si="94"/>
        <v>2.65</v>
      </c>
      <c r="AH91" s="173">
        <f>AVERAGE(P91:AC91)</f>
        <v>36.609375</v>
      </c>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c r="A92" s="8"/>
      <c r="F92" s="135"/>
      <c r="G92" s="135"/>
      <c r="H92" s="135"/>
      <c r="I92" s="135"/>
      <c r="K92" s="135"/>
      <c r="L92" s="135"/>
      <c r="M92" s="135"/>
      <c r="N92" s="135"/>
      <c r="O92" s="135"/>
      <c r="P92" s="135"/>
      <c r="Q92" s="135"/>
      <c r="R92" s="136"/>
      <c r="S92" s="136"/>
      <c r="T92" s="137"/>
      <c r="U92" s="137"/>
      <c r="V92" s="137"/>
      <c r="W92" s="137"/>
      <c r="X92" s="137"/>
      <c r="Y92" s="137"/>
      <c r="Z92" s="137"/>
      <c r="AA92" s="137"/>
      <c r="AB92" s="137"/>
      <c r="AC92" s="137"/>
      <c r="AD92" s="137"/>
      <c r="AE92" s="137"/>
      <c r="AF92" s="137"/>
      <c r="AG92" s="137"/>
      <c r="AH92" s="7"/>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t="18.75">
      <c r="A93" s="138" t="s">
        <v>54</v>
      </c>
      <c r="B93" s="138" t="s">
        <v>54</v>
      </c>
      <c r="C93" s="138" t="s">
        <v>54</v>
      </c>
      <c r="D93" s="139"/>
      <c r="E93" s="139"/>
      <c r="F93" s="140" t="s">
        <v>4</v>
      </c>
      <c r="G93" s="140" t="s">
        <v>5</v>
      </c>
      <c r="H93" s="140" t="s">
        <v>6</v>
      </c>
      <c r="I93" s="140" t="s">
        <v>7</v>
      </c>
      <c r="J93" s="28" t="s">
        <v>2</v>
      </c>
      <c r="K93" s="140" t="s">
        <v>9</v>
      </c>
      <c r="L93" s="140" t="s">
        <v>9</v>
      </c>
      <c r="M93" s="140" t="s">
        <v>9</v>
      </c>
      <c r="N93" s="140" t="s">
        <v>12</v>
      </c>
      <c r="O93" s="140" t="s">
        <v>13</v>
      </c>
      <c r="P93" s="140" t="s">
        <v>14</v>
      </c>
      <c r="Q93" s="140" t="s">
        <v>15</v>
      </c>
      <c r="R93" s="141"/>
      <c r="S93" s="141"/>
      <c r="T93" s="140" t="s">
        <v>16</v>
      </c>
      <c r="U93" s="140" t="s">
        <v>64</v>
      </c>
      <c r="V93" s="140" t="s">
        <v>65</v>
      </c>
      <c r="W93" s="140" t="s">
        <v>66</v>
      </c>
      <c r="X93" s="140" t="s">
        <v>67</v>
      </c>
      <c r="Y93" s="140" t="s">
        <v>68</v>
      </c>
      <c r="Z93" s="140" t="s">
        <v>69</v>
      </c>
      <c r="AA93" s="140" t="s">
        <v>70</v>
      </c>
      <c r="AB93" s="140" t="s">
        <v>77</v>
      </c>
      <c r="AC93" s="140" t="s">
        <v>78</v>
      </c>
      <c r="AD93" s="140" t="s">
        <v>79</v>
      </c>
      <c r="AE93" s="140" t="s">
        <v>80</v>
      </c>
      <c r="AF93" s="140" t="s">
        <v>81</v>
      </c>
      <c r="AG93" s="140" t="s">
        <v>82</v>
      </c>
      <c r="AH93" s="140">
        <v>2016</v>
      </c>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t="18.75">
      <c r="A94" s="138" t="s">
        <v>56</v>
      </c>
      <c r="B94" s="138" t="s">
        <v>56</v>
      </c>
      <c r="C94" s="138" t="s">
        <v>56</v>
      </c>
      <c r="D94" s="142"/>
      <c r="E94" s="142"/>
      <c r="F94" s="143">
        <f t="shared" ref="F94" si="95">F85</f>
        <v>0</v>
      </c>
      <c r="G94" s="143">
        <f>G85</f>
        <v>56.18</v>
      </c>
      <c r="H94" s="143">
        <f t="shared" ref="H94" si="96">H85</f>
        <v>47.690789473684205</v>
      </c>
      <c r="I94" s="143">
        <f>I85</f>
        <v>45.375000000000007</v>
      </c>
      <c r="J94" s="143" t="e">
        <f>J85</f>
        <v>#DIV/0!</v>
      </c>
      <c r="K94" s="143">
        <f t="shared" ref="K94:L94" si="97">K85</f>
        <v>48.3</v>
      </c>
      <c r="L94" s="143">
        <f t="shared" si="97"/>
        <v>46.85</v>
      </c>
      <c r="M94" s="143">
        <f>M85</f>
        <v>48.634999999999998</v>
      </c>
      <c r="N94" s="143">
        <f>N85</f>
        <v>46.25</v>
      </c>
      <c r="O94" s="143">
        <f>O85</f>
        <v>0</v>
      </c>
      <c r="P94" s="143">
        <f>P85</f>
        <v>0</v>
      </c>
      <c r="Q94" s="143">
        <f>Q85</f>
        <v>31.3125</v>
      </c>
      <c r="R94" s="144"/>
      <c r="S94" s="144"/>
      <c r="T94" s="143">
        <f t="shared" ref="T94:AG94" si="98">T85</f>
        <v>31.75</v>
      </c>
      <c r="U94" s="143">
        <f t="shared" si="98"/>
        <v>33.549999999999997</v>
      </c>
      <c r="V94" s="143">
        <f t="shared" si="98"/>
        <v>33.674999999999997</v>
      </c>
      <c r="W94" s="143">
        <f t="shared" si="98"/>
        <v>34.75</v>
      </c>
      <c r="X94" s="143">
        <f t="shared" si="98"/>
        <v>36.875</v>
      </c>
      <c r="Y94" s="143">
        <f t="shared" si="98"/>
        <v>38</v>
      </c>
      <c r="Z94" s="143">
        <f t="shared" si="98"/>
        <v>39.262500000000003</v>
      </c>
      <c r="AA94" s="143">
        <f t="shared" si="98"/>
        <v>41</v>
      </c>
      <c r="AB94" s="143">
        <f t="shared" si="98"/>
        <v>42.375</v>
      </c>
      <c r="AC94" s="143">
        <f t="shared" si="98"/>
        <v>44.25</v>
      </c>
      <c r="AD94" s="143">
        <f t="shared" si="98"/>
        <v>31.1875</v>
      </c>
      <c r="AE94" s="143">
        <f t="shared" si="98"/>
        <v>33.991666666666667</v>
      </c>
      <c r="AF94" s="143">
        <f t="shared" si="98"/>
        <v>38.045833333333334</v>
      </c>
      <c r="AG94" s="143">
        <f t="shared" si="98"/>
        <v>42.541666666666664</v>
      </c>
      <c r="AH94" s="173">
        <f t="shared" ref="AH94:AH99" si="99">AVERAGE(P94:AC94)</f>
        <v>33.9</v>
      </c>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t="18.75">
      <c r="A95" s="138" t="s">
        <v>57</v>
      </c>
      <c r="B95" s="138" t="s">
        <v>57</v>
      </c>
      <c r="C95" s="138" t="s">
        <v>57</v>
      </c>
      <c r="D95" s="142"/>
      <c r="E95" s="142"/>
      <c r="F95" s="143">
        <f t="shared" ref="F95" si="100">F86-F85</f>
        <v>0</v>
      </c>
      <c r="G95" s="143">
        <f>G86-G85</f>
        <v>-3.0341000000000022</v>
      </c>
      <c r="H95" s="143">
        <f t="shared" ref="H95" si="101">H86-H85</f>
        <v>-1.9265789473684194</v>
      </c>
      <c r="I95" s="143">
        <f>I86-I85</f>
        <v>1.4299999999999855</v>
      </c>
      <c r="J95" s="143" t="e">
        <f>J86-J85</f>
        <v>#DIV/0!</v>
      </c>
      <c r="K95" s="143" t="e">
        <f t="shared" ref="K95:L95" si="102">K86-K85</f>
        <v>#REF!</v>
      </c>
      <c r="L95" s="143" t="e">
        <f t="shared" si="102"/>
        <v>#REF!</v>
      </c>
      <c r="M95" s="143">
        <f>M86-M85</f>
        <v>1.4249999999999972</v>
      </c>
      <c r="N95" s="143">
        <f>N86-N85</f>
        <v>3.875</v>
      </c>
      <c r="O95" s="143">
        <f>O86-O85</f>
        <v>6</v>
      </c>
      <c r="P95" s="143">
        <f>P86-P85</f>
        <v>0</v>
      </c>
      <c r="Q95" s="143">
        <f>Q86-Q85</f>
        <v>9.1749999999999972</v>
      </c>
      <c r="R95" s="144"/>
      <c r="S95" s="144"/>
      <c r="T95" s="143">
        <f t="shared" ref="T95:AG95" si="103">T86-T85</f>
        <v>7.25</v>
      </c>
      <c r="U95" s="143">
        <f t="shared" si="103"/>
        <v>5.75</v>
      </c>
      <c r="V95" s="143">
        <f t="shared" si="103"/>
        <v>5.5625</v>
      </c>
      <c r="W95" s="143">
        <f t="shared" si="103"/>
        <v>4.625</v>
      </c>
      <c r="X95" s="143">
        <f t="shared" si="103"/>
        <v>5</v>
      </c>
      <c r="Y95" s="143">
        <f t="shared" si="103"/>
        <v>4.5</v>
      </c>
      <c r="Z95" s="143">
        <f t="shared" si="103"/>
        <v>4</v>
      </c>
      <c r="AA95" s="143">
        <f t="shared" si="103"/>
        <v>3.75</v>
      </c>
      <c r="AB95" s="143">
        <f t="shared" si="103"/>
        <v>4</v>
      </c>
      <c r="AC95" s="143">
        <f t="shared" si="103"/>
        <v>4.25</v>
      </c>
      <c r="AD95" s="143">
        <f t="shared" si="103"/>
        <v>9.0416666666666714</v>
      </c>
      <c r="AE95" s="143">
        <f t="shared" si="103"/>
        <v>5.3125</v>
      </c>
      <c r="AF95" s="143">
        <f t="shared" si="103"/>
        <v>3.7916666666666643</v>
      </c>
      <c r="AG95" s="143">
        <f t="shared" si="103"/>
        <v>3.05833333333333</v>
      </c>
      <c r="AH95" s="173">
        <f t="shared" si="99"/>
        <v>4.8218749999999995</v>
      </c>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t="18.75">
      <c r="A96" s="138" t="s">
        <v>58</v>
      </c>
      <c r="B96" s="138" t="s">
        <v>58</v>
      </c>
      <c r="C96" s="138" t="s">
        <v>58</v>
      </c>
      <c r="D96" s="142"/>
      <c r="E96" s="142"/>
      <c r="F96" s="143">
        <f t="shared" ref="F96" si="104">F87-F85</f>
        <v>0</v>
      </c>
      <c r="G96" s="143">
        <f>G87-G85</f>
        <v>19.766299999999994</v>
      </c>
      <c r="H96" s="143">
        <f t="shared" ref="H96" si="105">H87-H85</f>
        <v>18.313947368421083</v>
      </c>
      <c r="I96" s="143">
        <f>I87-I85</f>
        <v>19.860999999999997</v>
      </c>
      <c r="J96" s="143" t="e">
        <f>J87-J85</f>
        <v>#DIV/0!</v>
      </c>
      <c r="K96" s="143">
        <f t="shared" ref="K96:M96" si="106">K87-K85</f>
        <v>16.482500000000002</v>
      </c>
      <c r="L96" s="143">
        <f t="shared" si="106"/>
        <v>17.249999999999993</v>
      </c>
      <c r="M96" s="143">
        <f t="shared" si="106"/>
        <v>16.372499999999995</v>
      </c>
      <c r="N96" s="143">
        <f>N87-N85</f>
        <v>15.8125</v>
      </c>
      <c r="O96" s="143">
        <f>O87-O85</f>
        <v>17.5</v>
      </c>
      <c r="P96" s="143">
        <f>P87-P85</f>
        <v>0</v>
      </c>
      <c r="Q96" s="143">
        <f t="shared" ref="Q96" si="107">Q87-Q85</f>
        <v>20.25</v>
      </c>
      <c r="R96" s="144"/>
      <c r="S96" s="144"/>
      <c r="T96" s="143">
        <f>T87-T85</f>
        <v>19.049999999999997</v>
      </c>
      <c r="U96" s="143">
        <f t="shared" ref="U96:AG96" si="108">U87-U85</f>
        <v>18.25</v>
      </c>
      <c r="V96" s="143">
        <f t="shared" si="108"/>
        <v>19.125</v>
      </c>
      <c r="W96" s="143">
        <f t="shared" si="108"/>
        <v>20.174999999999997</v>
      </c>
      <c r="X96" s="143">
        <f t="shared" si="108"/>
        <v>20.25</v>
      </c>
      <c r="Y96" s="143">
        <f t="shared" si="108"/>
        <v>18.375</v>
      </c>
      <c r="Z96" s="143">
        <f t="shared" si="108"/>
        <v>17.375</v>
      </c>
      <c r="AA96" s="143">
        <f t="shared" si="108"/>
        <v>17.0625</v>
      </c>
      <c r="AB96" s="143">
        <f t="shared" si="108"/>
        <v>16.25</v>
      </c>
      <c r="AC96" s="143">
        <f t="shared" si="108"/>
        <v>16</v>
      </c>
      <c r="AD96" s="143">
        <f t="shared" si="108"/>
        <v>20.291666666666671</v>
      </c>
      <c r="AE96" s="143">
        <f t="shared" si="108"/>
        <v>19.18333333333333</v>
      </c>
      <c r="AF96" s="143">
        <f t="shared" si="108"/>
        <v>18.666666666666671</v>
      </c>
      <c r="AG96" s="143">
        <f t="shared" si="108"/>
        <v>16.4375</v>
      </c>
      <c r="AH96" s="173">
        <f t="shared" si="99"/>
        <v>16.846875000000001</v>
      </c>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t="18.75">
      <c r="A97" s="138" t="s">
        <v>59</v>
      </c>
      <c r="B97" s="138" t="s">
        <v>59</v>
      </c>
      <c r="C97" s="138" t="s">
        <v>59</v>
      </c>
      <c r="D97" s="142"/>
      <c r="E97" s="142"/>
      <c r="F97" s="143">
        <f t="shared" ref="F97" si="109">F88-F85</f>
        <v>0</v>
      </c>
      <c r="G97" s="143">
        <f>G88-G85</f>
        <v>9.6289999999999978</v>
      </c>
      <c r="H97" s="143">
        <f t="shared" ref="H97" si="110">H88-H85</f>
        <v>9.384999999999998</v>
      </c>
      <c r="I97" s="143">
        <f>I88-I85</f>
        <v>13.61849999999999</v>
      </c>
      <c r="J97" s="143" t="e">
        <f>J88-J85</f>
        <v>#DIV/0!</v>
      </c>
      <c r="K97" s="143">
        <f t="shared" ref="K97:M97" si="111">K88-K85</f>
        <v>13.11</v>
      </c>
      <c r="L97" s="143">
        <f t="shared" si="111"/>
        <v>13.435000000000002</v>
      </c>
      <c r="M97" s="143">
        <f t="shared" si="111"/>
        <v>13.344999999999999</v>
      </c>
      <c r="N97" s="143">
        <f>N88-N85</f>
        <v>14.229999999999997</v>
      </c>
      <c r="O97" s="143">
        <f>O88-O85</f>
        <v>15.6</v>
      </c>
      <c r="P97" s="143">
        <f>P88-P85</f>
        <v>0</v>
      </c>
      <c r="Q97" s="143">
        <f>Q88-Q85</f>
        <v>11.774999999999999</v>
      </c>
      <c r="R97" s="144"/>
      <c r="S97" s="144"/>
      <c r="T97" s="143">
        <f t="shared" ref="T97:AG97" si="112">T88-T85</f>
        <v>11.195</v>
      </c>
      <c r="U97" s="143">
        <f t="shared" si="112"/>
        <v>11.350000000000001</v>
      </c>
      <c r="V97" s="143">
        <f t="shared" si="112"/>
        <v>11.54</v>
      </c>
      <c r="W97" s="143">
        <f t="shared" si="112"/>
        <v>11.707499999999996</v>
      </c>
      <c r="X97" s="143">
        <f t="shared" si="112"/>
        <v>11.4375</v>
      </c>
      <c r="Y97" s="143">
        <f t="shared" si="112"/>
        <v>11.475000000000001</v>
      </c>
      <c r="Z97" s="143">
        <f t="shared" si="112"/>
        <v>11.850000000000001</v>
      </c>
      <c r="AA97" s="143">
        <f t="shared" si="112"/>
        <v>12.549999999999997</v>
      </c>
      <c r="AB97" s="143">
        <f t="shared" si="112"/>
        <v>13.475000000000001</v>
      </c>
      <c r="AC97" s="143">
        <f t="shared" si="112"/>
        <v>13.549999999999997</v>
      </c>
      <c r="AD97" s="143">
        <f t="shared" si="112"/>
        <v>12.326666666666668</v>
      </c>
      <c r="AE97" s="143">
        <f t="shared" si="112"/>
        <v>11.532499999999999</v>
      </c>
      <c r="AF97" s="143">
        <f t="shared" si="112"/>
        <v>11.587499999999999</v>
      </c>
      <c r="AG97" s="143">
        <f t="shared" si="112"/>
        <v>13.19166666666667</v>
      </c>
      <c r="AH97" s="173">
        <f t="shared" si="99"/>
        <v>10.992083333333332</v>
      </c>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t="18.75">
      <c r="A98" s="138" t="s">
        <v>60</v>
      </c>
      <c r="B98" s="138" t="s">
        <v>60</v>
      </c>
      <c r="C98" s="138" t="s">
        <v>60</v>
      </c>
      <c r="D98" s="142"/>
      <c r="E98" s="142"/>
      <c r="F98" s="143">
        <f t="shared" ref="F98" si="113">F89-F85</f>
        <v>0</v>
      </c>
      <c r="G98" s="143">
        <f>G89-G85</f>
        <v>8.8899999999999935</v>
      </c>
      <c r="H98" s="143">
        <f t="shared" ref="H98" si="114">H89-H85</f>
        <v>9.4255263157894831</v>
      </c>
      <c r="I98" s="143">
        <f>I89-I85</f>
        <v>14.103000000000002</v>
      </c>
      <c r="J98" s="143" t="e">
        <f>J89-J85</f>
        <v>#DIV/0!</v>
      </c>
      <c r="K98" s="143">
        <f t="shared" ref="K98:M98" si="115">K89-K85</f>
        <v>13.350000000000001</v>
      </c>
      <c r="L98" s="143">
        <f t="shared" si="115"/>
        <v>13.75</v>
      </c>
      <c r="M98" s="143">
        <f t="shared" si="115"/>
        <v>13.07</v>
      </c>
      <c r="N98" s="143">
        <f>N89-N85</f>
        <v>14.030000000000001</v>
      </c>
      <c r="O98" s="143">
        <f>O89-O85</f>
        <v>14.15</v>
      </c>
      <c r="P98" s="143">
        <f>P89-P85</f>
        <v>10.862500000000001</v>
      </c>
      <c r="Q98" s="143">
        <f>Q89-Q85</f>
        <v>11</v>
      </c>
      <c r="R98" s="144"/>
      <c r="S98" s="144"/>
      <c r="T98" s="143">
        <f t="shared" ref="T98:AG98" si="116">T89-T85</f>
        <v>10.674999999999997</v>
      </c>
      <c r="U98" s="143">
        <f t="shared" si="116"/>
        <v>11.1875</v>
      </c>
      <c r="V98" s="143">
        <f t="shared" si="116"/>
        <v>11.5</v>
      </c>
      <c r="W98" s="143">
        <f t="shared" si="116"/>
        <v>11.700000000000003</v>
      </c>
      <c r="X98" s="143">
        <f t="shared" si="116"/>
        <v>11.435000000000002</v>
      </c>
      <c r="Y98" s="143">
        <f t="shared" si="116"/>
        <v>10.962499999999999</v>
      </c>
      <c r="Z98" s="143">
        <f t="shared" si="116"/>
        <v>11.075000000000003</v>
      </c>
      <c r="AA98" s="143">
        <f t="shared" si="116"/>
        <v>11.975000000000001</v>
      </c>
      <c r="AB98" s="143">
        <f t="shared" si="116"/>
        <v>12.905000000000001</v>
      </c>
      <c r="AC98" s="143">
        <f t="shared" si="116"/>
        <v>13.030000000000001</v>
      </c>
      <c r="AD98" s="143">
        <f t="shared" si="116"/>
        <v>11.763333333333335</v>
      </c>
      <c r="AE98" s="143">
        <f t="shared" si="116"/>
        <v>11.592500000000001</v>
      </c>
      <c r="AF98" s="143">
        <f t="shared" si="116"/>
        <v>11.157499999999999</v>
      </c>
      <c r="AG98" s="143">
        <f t="shared" si="116"/>
        <v>12.636666666666663</v>
      </c>
      <c r="AH98" s="173">
        <f t="shared" si="99"/>
        <v>11.525625</v>
      </c>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t="18.75">
      <c r="A99" s="138" t="s">
        <v>61</v>
      </c>
      <c r="B99" s="138" t="s">
        <v>61</v>
      </c>
      <c r="C99" s="138" t="s">
        <v>61</v>
      </c>
      <c r="D99" s="142"/>
      <c r="E99" s="142"/>
      <c r="F99" s="143">
        <f>F70</f>
        <v>0</v>
      </c>
      <c r="G99" s="143">
        <f>G90-G85</f>
        <v>-7.432040078740151</v>
      </c>
      <c r="H99" s="143">
        <f t="shared" ref="H99:I99" si="117">H90-H85</f>
        <v>-8.9503004558640669</v>
      </c>
      <c r="I99" s="143">
        <f t="shared" si="117"/>
        <v>-7.8993307086614237</v>
      </c>
      <c r="J99" s="143">
        <f t="shared" ref="J99" si="118">J70</f>
        <v>0</v>
      </c>
      <c r="K99" s="143">
        <f>K70</f>
        <v>-8.1550000000000011</v>
      </c>
      <c r="L99" s="143">
        <f>L70</f>
        <v>-8.1550000000000011</v>
      </c>
      <c r="M99" s="143">
        <f>M70</f>
        <v>-8.33</v>
      </c>
      <c r="N99" s="143">
        <f>N70</f>
        <v>-6.9175000000000004</v>
      </c>
      <c r="O99" s="143">
        <f>O71</f>
        <v>-6.7333333333333334</v>
      </c>
      <c r="P99" s="143">
        <f>P71</f>
        <v>-5.125</v>
      </c>
      <c r="Q99" s="143">
        <f>Q71</f>
        <v>-5.9649999999999999</v>
      </c>
      <c r="R99" s="144"/>
      <c r="S99" s="144"/>
      <c r="T99" s="143">
        <f t="shared" ref="T99:U99" si="119">T71</f>
        <v>-6.7</v>
      </c>
      <c r="U99" s="143">
        <f t="shared" si="119"/>
        <v>-6.7249999999999996</v>
      </c>
      <c r="V99" s="143">
        <f t="shared" ref="V99:AG99" si="120">V70</f>
        <v>-6.9375</v>
      </c>
      <c r="W99" s="143">
        <f t="shared" si="120"/>
        <v>-6.85</v>
      </c>
      <c r="X99" s="143">
        <f t="shared" si="120"/>
        <v>-6.9250000000000007</v>
      </c>
      <c r="Y99" s="143">
        <f t="shared" si="120"/>
        <v>-6.7</v>
      </c>
      <c r="Z99" s="143">
        <f t="shared" si="120"/>
        <v>-6.6999999999999993</v>
      </c>
      <c r="AA99" s="143">
        <f t="shared" si="120"/>
        <v>-6.8249999999999993</v>
      </c>
      <c r="AB99" s="143">
        <f t="shared" si="120"/>
        <v>-6.7124999999999995</v>
      </c>
      <c r="AC99" s="143">
        <f t="shared" si="120"/>
        <v>-6.5500000000000007</v>
      </c>
      <c r="AD99" s="143">
        <f t="shared" si="120"/>
        <v>-5.93</v>
      </c>
      <c r="AE99" s="143">
        <f t="shared" si="120"/>
        <v>-6.8374999999999995</v>
      </c>
      <c r="AF99" s="143">
        <f t="shared" si="120"/>
        <v>-6.7750000000000004</v>
      </c>
      <c r="AG99" s="143">
        <f t="shared" si="120"/>
        <v>-6.6958333333333329</v>
      </c>
      <c r="AH99" s="173">
        <f t="shared" si="99"/>
        <v>-6.5595833333333351</v>
      </c>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t="37.5">
      <c r="A100" s="145" t="s">
        <v>62</v>
      </c>
      <c r="B100" s="145" t="s">
        <v>62</v>
      </c>
      <c r="C100" s="145" t="s">
        <v>62</v>
      </c>
      <c r="D100" s="142"/>
      <c r="E100" s="142"/>
      <c r="F100" s="143">
        <f t="shared" ref="F100" si="121">F81</f>
        <v>0</v>
      </c>
      <c r="G100" s="143">
        <f>G81</f>
        <v>0</v>
      </c>
      <c r="H100" s="143">
        <f t="shared" ref="H100" si="122">H81</f>
        <v>0</v>
      </c>
      <c r="I100" s="143">
        <f>I81</f>
        <v>0</v>
      </c>
      <c r="J100" s="143" t="e">
        <f>J81</f>
        <v>#DIV/0!</v>
      </c>
      <c r="K100" s="143">
        <f t="shared" ref="K100:M100" si="123">K81</f>
        <v>1.2</v>
      </c>
      <c r="L100" s="143">
        <f t="shared" si="123"/>
        <v>1.5</v>
      </c>
      <c r="M100" s="143">
        <f t="shared" si="123"/>
        <v>1.625</v>
      </c>
      <c r="N100" s="143">
        <f>N91-N85</f>
        <v>1.6000000000000014</v>
      </c>
      <c r="O100" s="143">
        <f>O91-O85</f>
        <v>2.0666666666666669</v>
      </c>
      <c r="P100" s="143">
        <f>P91-P85</f>
        <v>3.5</v>
      </c>
      <c r="Q100" s="143">
        <f>Q91-Q85</f>
        <v>3.0499999999999972</v>
      </c>
      <c r="R100" s="144"/>
      <c r="S100" s="144"/>
      <c r="T100" s="143">
        <f t="shared" ref="T100:AG100" si="124">T91-T85</f>
        <v>2.8500000000000014</v>
      </c>
      <c r="U100" s="143">
        <f t="shared" si="124"/>
        <v>2.625</v>
      </c>
      <c r="V100" s="143">
        <f t="shared" si="124"/>
        <v>2.625</v>
      </c>
      <c r="W100" s="143">
        <f t="shared" si="124"/>
        <v>2.5</v>
      </c>
      <c r="X100" s="143">
        <f t="shared" si="124"/>
        <v>2.4249999999999972</v>
      </c>
      <c r="Y100" s="143">
        <f t="shared" si="124"/>
        <v>2.4249999999999972</v>
      </c>
      <c r="Z100" s="143">
        <f t="shared" si="124"/>
        <v>2.5625</v>
      </c>
      <c r="AA100" s="143">
        <f t="shared" si="124"/>
        <v>2.6375000000000028</v>
      </c>
      <c r="AB100" s="143">
        <f t="shared" si="124"/>
        <v>2.6875</v>
      </c>
      <c r="AC100" s="143">
        <f t="shared" si="124"/>
        <v>2.625</v>
      </c>
      <c r="AD100" s="143">
        <f t="shared" si="124"/>
        <v>-28.054166666666667</v>
      </c>
      <c r="AE100" s="143">
        <f t="shared" si="124"/>
        <v>-31.408333333333335</v>
      </c>
      <c r="AF100" s="143">
        <f t="shared" si="124"/>
        <v>-35.575000000000003</v>
      </c>
      <c r="AG100" s="143">
        <f t="shared" si="124"/>
        <v>-39.891666666666666</v>
      </c>
      <c r="AH100" s="173">
        <f t="shared" ref="AH100" si="125">AVERAGE(P100:AC100)</f>
        <v>2.7093749999999996</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8"/>
      <c r="T101" s="6"/>
      <c r="U101" s="6"/>
      <c r="V101" s="6"/>
      <c r="W101" s="6"/>
      <c r="AH101" s="7"/>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8"/>
      <c r="B102" s="146"/>
      <c r="C102" s="146"/>
      <c r="D102" s="147"/>
      <c r="E102" s="147"/>
      <c r="F102" s="140" t="s">
        <v>4</v>
      </c>
      <c r="G102" s="140" t="s">
        <v>5</v>
      </c>
      <c r="H102" s="140" t="s">
        <v>6</v>
      </c>
      <c r="I102" s="140" t="s">
        <v>7</v>
      </c>
      <c r="J102" s="32"/>
      <c r="K102" s="140" t="s">
        <v>9</v>
      </c>
      <c r="L102" s="140" t="s">
        <v>9</v>
      </c>
      <c r="M102" s="140" t="s">
        <v>70</v>
      </c>
      <c r="N102" s="140" t="s">
        <v>12</v>
      </c>
      <c r="O102" s="140" t="s">
        <v>13</v>
      </c>
      <c r="P102" s="140" t="s">
        <v>13</v>
      </c>
      <c r="Q102" s="140" t="s">
        <v>13</v>
      </c>
      <c r="R102" s="141"/>
      <c r="S102" s="141"/>
      <c r="T102" s="140"/>
      <c r="U102" s="140"/>
      <c r="V102" s="140"/>
      <c r="W102" s="140"/>
      <c r="X102" s="140" t="s">
        <v>17</v>
      </c>
      <c r="Y102" s="148"/>
      <c r="Z102" s="148"/>
      <c r="AA102" s="148"/>
      <c r="AB102" s="148"/>
      <c r="AC102" s="148"/>
      <c r="AD102" s="140" t="s">
        <v>55</v>
      </c>
      <c r="AE102" s="140" t="s">
        <v>55</v>
      </c>
      <c r="AF102" s="140"/>
      <c r="AG102" s="140" t="s">
        <v>55</v>
      </c>
      <c r="AH102" s="7"/>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8"/>
      <c r="B103" s="149">
        <v>0.03</v>
      </c>
      <c r="C103" s="149">
        <v>0.03</v>
      </c>
      <c r="D103" s="150"/>
      <c r="E103" s="150"/>
      <c r="F103" s="151">
        <f>$B$103*$J$103</f>
        <v>-0.6</v>
      </c>
      <c r="G103" s="151">
        <f>$B$103*$J$103</f>
        <v>-0.6</v>
      </c>
      <c r="H103" s="151">
        <f>$B$103*$J$103</f>
        <v>-0.6</v>
      </c>
      <c r="I103" s="151">
        <f>$B$103*$J$103</f>
        <v>-0.6</v>
      </c>
      <c r="J103" s="36">
        <v>-20</v>
      </c>
      <c r="K103" s="151">
        <f t="shared" ref="K103:P103" si="126">$B$103*$J$103</f>
        <v>-0.6</v>
      </c>
      <c r="L103" s="151">
        <f t="shared" si="126"/>
        <v>-0.6</v>
      </c>
      <c r="M103" s="151">
        <f t="shared" si="126"/>
        <v>-0.6</v>
      </c>
      <c r="N103" s="151">
        <f t="shared" si="126"/>
        <v>-0.6</v>
      </c>
      <c r="O103" s="151">
        <f t="shared" si="126"/>
        <v>-0.6</v>
      </c>
      <c r="P103" s="151">
        <f t="shared" si="126"/>
        <v>-0.6</v>
      </c>
      <c r="Q103" s="151">
        <f>$B$103*$J$103</f>
        <v>-0.6</v>
      </c>
      <c r="R103" s="131"/>
      <c r="S103" s="131"/>
      <c r="T103" s="132"/>
      <c r="U103" s="132"/>
      <c r="V103" s="132"/>
      <c r="W103" s="132"/>
      <c r="X103" s="132">
        <v>0.94499999999999995</v>
      </c>
      <c r="Y103" s="132"/>
      <c r="Z103" s="132"/>
      <c r="AA103" s="132"/>
      <c r="AB103" s="132"/>
      <c r="AC103" s="132"/>
      <c r="AD103" s="151">
        <f>$B$103*$J$103</f>
        <v>-0.6</v>
      </c>
      <c r="AE103" s="151">
        <f>$B$103*$J$103</f>
        <v>-0.6</v>
      </c>
      <c r="AF103" s="151"/>
      <c r="AG103" s="151">
        <f>$B$103*$J$103</f>
        <v>-0.6</v>
      </c>
      <c r="AH103" s="7"/>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8"/>
      <c r="B104" s="149">
        <v>0.03</v>
      </c>
      <c r="C104" s="149">
        <v>0.03</v>
      </c>
      <c r="D104" s="150"/>
      <c r="E104" s="150"/>
      <c r="F104" s="151">
        <f t="shared" ref="F104:I107" si="127">$B104*(F86-F$85-1.7)</f>
        <v>-5.0999999999999997E-2</v>
      </c>
      <c r="G104" s="151">
        <f t="shared" si="127"/>
        <v>-0.14202300000000007</v>
      </c>
      <c r="H104" s="151">
        <f t="shared" si="127"/>
        <v>-0.10879736842105259</v>
      </c>
      <c r="I104" s="151">
        <f t="shared" si="127"/>
        <v>-8.1000000000004332E-3</v>
      </c>
      <c r="J104" s="36"/>
      <c r="K104" s="151" t="e">
        <f t="shared" ref="K104:P107" si="128">$B104*(K86-K$85-1.7)</f>
        <v>#REF!</v>
      </c>
      <c r="L104" s="151" t="e">
        <f t="shared" si="128"/>
        <v>#REF!</v>
      </c>
      <c r="M104" s="151">
        <f t="shared" si="128"/>
        <v>-8.2500000000000837E-3</v>
      </c>
      <c r="N104" s="151">
        <f t="shared" si="128"/>
        <v>6.5249999999999989E-2</v>
      </c>
      <c r="O104" s="151">
        <f t="shared" si="128"/>
        <v>0.129</v>
      </c>
      <c r="P104" s="151">
        <f t="shared" si="128"/>
        <v>-5.0999999999999997E-2</v>
      </c>
      <c r="Q104" s="151">
        <f>$B104*(Q86-Q$85-1.7)</f>
        <v>0.22424999999999989</v>
      </c>
      <c r="R104" s="131"/>
      <c r="S104" s="131"/>
      <c r="T104" s="132"/>
      <c r="U104" s="132"/>
      <c r="V104" s="132"/>
      <c r="W104" s="132"/>
      <c r="X104" s="132" t="e">
        <v>#REF!</v>
      </c>
      <c r="Y104" s="132"/>
      <c r="Z104" s="132"/>
      <c r="AA104" s="132"/>
      <c r="AB104" s="132"/>
      <c r="AC104" s="132"/>
      <c r="AD104" s="151">
        <f t="shared" ref="AD104:AG107" si="129">$B104*(AD86-AD$85-1.7)</f>
        <v>0.22025000000000014</v>
      </c>
      <c r="AE104" s="151">
        <f t="shared" si="129"/>
        <v>0.10837499999999999</v>
      </c>
      <c r="AF104" s="151"/>
      <c r="AG104" s="151">
        <f t="shared" si="129"/>
        <v>4.0749999999999897E-2</v>
      </c>
      <c r="AH104" s="7"/>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8"/>
      <c r="B105" s="149">
        <v>0.16</v>
      </c>
      <c r="C105" s="149">
        <v>0.16</v>
      </c>
      <c r="D105" s="150"/>
      <c r="E105" s="150"/>
      <c r="F105" s="151">
        <f t="shared" si="127"/>
        <v>-0.27200000000000002</v>
      </c>
      <c r="G105" s="151">
        <f t="shared" si="127"/>
        <v>2.8906079999999994</v>
      </c>
      <c r="H105" s="151">
        <f t="shared" si="127"/>
        <v>2.6582315789473734</v>
      </c>
      <c r="I105" s="151">
        <f t="shared" si="127"/>
        <v>2.9057599999999999</v>
      </c>
      <c r="J105" s="36"/>
      <c r="K105" s="151">
        <f t="shared" si="128"/>
        <v>2.3652000000000006</v>
      </c>
      <c r="L105" s="151">
        <f t="shared" si="128"/>
        <v>2.4879999999999991</v>
      </c>
      <c r="M105" s="151">
        <f t="shared" si="128"/>
        <v>2.3475999999999995</v>
      </c>
      <c r="N105" s="151">
        <f t="shared" si="128"/>
        <v>2.258</v>
      </c>
      <c r="O105" s="151">
        <f t="shared" si="128"/>
        <v>2.528</v>
      </c>
      <c r="P105" s="151">
        <f t="shared" si="128"/>
        <v>-0.27200000000000002</v>
      </c>
      <c r="Q105" s="151">
        <f>$B105*(Q87-Q$85-1.7)</f>
        <v>2.968</v>
      </c>
      <c r="R105" s="131"/>
      <c r="S105" s="131"/>
      <c r="T105" s="132"/>
      <c r="U105" s="132"/>
      <c r="V105" s="132"/>
      <c r="W105" s="132"/>
      <c r="X105" s="132" t="e">
        <v>#REF!</v>
      </c>
      <c r="Y105" s="132"/>
      <c r="Z105" s="132"/>
      <c r="AA105" s="132"/>
      <c r="AB105" s="132"/>
      <c r="AC105" s="132"/>
      <c r="AD105" s="151">
        <f t="shared" si="129"/>
        <v>2.9746666666666677</v>
      </c>
      <c r="AE105" s="151">
        <f t="shared" si="129"/>
        <v>2.797333333333333</v>
      </c>
      <c r="AF105" s="151"/>
      <c r="AG105" s="151">
        <f t="shared" si="129"/>
        <v>2.3580000000000001</v>
      </c>
      <c r="AH105" s="7"/>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B106" s="149">
        <v>0.15</v>
      </c>
      <c r="C106" s="149">
        <v>0.15</v>
      </c>
      <c r="D106" s="150"/>
      <c r="E106" s="150"/>
      <c r="F106" s="151">
        <f t="shared" si="127"/>
        <v>-0.255</v>
      </c>
      <c r="G106" s="151">
        <f t="shared" si="127"/>
        <v>1.1893499999999997</v>
      </c>
      <c r="H106" s="151">
        <f t="shared" si="127"/>
        <v>1.1527499999999997</v>
      </c>
      <c r="I106" s="151">
        <f t="shared" si="127"/>
        <v>1.7877749999999986</v>
      </c>
      <c r="J106" s="36"/>
      <c r="K106" s="151">
        <f t="shared" si="128"/>
        <v>1.7115</v>
      </c>
      <c r="L106" s="151">
        <f t="shared" si="128"/>
        <v>1.7602500000000003</v>
      </c>
      <c r="M106" s="151">
        <f t="shared" si="128"/>
        <v>1.7467499999999998</v>
      </c>
      <c r="N106" s="151">
        <f t="shared" si="128"/>
        <v>1.8794999999999995</v>
      </c>
      <c r="O106" s="151">
        <f t="shared" si="128"/>
        <v>2.085</v>
      </c>
      <c r="P106" s="151">
        <f t="shared" si="128"/>
        <v>-0.255</v>
      </c>
      <c r="Q106" s="151">
        <f>$B106*(Q88-Q$85-1.7)</f>
        <v>1.5112499999999998</v>
      </c>
      <c r="R106" s="131"/>
      <c r="S106" s="131"/>
      <c r="T106" s="132"/>
      <c r="U106" s="132"/>
      <c r="V106" s="132"/>
      <c r="W106" s="132"/>
      <c r="X106" s="132" t="e">
        <v>#REF!</v>
      </c>
      <c r="Y106" s="132"/>
      <c r="Z106" s="132"/>
      <c r="AA106" s="132"/>
      <c r="AB106" s="132"/>
      <c r="AC106" s="132"/>
      <c r="AD106" s="151">
        <f t="shared" si="129"/>
        <v>1.5940000000000003</v>
      </c>
      <c r="AE106" s="151">
        <f t="shared" si="129"/>
        <v>1.4748749999999999</v>
      </c>
      <c r="AF106" s="151"/>
      <c r="AG106" s="151">
        <f t="shared" si="129"/>
        <v>1.7237500000000006</v>
      </c>
      <c r="AH106" s="7"/>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B107" s="149">
        <v>0.39</v>
      </c>
      <c r="C107" s="149">
        <v>0.39</v>
      </c>
      <c r="D107" s="150"/>
      <c r="E107" s="150"/>
      <c r="F107" s="151">
        <f t="shared" si="127"/>
        <v>-0.66300000000000003</v>
      </c>
      <c r="G107" s="151">
        <f t="shared" si="127"/>
        <v>2.8040999999999974</v>
      </c>
      <c r="H107" s="151">
        <f t="shared" si="127"/>
        <v>3.0129552631578984</v>
      </c>
      <c r="I107" s="151">
        <f t="shared" si="127"/>
        <v>4.8371700000000013</v>
      </c>
      <c r="J107" s="36"/>
      <c r="K107" s="151">
        <f t="shared" si="128"/>
        <v>4.5435000000000008</v>
      </c>
      <c r="L107" s="151">
        <f t="shared" si="128"/>
        <v>4.6995000000000005</v>
      </c>
      <c r="M107" s="151">
        <f t="shared" si="128"/>
        <v>4.4343000000000004</v>
      </c>
      <c r="N107" s="151">
        <f t="shared" si="128"/>
        <v>4.8087000000000009</v>
      </c>
      <c r="O107" s="151">
        <f t="shared" si="128"/>
        <v>4.8555000000000001</v>
      </c>
      <c r="P107" s="151">
        <f t="shared" si="128"/>
        <v>3.5733750000000009</v>
      </c>
      <c r="Q107" s="151">
        <f>$B107*(Q89-Q$85-1.7)</f>
        <v>3.6270000000000002</v>
      </c>
      <c r="R107" s="131"/>
      <c r="S107" s="131"/>
      <c r="T107" s="132"/>
      <c r="U107" s="132"/>
      <c r="V107" s="132"/>
      <c r="W107" s="132"/>
      <c r="X107" s="132" t="e">
        <v>#REF!</v>
      </c>
      <c r="Y107" s="132"/>
      <c r="Z107" s="132"/>
      <c r="AA107" s="132"/>
      <c r="AB107" s="132"/>
      <c r="AC107" s="132"/>
      <c r="AD107" s="151">
        <f t="shared" si="129"/>
        <v>3.9247000000000014</v>
      </c>
      <c r="AE107" s="151">
        <f t="shared" si="129"/>
        <v>3.8580750000000008</v>
      </c>
      <c r="AF107" s="151"/>
      <c r="AG107" s="151">
        <f t="shared" si="129"/>
        <v>4.265299999999999</v>
      </c>
      <c r="AH107" s="7"/>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row>
    <row r="108" spans="1:358">
      <c r="B108" s="149">
        <v>0.12</v>
      </c>
      <c r="C108" s="149">
        <v>0.12</v>
      </c>
      <c r="D108" s="150"/>
      <c r="E108" s="150"/>
      <c r="F108" s="151">
        <f>$B$108*((F90/6.5)-(F$85-1.7))</f>
        <v>0.20399999999999999</v>
      </c>
      <c r="G108" s="151">
        <f>$B$108*((G90/6.5)-(G$85-1.7))</f>
        <v>-5.637637662992125</v>
      </c>
      <c r="H108" s="151">
        <f>$B$108*((H90/6.5)-(H$85-1.7))</f>
        <v>-4.8036857088208089</v>
      </c>
      <c r="I108" s="151">
        <f>$B$108*((I90/6.5)-(I$85-1.7))</f>
        <v>-4.5491414900060576</v>
      </c>
      <c r="J108" s="36"/>
      <c r="K108" s="151">
        <f t="shared" ref="K108:M108" si="130">$B$108*((K90/6.5)-(K$85-1.7))</f>
        <v>-0.88577076923076925</v>
      </c>
      <c r="L108" s="151">
        <f t="shared" si="130"/>
        <v>-0.88175538461538472</v>
      </c>
      <c r="M108" s="151">
        <f t="shared" si="130"/>
        <v>-0.90721384615384548</v>
      </c>
      <c r="N108" s="151">
        <f>$B$108*((N90/6.5)-(N$85-1.7))</f>
        <v>-0.73502076923076998</v>
      </c>
      <c r="O108" s="151">
        <f>$B$108*((O90/6.5)-(O$85-1.7))</f>
        <v>-0.58535384615384611</v>
      </c>
      <c r="P108" s="151">
        <f>$B$108*((P90/6.5)-(P$85-1.7))</f>
        <v>-0.39680769230769225</v>
      </c>
      <c r="Q108" s="151">
        <f>$B$108*((Q90/6.5)-(Q$85-1.7))</f>
        <v>-0.58199307692307711</v>
      </c>
      <c r="R108" s="131"/>
      <c r="S108" s="131"/>
      <c r="T108" s="132"/>
      <c r="U108" s="132"/>
      <c r="V108" s="132"/>
      <c r="W108" s="132"/>
      <c r="X108" s="132" t="e">
        <v>#REF!</v>
      </c>
      <c r="Y108" s="132"/>
      <c r="Z108" s="132"/>
      <c r="AA108" s="132"/>
      <c r="AB108" s="132"/>
      <c r="AC108" s="132"/>
      <c r="AD108" s="151">
        <f t="shared" ref="AD108:AG108" si="131">$B$108*((AD90/6.5)-(AD$85-1.7))</f>
        <v>-0.57754384615384668</v>
      </c>
      <c r="AE108" s="151">
        <f t="shared" si="131"/>
        <v>-0.69169615384615357</v>
      </c>
      <c r="AF108" s="151"/>
      <c r="AG108" s="151">
        <f t="shared" si="131"/>
        <v>-0.6987653846153844</v>
      </c>
      <c r="AH108" s="7"/>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row>
    <row r="109" spans="1:358">
      <c r="B109" s="149">
        <v>0.03</v>
      </c>
      <c r="C109" s="149">
        <v>0.03</v>
      </c>
      <c r="D109" s="150"/>
      <c r="E109" s="150"/>
      <c r="F109" s="151">
        <f>$B109*(F92-F$85-1.7)</f>
        <v>-5.0999999999999997E-2</v>
      </c>
      <c r="G109" s="151">
        <f>$B109*(G92-G$85-1.7)</f>
        <v>-1.7363999999999999</v>
      </c>
      <c r="H109" s="151">
        <f>$B109*(H92-H$85-1.7)</f>
        <v>-1.4817236842105261</v>
      </c>
      <c r="I109" s="151">
        <f>$B109*(I92-I$85-1.7)</f>
        <v>-1.4122500000000002</v>
      </c>
      <c r="J109" s="36"/>
      <c r="K109" s="151">
        <f t="shared" ref="K109:M109" si="132">$B109*(K92-K$85-1.7)</f>
        <v>-1.5</v>
      </c>
      <c r="L109" s="151">
        <f t="shared" si="132"/>
        <v>-1.4565000000000001</v>
      </c>
      <c r="M109" s="151">
        <f t="shared" si="132"/>
        <v>-1.5100499999999999</v>
      </c>
      <c r="N109" s="151">
        <f>$B109*(N92-N$85-1.7)</f>
        <v>-1.4385000000000001</v>
      </c>
      <c r="O109" s="151">
        <f>$B109*(O92-O$85-1.7)</f>
        <v>-5.0999999999999997E-2</v>
      </c>
      <c r="P109" s="151">
        <f>$B109*(P92-P$85-1.7)</f>
        <v>-5.0999999999999997E-2</v>
      </c>
      <c r="Q109" s="151">
        <f>$B109*(Q92-Q$85-1.7)</f>
        <v>-0.99037500000000001</v>
      </c>
      <c r="R109" s="131"/>
      <c r="S109" s="131"/>
      <c r="T109" s="132"/>
      <c r="U109" s="132"/>
      <c r="V109" s="132"/>
      <c r="W109" s="132"/>
      <c r="X109" s="132" t="e">
        <v>#REF!</v>
      </c>
      <c r="Y109" s="132"/>
      <c r="Z109" s="132"/>
      <c r="AA109" s="132"/>
      <c r="AB109" s="132"/>
      <c r="AC109" s="132"/>
      <c r="AD109" s="151">
        <f t="shared" ref="AD109:AG109" si="133">$B109*(AD92-AD$85-1.7)</f>
        <v>-0.98662500000000009</v>
      </c>
      <c r="AE109" s="151">
        <f t="shared" si="133"/>
        <v>-1.0707500000000001</v>
      </c>
      <c r="AF109" s="151"/>
      <c r="AG109" s="151">
        <f t="shared" si="133"/>
        <v>-1.32725</v>
      </c>
      <c r="AH109" s="7"/>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row>
    <row r="110" spans="1:358">
      <c r="B110" s="149">
        <v>0.09</v>
      </c>
      <c r="C110" s="149">
        <v>0.09</v>
      </c>
      <c r="D110" s="150"/>
      <c r="E110" s="150"/>
      <c r="F110" s="151"/>
      <c r="G110" s="151"/>
      <c r="H110" s="151"/>
      <c r="I110" s="151"/>
      <c r="J110" s="36"/>
      <c r="K110" s="151"/>
      <c r="L110" s="151"/>
      <c r="M110" s="151"/>
      <c r="N110" s="151"/>
      <c r="O110" s="151"/>
      <c r="P110" s="151"/>
      <c r="Q110" s="151"/>
      <c r="R110" s="131"/>
      <c r="S110" s="131"/>
      <c r="T110" s="132"/>
      <c r="U110" s="132"/>
      <c r="V110" s="132"/>
      <c r="W110" s="132"/>
      <c r="X110" s="132"/>
      <c r="Y110" s="132"/>
      <c r="Z110" s="132"/>
      <c r="AA110" s="132"/>
      <c r="AB110" s="132"/>
      <c r="AC110" s="132"/>
      <c r="AD110" s="151"/>
      <c r="AE110" s="151"/>
      <c r="AF110" s="151"/>
      <c r="AG110" s="151"/>
      <c r="AH110" s="7"/>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row>
    <row r="111" spans="1:358">
      <c r="B111" s="129"/>
      <c r="C111" s="129"/>
      <c r="D111" s="130"/>
      <c r="E111" s="130"/>
      <c r="F111" s="151">
        <f>SUM(F103:F109)</f>
        <v>-1.6879999999999999</v>
      </c>
      <c r="G111" s="151">
        <f>SUM(G103:G109)</f>
        <v>-1.2320026629921286</v>
      </c>
      <c r="H111" s="151">
        <f t="shared" ref="H111" si="134">SUM(H103:H109)</f>
        <v>-0.17026991934711599</v>
      </c>
      <c r="I111" s="151">
        <f>SUM(I103:I109)</f>
        <v>2.9612135099939429</v>
      </c>
      <c r="J111" s="36"/>
      <c r="K111" s="151" t="e">
        <f t="shared" ref="K111:M111" si="135">SUM(K103:K109)</f>
        <v>#REF!</v>
      </c>
      <c r="L111" s="151" t="e">
        <f t="shared" si="135"/>
        <v>#REF!</v>
      </c>
      <c r="M111" s="151">
        <f t="shared" si="135"/>
        <v>5.503136153846155</v>
      </c>
      <c r="N111" s="151">
        <f>SUM(N103:N109)</f>
        <v>6.2379292307692298</v>
      </c>
      <c r="O111" s="151">
        <f>SUM(O103:O109)</f>
        <v>8.3611461538461516</v>
      </c>
      <c r="P111" s="151">
        <f>SUM(P103:P109)</f>
        <v>1.9475673076923088</v>
      </c>
      <c r="Q111" s="151">
        <f t="shared" ref="Q111" si="136">SUM(Q103:Q109)</f>
        <v>6.1581319230769216</v>
      </c>
      <c r="R111" s="131"/>
      <c r="S111" s="131"/>
      <c r="T111" s="132"/>
      <c r="U111" s="132"/>
      <c r="V111" s="132"/>
      <c r="W111" s="132"/>
      <c r="X111" s="132" t="e">
        <v>#REF!</v>
      </c>
      <c r="Y111" s="132"/>
      <c r="Z111" s="132"/>
      <c r="AA111" s="132"/>
      <c r="AB111" s="132"/>
      <c r="AC111" s="132"/>
      <c r="AD111" s="151">
        <f t="shared" ref="AD111:AG111" si="137">SUM(AD103:AD109)</f>
        <v>6.5494478205128219</v>
      </c>
      <c r="AE111" s="151">
        <f t="shared" si="137"/>
        <v>5.8762121794871796</v>
      </c>
      <c r="AF111" s="151"/>
      <c r="AG111" s="151">
        <f t="shared" si="137"/>
        <v>5.7617846153846148</v>
      </c>
      <c r="AH111" s="7"/>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row>
    <row r="112" spans="1:358">
      <c r="AH112" s="7"/>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row>
    <row r="113" spans="1:358">
      <c r="AH113" s="7"/>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row>
    <row r="114" spans="1:358">
      <c r="AH114" s="7"/>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row>
    <row r="115" spans="1:358">
      <c r="A115" s="3"/>
      <c r="AH115" s="7"/>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row>
    <row r="116" spans="1:358">
      <c r="A116" s="3"/>
      <c r="AH116" s="7"/>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row>
    <row r="117" spans="1:358">
      <c r="A117" s="3"/>
      <c r="AH117" s="7"/>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row>
    <row r="118" spans="1:358">
      <c r="A118" s="3"/>
      <c r="AH118" s="7"/>
    </row>
    <row r="119" spans="1:358">
      <c r="AH119" s="7"/>
    </row>
    <row r="120" spans="1:358">
      <c r="AH120" s="7"/>
    </row>
    <row r="121" spans="1:358">
      <c r="A121" s="8"/>
      <c r="AH121" s="7"/>
    </row>
    <row r="122" spans="1:358">
      <c r="A122" s="8"/>
      <c r="AH122" s="7"/>
    </row>
    <row r="123" spans="1:358" s="1" customFormat="1">
      <c r="B123" s="2"/>
      <c r="C123" s="2"/>
      <c r="F123" s="3"/>
      <c r="G123" s="3"/>
      <c r="H123" s="3"/>
      <c r="I123" s="3"/>
      <c r="J123" s="4"/>
      <c r="K123" s="3"/>
      <c r="L123" s="3"/>
      <c r="M123" s="3"/>
      <c r="N123" s="3"/>
      <c r="O123" s="3"/>
      <c r="P123" s="3"/>
      <c r="Q123" s="3"/>
      <c r="R123" s="5"/>
      <c r="S123" s="5"/>
      <c r="T123" s="3"/>
      <c r="U123" s="3"/>
      <c r="V123" s="3"/>
      <c r="W123" s="3"/>
      <c r="X123" s="6"/>
      <c r="Y123" s="6"/>
      <c r="Z123" s="6"/>
      <c r="AA123" s="6"/>
      <c r="AB123" s="6"/>
      <c r="AC123" s="6"/>
      <c r="AD123" s="6"/>
      <c r="AE123" s="6"/>
      <c r="AF123" s="6"/>
      <c r="AG123" s="6"/>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B124" s="2"/>
      <c r="C124" s="2"/>
      <c r="F124" s="3"/>
      <c r="G124" s="3"/>
      <c r="H124" s="3"/>
      <c r="I124" s="3"/>
      <c r="J124" s="4"/>
      <c r="K124" s="3"/>
      <c r="L124" s="3"/>
      <c r="M124" s="3"/>
      <c r="N124" s="3"/>
      <c r="O124" s="3"/>
      <c r="P124" s="3"/>
      <c r="Q124" s="3"/>
      <c r="R124" s="5"/>
      <c r="S124" s="5"/>
      <c r="T124" s="3"/>
      <c r="U124" s="3"/>
      <c r="V124" s="3"/>
      <c r="W124" s="3"/>
      <c r="X124" s="6"/>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row r="125" spans="1:358" s="1" customFormat="1">
      <c r="B125" s="2"/>
      <c r="C125" s="2"/>
      <c r="F125" s="3"/>
      <c r="G125" s="3"/>
      <c r="H125" s="3"/>
      <c r="I125" s="3"/>
      <c r="J125" s="4"/>
      <c r="K125" s="3"/>
      <c r="L125" s="3"/>
      <c r="M125" s="3"/>
      <c r="N125" s="3"/>
      <c r="O125" s="3"/>
      <c r="P125" s="3"/>
      <c r="Q125" s="3"/>
      <c r="R125" s="5"/>
      <c r="S125" s="5"/>
      <c r="T125" s="3"/>
      <c r="U125" s="3"/>
      <c r="V125" s="3"/>
      <c r="W125" s="3"/>
      <c r="X125" s="6"/>
      <c r="Y125" s="6"/>
      <c r="Z125" s="6"/>
      <c r="AA125" s="6"/>
      <c r="AB125" s="6"/>
      <c r="AC125" s="6"/>
      <c r="AD125" s="6"/>
      <c r="AE125" s="6"/>
      <c r="AF125" s="6"/>
      <c r="AG125" s="6"/>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P125" s="152"/>
      <c r="EQ125" s="152"/>
      <c r="ER125" s="152"/>
      <c r="ES125" s="152"/>
      <c r="ET125" s="152"/>
      <c r="EU125" s="152"/>
      <c r="EV125" s="152"/>
      <c r="EW125" s="152"/>
      <c r="EX125" s="152"/>
      <c r="EY125" s="152"/>
      <c r="EZ125" s="152"/>
      <c r="FA125" s="152"/>
      <c r="FB125" s="152"/>
      <c r="FC125" s="152"/>
      <c r="FD125" s="152"/>
      <c r="FE125" s="152"/>
      <c r="FF125" s="152"/>
      <c r="FG125" s="152"/>
      <c r="FH125" s="152"/>
      <c r="FI125" s="152"/>
      <c r="FJ125" s="152"/>
      <c r="FK125" s="152"/>
      <c r="FL125" s="152"/>
      <c r="FM125" s="152"/>
      <c r="FN125" s="152"/>
      <c r="FO125" s="152"/>
      <c r="FP125" s="152"/>
      <c r="FQ125" s="152"/>
      <c r="FR125" s="152"/>
      <c r="FS125" s="152"/>
      <c r="FT125" s="152"/>
      <c r="FU125" s="152"/>
      <c r="FV125" s="152"/>
      <c r="FW125" s="152"/>
      <c r="FX125" s="152"/>
      <c r="FY125" s="152"/>
      <c r="FZ125" s="152"/>
      <c r="GA125" s="152"/>
      <c r="GB125" s="152"/>
      <c r="GC125" s="152"/>
      <c r="GD125" s="152"/>
      <c r="GE125" s="152"/>
      <c r="GF125" s="152"/>
      <c r="GG125" s="152"/>
      <c r="GH125" s="152"/>
      <c r="GI125" s="152"/>
      <c r="GJ125" s="152"/>
      <c r="GK125" s="152"/>
      <c r="GL125" s="152"/>
      <c r="GM125" s="152"/>
      <c r="GN125" s="152"/>
      <c r="GO125" s="152"/>
      <c r="GP125" s="152"/>
      <c r="GQ125" s="152"/>
      <c r="GR125" s="152"/>
      <c r="GS125" s="152"/>
      <c r="GT125" s="152"/>
      <c r="GU125" s="152"/>
      <c r="GV125" s="152"/>
      <c r="GW125" s="152"/>
      <c r="GX125" s="152"/>
      <c r="GY125" s="152"/>
      <c r="GZ125" s="152"/>
      <c r="HA125" s="152"/>
      <c r="HB125" s="152"/>
      <c r="HC125" s="152"/>
      <c r="HD125" s="152"/>
      <c r="HE125" s="152"/>
      <c r="HF125" s="152"/>
      <c r="HG125" s="152"/>
      <c r="HH125" s="152"/>
      <c r="HI125" s="152"/>
      <c r="HJ125" s="152"/>
      <c r="HK125" s="152"/>
      <c r="HL125" s="152"/>
      <c r="HM125" s="152"/>
      <c r="HN125" s="152"/>
      <c r="HO125" s="152"/>
      <c r="HP125" s="152"/>
      <c r="HQ125" s="152"/>
      <c r="HR125" s="152"/>
      <c r="HS125" s="152"/>
      <c r="HT125" s="152"/>
      <c r="HU125" s="152"/>
      <c r="HV125" s="152"/>
      <c r="HW125" s="152"/>
      <c r="HX125" s="152"/>
      <c r="HY125" s="152"/>
      <c r="HZ125" s="152"/>
      <c r="IA125" s="152"/>
      <c r="IB125" s="152"/>
      <c r="IC125" s="152"/>
      <c r="ID125" s="152"/>
      <c r="IE125" s="152"/>
      <c r="IF125" s="152"/>
      <c r="IG125" s="152"/>
      <c r="IH125" s="152"/>
      <c r="II125" s="152"/>
      <c r="IJ125" s="152"/>
      <c r="IK125" s="152"/>
      <c r="IL125" s="152"/>
      <c r="IM125" s="152"/>
      <c r="IN125" s="152"/>
      <c r="IO125" s="152"/>
      <c r="IP125" s="152"/>
      <c r="IQ125" s="152"/>
      <c r="IR125" s="152"/>
      <c r="IS125" s="152"/>
      <c r="IT125" s="152"/>
      <c r="IU125" s="152"/>
      <c r="IV125" s="152"/>
      <c r="IW125" s="152"/>
      <c r="IX125" s="152"/>
      <c r="IY125" s="152"/>
      <c r="IZ125" s="152"/>
      <c r="JA125" s="152"/>
      <c r="JB125" s="152"/>
      <c r="JC125" s="152"/>
      <c r="JD125" s="152"/>
      <c r="JE125" s="152"/>
      <c r="JF125" s="152"/>
      <c r="JG125" s="152"/>
      <c r="JH125" s="152"/>
      <c r="JI125" s="152"/>
      <c r="JJ125" s="152"/>
      <c r="JK125" s="152"/>
      <c r="JL125" s="152"/>
      <c r="JM125" s="152"/>
      <c r="JN125" s="152"/>
      <c r="JO125" s="152"/>
      <c r="JP125" s="152"/>
      <c r="JQ125" s="152"/>
      <c r="JR125" s="152"/>
      <c r="JS125" s="152"/>
      <c r="JT125" s="152"/>
      <c r="JU125" s="152"/>
      <c r="JV125" s="152"/>
      <c r="JW125" s="152"/>
      <c r="JX125" s="152"/>
      <c r="JY125" s="152"/>
      <c r="JZ125" s="152"/>
      <c r="KA125" s="152"/>
      <c r="KB125" s="152"/>
      <c r="KC125" s="152"/>
      <c r="KD125" s="152"/>
      <c r="KE125" s="152"/>
      <c r="KF125" s="152"/>
      <c r="KG125" s="152"/>
      <c r="KH125" s="152"/>
      <c r="KI125" s="152"/>
      <c r="KJ125" s="152"/>
      <c r="KK125" s="152"/>
      <c r="KL125" s="152"/>
      <c r="KM125" s="152"/>
      <c r="KN125" s="152"/>
      <c r="KO125" s="152"/>
      <c r="KP125" s="152"/>
      <c r="KQ125" s="152"/>
      <c r="KR125" s="152"/>
      <c r="KS125" s="152"/>
      <c r="KT125" s="152"/>
      <c r="KU125" s="152"/>
      <c r="KV125" s="152"/>
      <c r="KW125" s="152"/>
      <c r="KX125" s="152"/>
      <c r="KY125" s="152"/>
      <c r="KZ125" s="152"/>
      <c r="LA125" s="152"/>
      <c r="LB125" s="152"/>
      <c r="LC125" s="152"/>
      <c r="LD125" s="152"/>
      <c r="LE125" s="152"/>
      <c r="LF125" s="152"/>
      <c r="LG125" s="152"/>
      <c r="LH125" s="152"/>
      <c r="LI125" s="152"/>
      <c r="LJ125" s="152"/>
      <c r="LK125" s="152"/>
      <c r="LL125" s="152"/>
      <c r="LM125" s="152"/>
      <c r="LN125" s="152"/>
      <c r="LO125" s="152"/>
      <c r="LP125" s="152"/>
      <c r="LQ125" s="152"/>
      <c r="LR125" s="152"/>
      <c r="LS125" s="152"/>
      <c r="LT125" s="152"/>
      <c r="LU125" s="152"/>
      <c r="LV125" s="152"/>
      <c r="LW125" s="152"/>
      <c r="LX125" s="152"/>
      <c r="LY125" s="152"/>
      <c r="LZ125" s="152"/>
      <c r="MA125" s="152"/>
      <c r="MB125" s="152"/>
      <c r="MC125" s="152"/>
      <c r="MD125" s="152"/>
      <c r="ME125" s="152"/>
      <c r="MF125" s="152"/>
      <c r="MG125" s="152"/>
      <c r="MH125" s="152"/>
      <c r="MI125" s="152"/>
      <c r="MJ125" s="152"/>
      <c r="MK125" s="152"/>
      <c r="ML125" s="152"/>
      <c r="MM125" s="152"/>
      <c r="MN125" s="152"/>
      <c r="MO125" s="152"/>
      <c r="MP125" s="152"/>
      <c r="MQ125" s="152"/>
      <c r="MR125" s="152"/>
      <c r="MS125" s="152"/>
      <c r="MT125" s="152"/>
    </row>
    <row r="126" spans="1:358" s="1" customFormat="1">
      <c r="B126" s="2"/>
      <c r="C126" s="2"/>
      <c r="F126" s="3"/>
      <c r="G126" s="3"/>
      <c r="H126" s="3"/>
      <c r="I126" s="3"/>
      <c r="J126" s="4"/>
      <c r="K126" s="3"/>
      <c r="L126" s="3"/>
      <c r="M126" s="3"/>
      <c r="N126" s="3"/>
      <c r="O126" s="3"/>
      <c r="P126" s="3"/>
      <c r="Q126" s="3"/>
      <c r="R126" s="5"/>
      <c r="S126" s="5"/>
      <c r="T126" s="3"/>
      <c r="U126" s="3"/>
      <c r="V126" s="3"/>
      <c r="W126" s="3"/>
      <c r="X126" s="6"/>
      <c r="Y126" s="6"/>
      <c r="Z126" s="6"/>
      <c r="AA126" s="6"/>
      <c r="AB126" s="6"/>
      <c r="AC126" s="6"/>
      <c r="AD126" s="6"/>
      <c r="AE126" s="6"/>
      <c r="AF126" s="6"/>
      <c r="AG126" s="6"/>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c r="CV126" s="152"/>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c r="DY126" s="152"/>
      <c r="DZ126" s="152"/>
      <c r="EA126" s="152"/>
      <c r="EB126" s="152"/>
      <c r="EC126" s="152"/>
      <c r="ED126" s="152"/>
      <c r="EE126" s="152"/>
      <c r="EF126" s="152"/>
      <c r="EG126" s="152"/>
      <c r="EH126" s="152"/>
      <c r="EI126" s="152"/>
      <c r="EJ126" s="152"/>
      <c r="EK126" s="152"/>
      <c r="EL126" s="152"/>
      <c r="EM126" s="152"/>
      <c r="EN126" s="152"/>
      <c r="EO126" s="152"/>
      <c r="EP126" s="152"/>
      <c r="EQ126" s="152"/>
      <c r="ER126" s="152"/>
      <c r="ES126" s="152"/>
      <c r="ET126" s="152"/>
      <c r="EU126" s="152"/>
      <c r="EV126" s="152"/>
      <c r="EW126" s="152"/>
      <c r="EX126" s="152"/>
      <c r="EY126" s="152"/>
      <c r="EZ126" s="152"/>
      <c r="FA126" s="152"/>
      <c r="FB126" s="152"/>
      <c r="FC126" s="152"/>
      <c r="FD126" s="152"/>
      <c r="FE126" s="152"/>
      <c r="FF126" s="152"/>
      <c r="FG126" s="152"/>
      <c r="FH126" s="152"/>
      <c r="FI126" s="152"/>
      <c r="FJ126" s="152"/>
      <c r="FK126" s="152"/>
      <c r="FL126" s="152"/>
      <c r="FM126" s="152"/>
      <c r="FN126" s="152"/>
      <c r="FO126" s="152"/>
      <c r="FP126" s="152"/>
      <c r="FQ126" s="152"/>
      <c r="FR126" s="152"/>
      <c r="FS126" s="152"/>
      <c r="FT126" s="152"/>
      <c r="FU126" s="152"/>
      <c r="FV126" s="152"/>
      <c r="FW126" s="152"/>
      <c r="FX126" s="152"/>
      <c r="FY126" s="152"/>
      <c r="FZ126" s="152"/>
      <c r="GA126" s="152"/>
      <c r="GB126" s="152"/>
      <c r="GC126" s="152"/>
      <c r="GD126" s="152"/>
      <c r="GE126" s="152"/>
      <c r="GF126" s="152"/>
      <c r="GG126" s="152"/>
      <c r="GH126" s="152"/>
      <c r="GI126" s="152"/>
      <c r="GJ126" s="152"/>
      <c r="GK126" s="152"/>
      <c r="GL126" s="152"/>
      <c r="GM126" s="152"/>
      <c r="GN126" s="152"/>
      <c r="GO126" s="152"/>
      <c r="GP126" s="152"/>
      <c r="GQ126" s="152"/>
      <c r="GR126" s="152"/>
      <c r="GS126" s="152"/>
      <c r="GT126" s="152"/>
      <c r="GU126" s="152"/>
      <c r="GV126" s="152"/>
      <c r="GW126" s="152"/>
      <c r="GX126" s="152"/>
      <c r="GY126" s="152"/>
      <c r="GZ126" s="152"/>
      <c r="HA126" s="152"/>
      <c r="HB126" s="152"/>
      <c r="HC126" s="152"/>
      <c r="HD126" s="152"/>
      <c r="HE126" s="152"/>
      <c r="HF126" s="152"/>
      <c r="HG126" s="152"/>
      <c r="HH126" s="152"/>
      <c r="HI126" s="152"/>
      <c r="HJ126" s="152"/>
      <c r="HK126" s="152"/>
      <c r="HL126" s="152"/>
      <c r="HM126" s="152"/>
      <c r="HN126" s="152"/>
      <c r="HO126" s="152"/>
      <c r="HP126" s="152"/>
      <c r="HQ126" s="152"/>
      <c r="HR126" s="152"/>
      <c r="HS126" s="152"/>
      <c r="HT126" s="152"/>
      <c r="HU126" s="152"/>
      <c r="HV126" s="152"/>
      <c r="HW126" s="152"/>
      <c r="HX126" s="152"/>
      <c r="HY126" s="152"/>
      <c r="HZ126" s="152"/>
      <c r="IA126" s="152"/>
      <c r="IB126" s="152"/>
      <c r="IC126" s="152"/>
      <c r="ID126" s="152"/>
      <c r="IE126" s="152"/>
      <c r="IF126" s="152"/>
      <c r="IG126" s="152"/>
      <c r="IH126" s="152"/>
      <c r="II126" s="152"/>
      <c r="IJ126" s="152"/>
      <c r="IK126" s="152"/>
      <c r="IL126" s="152"/>
      <c r="IM126" s="152"/>
      <c r="IN126" s="152"/>
      <c r="IO126" s="152"/>
      <c r="IP126" s="152"/>
      <c r="IQ126" s="152"/>
      <c r="IR126" s="152"/>
      <c r="IS126" s="152"/>
      <c r="IT126" s="152"/>
      <c r="IU126" s="152"/>
      <c r="IV126" s="152"/>
      <c r="IW126" s="152"/>
      <c r="IX126" s="152"/>
      <c r="IY126" s="152"/>
      <c r="IZ126" s="152"/>
      <c r="JA126" s="152"/>
      <c r="JB126" s="152"/>
      <c r="JC126" s="152"/>
      <c r="JD126" s="152"/>
      <c r="JE126" s="152"/>
      <c r="JF126" s="152"/>
      <c r="JG126" s="152"/>
      <c r="JH126" s="152"/>
      <c r="JI126" s="152"/>
      <c r="JJ126" s="152"/>
      <c r="JK126" s="152"/>
      <c r="JL126" s="152"/>
      <c r="JM126" s="152"/>
      <c r="JN126" s="152"/>
      <c r="JO126" s="152"/>
      <c r="JP126" s="152"/>
      <c r="JQ126" s="152"/>
      <c r="JR126" s="152"/>
      <c r="JS126" s="152"/>
      <c r="JT126" s="152"/>
      <c r="JU126" s="152"/>
      <c r="JV126" s="152"/>
      <c r="JW126" s="152"/>
      <c r="JX126" s="152"/>
      <c r="JY126" s="152"/>
      <c r="JZ126" s="152"/>
      <c r="KA126" s="152"/>
      <c r="KB126" s="152"/>
      <c r="KC126" s="152"/>
      <c r="KD126" s="152"/>
      <c r="KE126" s="152"/>
      <c r="KF126" s="152"/>
      <c r="KG126" s="152"/>
      <c r="KH126" s="152"/>
      <c r="KI126" s="152"/>
      <c r="KJ126" s="152"/>
      <c r="KK126" s="152"/>
      <c r="KL126" s="152"/>
      <c r="KM126" s="152"/>
      <c r="KN126" s="152"/>
      <c r="KO126" s="152"/>
      <c r="KP126" s="152"/>
      <c r="KQ126" s="152"/>
      <c r="KR126" s="152"/>
      <c r="KS126" s="152"/>
      <c r="KT126" s="152"/>
      <c r="KU126" s="152"/>
      <c r="KV126" s="152"/>
      <c r="KW126" s="152"/>
      <c r="KX126" s="152"/>
      <c r="KY126" s="152"/>
      <c r="KZ126" s="152"/>
      <c r="LA126" s="152"/>
      <c r="LB126" s="152"/>
      <c r="LC126" s="152"/>
      <c r="LD126" s="152"/>
      <c r="LE126" s="152"/>
      <c r="LF126" s="152"/>
      <c r="LG126" s="152"/>
      <c r="LH126" s="152"/>
      <c r="LI126" s="152"/>
      <c r="LJ126" s="152"/>
      <c r="LK126" s="152"/>
      <c r="LL126" s="152"/>
      <c r="LM126" s="152"/>
      <c r="LN126" s="152"/>
      <c r="LO126" s="152"/>
      <c r="LP126" s="152"/>
      <c r="LQ126" s="152"/>
      <c r="LR126" s="152"/>
      <c r="LS126" s="152"/>
      <c r="LT126" s="152"/>
      <c r="LU126" s="152"/>
      <c r="LV126" s="152"/>
      <c r="LW126" s="152"/>
      <c r="LX126" s="152"/>
      <c r="LY126" s="152"/>
      <c r="LZ126" s="152"/>
      <c r="MA126" s="152"/>
      <c r="MB126" s="152"/>
      <c r="MC126" s="152"/>
      <c r="MD126" s="152"/>
      <c r="ME126" s="152"/>
      <c r="MF126" s="152"/>
      <c r="MG126" s="152"/>
      <c r="MH126" s="152"/>
      <c r="MI126" s="152"/>
      <c r="MJ126" s="152"/>
      <c r="MK126" s="152"/>
      <c r="ML126" s="152"/>
      <c r="MM126" s="152"/>
      <c r="MN126" s="152"/>
      <c r="MO126" s="152"/>
      <c r="MP126" s="152"/>
      <c r="MQ126" s="152"/>
      <c r="MR126" s="152"/>
      <c r="MS126" s="152"/>
      <c r="MT126" s="152"/>
    </row>
    <row r="127" spans="1:358" s="1" customFormat="1">
      <c r="B127" s="2"/>
      <c r="C127" s="2"/>
      <c r="F127" s="3"/>
      <c r="G127" s="3"/>
      <c r="H127" s="3"/>
      <c r="I127" s="3"/>
      <c r="J127" s="4"/>
      <c r="K127" s="3"/>
      <c r="L127" s="3"/>
      <c r="M127" s="3"/>
      <c r="N127" s="3"/>
      <c r="O127" s="3"/>
      <c r="P127" s="3"/>
      <c r="Q127" s="3"/>
      <c r="R127" s="5"/>
      <c r="S127" s="5"/>
      <c r="T127" s="3"/>
      <c r="U127" s="3"/>
      <c r="V127" s="3"/>
      <c r="W127" s="3"/>
      <c r="X127" s="6"/>
      <c r="Y127" s="6"/>
      <c r="Z127" s="6"/>
      <c r="AA127" s="6"/>
      <c r="AB127" s="6"/>
      <c r="AC127" s="6"/>
      <c r="AD127" s="6"/>
      <c r="AE127" s="6"/>
      <c r="AF127" s="6"/>
      <c r="AG127" s="6"/>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c r="CV127" s="152"/>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c r="DY127" s="152"/>
      <c r="DZ127" s="152"/>
      <c r="EA127" s="152"/>
      <c r="EB127" s="152"/>
      <c r="EC127" s="152"/>
      <c r="ED127" s="152"/>
      <c r="EE127" s="152"/>
      <c r="EF127" s="152"/>
      <c r="EG127" s="152"/>
      <c r="EH127" s="152"/>
      <c r="EI127" s="152"/>
      <c r="EJ127" s="152"/>
      <c r="EK127" s="152"/>
      <c r="EL127" s="152"/>
      <c r="EM127" s="152"/>
      <c r="EN127" s="152"/>
      <c r="EO127" s="152"/>
      <c r="EP127" s="152"/>
      <c r="EQ127" s="152"/>
      <c r="ER127" s="152"/>
      <c r="ES127" s="152"/>
      <c r="ET127" s="152"/>
      <c r="EU127" s="152"/>
      <c r="EV127" s="152"/>
      <c r="EW127" s="152"/>
      <c r="EX127" s="152"/>
      <c r="EY127" s="152"/>
      <c r="EZ127" s="152"/>
      <c r="FA127" s="152"/>
      <c r="FB127" s="152"/>
      <c r="FC127" s="152"/>
      <c r="FD127" s="152"/>
      <c r="FE127" s="152"/>
      <c r="FF127" s="152"/>
      <c r="FG127" s="152"/>
      <c r="FH127" s="152"/>
      <c r="FI127" s="152"/>
      <c r="FJ127" s="152"/>
      <c r="FK127" s="152"/>
      <c r="FL127" s="152"/>
      <c r="FM127" s="152"/>
      <c r="FN127" s="152"/>
      <c r="FO127" s="152"/>
      <c r="FP127" s="152"/>
      <c r="FQ127" s="152"/>
      <c r="FR127" s="152"/>
      <c r="FS127" s="152"/>
      <c r="FT127" s="152"/>
      <c r="FU127" s="152"/>
      <c r="FV127" s="152"/>
      <c r="FW127" s="152"/>
      <c r="FX127" s="152"/>
      <c r="FY127" s="152"/>
      <c r="FZ127" s="152"/>
      <c r="GA127" s="152"/>
      <c r="GB127" s="152"/>
      <c r="GC127" s="152"/>
      <c r="GD127" s="152"/>
      <c r="GE127" s="152"/>
      <c r="GF127" s="152"/>
      <c r="GG127" s="152"/>
      <c r="GH127" s="152"/>
      <c r="GI127" s="152"/>
      <c r="GJ127" s="152"/>
      <c r="GK127" s="152"/>
      <c r="GL127" s="152"/>
      <c r="GM127" s="152"/>
      <c r="GN127" s="152"/>
      <c r="GO127" s="152"/>
      <c r="GP127" s="152"/>
      <c r="GQ127" s="152"/>
      <c r="GR127" s="152"/>
      <c r="GS127" s="152"/>
      <c r="GT127" s="152"/>
      <c r="GU127" s="152"/>
      <c r="GV127" s="152"/>
      <c r="GW127" s="152"/>
      <c r="GX127" s="152"/>
      <c r="GY127" s="152"/>
      <c r="GZ127" s="152"/>
      <c r="HA127" s="152"/>
      <c r="HB127" s="152"/>
      <c r="HC127" s="152"/>
      <c r="HD127" s="152"/>
      <c r="HE127" s="152"/>
      <c r="HF127" s="152"/>
      <c r="HG127" s="152"/>
      <c r="HH127" s="152"/>
      <c r="HI127" s="152"/>
      <c r="HJ127" s="152"/>
      <c r="HK127" s="152"/>
      <c r="HL127" s="152"/>
      <c r="HM127" s="152"/>
      <c r="HN127" s="152"/>
      <c r="HO127" s="152"/>
      <c r="HP127" s="152"/>
      <c r="HQ127" s="152"/>
      <c r="HR127" s="152"/>
      <c r="HS127" s="152"/>
      <c r="HT127" s="152"/>
      <c r="HU127" s="152"/>
      <c r="HV127" s="152"/>
      <c r="HW127" s="152"/>
      <c r="HX127" s="152"/>
      <c r="HY127" s="152"/>
      <c r="HZ127" s="152"/>
      <c r="IA127" s="152"/>
      <c r="IB127" s="152"/>
      <c r="IC127" s="152"/>
      <c r="ID127" s="152"/>
      <c r="IE127" s="152"/>
      <c r="IF127" s="152"/>
      <c r="IG127" s="152"/>
      <c r="IH127" s="152"/>
      <c r="II127" s="152"/>
      <c r="IJ127" s="152"/>
      <c r="IK127" s="152"/>
      <c r="IL127" s="152"/>
      <c r="IM127" s="152"/>
      <c r="IN127" s="152"/>
      <c r="IO127" s="152"/>
      <c r="IP127" s="152"/>
      <c r="IQ127" s="152"/>
      <c r="IR127" s="152"/>
      <c r="IS127" s="152"/>
      <c r="IT127" s="152"/>
      <c r="IU127" s="152"/>
      <c r="IV127" s="152"/>
      <c r="IW127" s="152"/>
      <c r="IX127" s="152"/>
      <c r="IY127" s="152"/>
      <c r="IZ127" s="152"/>
      <c r="JA127" s="152"/>
      <c r="JB127" s="152"/>
      <c r="JC127" s="152"/>
      <c r="JD127" s="152"/>
      <c r="JE127" s="152"/>
      <c r="JF127" s="152"/>
      <c r="JG127" s="152"/>
      <c r="JH127" s="152"/>
      <c r="JI127" s="152"/>
      <c r="JJ127" s="152"/>
      <c r="JK127" s="152"/>
      <c r="JL127" s="152"/>
      <c r="JM127" s="152"/>
      <c r="JN127" s="152"/>
      <c r="JO127" s="152"/>
      <c r="JP127" s="152"/>
      <c r="JQ127" s="152"/>
      <c r="JR127" s="152"/>
      <c r="JS127" s="152"/>
      <c r="JT127" s="152"/>
      <c r="JU127" s="152"/>
      <c r="JV127" s="152"/>
      <c r="JW127" s="152"/>
      <c r="JX127" s="152"/>
      <c r="JY127" s="152"/>
      <c r="JZ127" s="152"/>
      <c r="KA127" s="152"/>
      <c r="KB127" s="152"/>
      <c r="KC127" s="152"/>
      <c r="KD127" s="152"/>
      <c r="KE127" s="152"/>
      <c r="KF127" s="152"/>
      <c r="KG127" s="152"/>
      <c r="KH127" s="152"/>
      <c r="KI127" s="152"/>
      <c r="KJ127" s="152"/>
      <c r="KK127" s="152"/>
      <c r="KL127" s="152"/>
      <c r="KM127" s="152"/>
      <c r="KN127" s="152"/>
      <c r="KO127" s="152"/>
      <c r="KP127" s="152"/>
      <c r="KQ127" s="152"/>
      <c r="KR127" s="152"/>
      <c r="KS127" s="152"/>
      <c r="KT127" s="152"/>
      <c r="KU127" s="152"/>
      <c r="KV127" s="152"/>
      <c r="KW127" s="152"/>
      <c r="KX127" s="152"/>
      <c r="KY127" s="152"/>
      <c r="KZ127" s="152"/>
      <c r="LA127" s="152"/>
      <c r="LB127" s="152"/>
      <c r="LC127" s="152"/>
      <c r="LD127" s="152"/>
      <c r="LE127" s="152"/>
      <c r="LF127" s="152"/>
      <c r="LG127" s="152"/>
      <c r="LH127" s="152"/>
      <c r="LI127" s="152"/>
      <c r="LJ127" s="152"/>
      <c r="LK127" s="152"/>
      <c r="LL127" s="152"/>
      <c r="LM127" s="152"/>
      <c r="LN127" s="152"/>
      <c r="LO127" s="152"/>
      <c r="LP127" s="152"/>
      <c r="LQ127" s="152"/>
      <c r="LR127" s="152"/>
      <c r="LS127" s="152"/>
      <c r="LT127" s="152"/>
      <c r="LU127" s="152"/>
      <c r="LV127" s="152"/>
      <c r="LW127" s="152"/>
      <c r="LX127" s="152"/>
      <c r="LY127" s="152"/>
      <c r="LZ127" s="152"/>
      <c r="MA127" s="152"/>
      <c r="MB127" s="152"/>
      <c r="MC127" s="152"/>
      <c r="MD127" s="152"/>
      <c r="ME127" s="152"/>
      <c r="MF127" s="152"/>
      <c r="MG127" s="152"/>
      <c r="MH127" s="152"/>
      <c r="MI127" s="152"/>
      <c r="MJ127" s="152"/>
      <c r="MK127" s="152"/>
      <c r="ML127" s="152"/>
      <c r="MM127" s="152"/>
      <c r="MN127" s="152"/>
      <c r="MO127" s="152"/>
      <c r="MP127" s="152"/>
      <c r="MQ127" s="152"/>
      <c r="MR127" s="152"/>
      <c r="MS127" s="152"/>
      <c r="MT127" s="152"/>
    </row>
    <row r="128" spans="1:358" s="1" customFormat="1">
      <c r="B128" s="2"/>
      <c r="C128" s="2"/>
      <c r="F128" s="3"/>
      <c r="G128" s="3"/>
      <c r="H128" s="3"/>
      <c r="I128" s="3"/>
      <c r="J128" s="4"/>
      <c r="K128" s="3"/>
      <c r="L128" s="3"/>
      <c r="M128" s="3"/>
      <c r="N128" s="3"/>
      <c r="O128" s="3"/>
      <c r="P128" s="3"/>
      <c r="Q128" s="3"/>
      <c r="R128" s="5"/>
      <c r="S128" s="5"/>
      <c r="T128" s="3"/>
      <c r="U128" s="3"/>
      <c r="V128" s="3"/>
      <c r="W128" s="3"/>
      <c r="X128" s="6"/>
      <c r="Y128" s="6"/>
      <c r="Z128" s="6"/>
      <c r="AA128" s="6"/>
      <c r="AB128" s="6"/>
      <c r="AC128" s="6"/>
      <c r="AD128" s="6"/>
      <c r="AE128" s="6"/>
      <c r="AF128" s="6"/>
      <c r="AG128" s="6"/>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2"/>
      <c r="EF128" s="152"/>
      <c r="EG128" s="152"/>
      <c r="EH128" s="152"/>
      <c r="EI128" s="152"/>
      <c r="EJ128" s="152"/>
      <c r="EK128" s="152"/>
      <c r="EL128" s="152"/>
      <c r="EM128" s="152"/>
      <c r="EN128" s="152"/>
      <c r="EO128" s="152"/>
      <c r="EP128" s="152"/>
      <c r="EQ128" s="152"/>
      <c r="ER128" s="152"/>
      <c r="ES128" s="152"/>
      <c r="ET128" s="152"/>
      <c r="EU128" s="152"/>
      <c r="EV128" s="152"/>
      <c r="EW128" s="152"/>
      <c r="EX128" s="152"/>
      <c r="EY128" s="152"/>
      <c r="EZ128" s="152"/>
      <c r="FA128" s="152"/>
      <c r="FB128" s="152"/>
      <c r="FC128" s="152"/>
      <c r="FD128" s="152"/>
      <c r="FE128" s="152"/>
      <c r="FF128" s="152"/>
      <c r="FG128" s="152"/>
      <c r="FH128" s="152"/>
      <c r="FI128" s="152"/>
      <c r="FJ128" s="152"/>
      <c r="FK128" s="152"/>
      <c r="FL128" s="152"/>
      <c r="FM128" s="152"/>
      <c r="FN128" s="152"/>
      <c r="FO128" s="152"/>
      <c r="FP128" s="152"/>
      <c r="FQ128" s="152"/>
      <c r="FR128" s="152"/>
      <c r="FS128" s="152"/>
      <c r="FT128" s="152"/>
      <c r="FU128" s="152"/>
      <c r="FV128" s="152"/>
      <c r="FW128" s="152"/>
      <c r="FX128" s="152"/>
      <c r="FY128" s="152"/>
      <c r="FZ128" s="152"/>
      <c r="GA128" s="152"/>
      <c r="GB128" s="152"/>
      <c r="GC128" s="152"/>
      <c r="GD128" s="152"/>
      <c r="GE128" s="152"/>
      <c r="GF128" s="152"/>
      <c r="GG128" s="152"/>
      <c r="GH128" s="152"/>
      <c r="GI128" s="152"/>
      <c r="GJ128" s="152"/>
      <c r="GK128" s="152"/>
      <c r="GL128" s="152"/>
      <c r="GM128" s="152"/>
      <c r="GN128" s="152"/>
      <c r="GO128" s="152"/>
      <c r="GP128" s="152"/>
      <c r="GQ128" s="152"/>
      <c r="GR128" s="152"/>
      <c r="GS128" s="152"/>
      <c r="GT128" s="152"/>
      <c r="GU128" s="152"/>
      <c r="GV128" s="152"/>
      <c r="GW128" s="152"/>
      <c r="GX128" s="152"/>
      <c r="GY128" s="152"/>
      <c r="GZ128" s="152"/>
      <c r="HA128" s="152"/>
      <c r="HB128" s="152"/>
      <c r="HC128" s="152"/>
      <c r="HD128" s="152"/>
      <c r="HE128" s="152"/>
      <c r="HF128" s="152"/>
      <c r="HG128" s="152"/>
      <c r="HH128" s="152"/>
      <c r="HI128" s="152"/>
      <c r="HJ128" s="152"/>
      <c r="HK128" s="152"/>
      <c r="HL128" s="152"/>
      <c r="HM128" s="152"/>
      <c r="HN128" s="152"/>
      <c r="HO128" s="152"/>
      <c r="HP128" s="152"/>
      <c r="HQ128" s="152"/>
      <c r="HR128" s="152"/>
      <c r="HS128" s="152"/>
      <c r="HT128" s="152"/>
      <c r="HU128" s="152"/>
      <c r="HV128" s="152"/>
      <c r="HW128" s="152"/>
      <c r="HX128" s="152"/>
      <c r="HY128" s="152"/>
      <c r="HZ128" s="152"/>
      <c r="IA128" s="152"/>
      <c r="IB128" s="152"/>
      <c r="IC128" s="152"/>
      <c r="ID128" s="152"/>
      <c r="IE128" s="152"/>
      <c r="IF128" s="152"/>
      <c r="IG128" s="152"/>
      <c r="IH128" s="152"/>
      <c r="II128" s="152"/>
      <c r="IJ128" s="152"/>
      <c r="IK128" s="152"/>
      <c r="IL128" s="152"/>
      <c r="IM128" s="152"/>
      <c r="IN128" s="152"/>
      <c r="IO128" s="152"/>
      <c r="IP128" s="152"/>
      <c r="IQ128" s="152"/>
      <c r="IR128" s="152"/>
      <c r="IS128" s="152"/>
      <c r="IT128" s="152"/>
      <c r="IU128" s="152"/>
      <c r="IV128" s="152"/>
      <c r="IW128" s="152"/>
      <c r="IX128" s="152"/>
      <c r="IY128" s="152"/>
      <c r="IZ128" s="152"/>
      <c r="JA128" s="152"/>
      <c r="JB128" s="152"/>
      <c r="JC128" s="152"/>
      <c r="JD128" s="152"/>
      <c r="JE128" s="152"/>
      <c r="JF128" s="152"/>
      <c r="JG128" s="152"/>
      <c r="JH128" s="152"/>
      <c r="JI128" s="152"/>
      <c r="JJ128" s="152"/>
      <c r="JK128" s="152"/>
      <c r="JL128" s="152"/>
      <c r="JM128" s="152"/>
      <c r="JN128" s="152"/>
      <c r="JO128" s="152"/>
      <c r="JP128" s="152"/>
      <c r="JQ128" s="152"/>
      <c r="JR128" s="152"/>
      <c r="JS128" s="152"/>
      <c r="JT128" s="152"/>
      <c r="JU128" s="152"/>
      <c r="JV128" s="152"/>
      <c r="JW128" s="152"/>
      <c r="JX128" s="152"/>
      <c r="JY128" s="152"/>
      <c r="JZ128" s="152"/>
      <c r="KA128" s="152"/>
      <c r="KB128" s="152"/>
      <c r="KC128" s="152"/>
      <c r="KD128" s="152"/>
      <c r="KE128" s="152"/>
      <c r="KF128" s="152"/>
      <c r="KG128" s="152"/>
      <c r="KH128" s="152"/>
      <c r="KI128" s="152"/>
      <c r="KJ128" s="152"/>
      <c r="KK128" s="152"/>
      <c r="KL128" s="152"/>
      <c r="KM128" s="152"/>
      <c r="KN128" s="152"/>
      <c r="KO128" s="152"/>
      <c r="KP128" s="152"/>
      <c r="KQ128" s="152"/>
      <c r="KR128" s="152"/>
      <c r="KS128" s="152"/>
      <c r="KT128" s="152"/>
      <c r="KU128" s="152"/>
      <c r="KV128" s="152"/>
      <c r="KW128" s="152"/>
      <c r="KX128" s="152"/>
      <c r="KY128" s="152"/>
      <c r="KZ128" s="152"/>
      <c r="LA128" s="152"/>
      <c r="LB128" s="152"/>
      <c r="LC128" s="152"/>
      <c r="LD128" s="152"/>
      <c r="LE128" s="152"/>
      <c r="LF128" s="152"/>
      <c r="LG128" s="152"/>
      <c r="LH128" s="152"/>
      <c r="LI128" s="152"/>
      <c r="LJ128" s="152"/>
      <c r="LK128" s="152"/>
      <c r="LL128" s="152"/>
      <c r="LM128" s="152"/>
      <c r="LN128" s="152"/>
      <c r="LO128" s="152"/>
      <c r="LP128" s="152"/>
      <c r="LQ128" s="152"/>
      <c r="LR128" s="152"/>
      <c r="LS128" s="152"/>
      <c r="LT128" s="152"/>
      <c r="LU128" s="152"/>
      <c r="LV128" s="152"/>
      <c r="LW128" s="152"/>
      <c r="LX128" s="152"/>
      <c r="LY128" s="152"/>
      <c r="LZ128" s="152"/>
      <c r="MA128" s="152"/>
      <c r="MB128" s="152"/>
      <c r="MC128" s="152"/>
      <c r="MD128" s="152"/>
      <c r="ME128" s="152"/>
      <c r="MF128" s="152"/>
      <c r="MG128" s="152"/>
      <c r="MH128" s="152"/>
      <c r="MI128" s="152"/>
      <c r="MJ128" s="152"/>
      <c r="MK128" s="152"/>
      <c r="ML128" s="152"/>
      <c r="MM128" s="152"/>
      <c r="MN128" s="152"/>
      <c r="MO128" s="152"/>
      <c r="MP128" s="152"/>
      <c r="MQ128" s="152"/>
      <c r="MR128" s="152"/>
      <c r="MS128" s="152"/>
      <c r="MT128" s="152"/>
    </row>
    <row r="129" spans="2:358" s="1" customFormat="1">
      <c r="B129" s="2"/>
      <c r="C129" s="2"/>
      <c r="F129" s="3"/>
      <c r="G129" s="3"/>
      <c r="H129" s="3"/>
      <c r="I129" s="3"/>
      <c r="J129" s="4"/>
      <c r="K129" s="3"/>
      <c r="L129" s="3"/>
      <c r="M129" s="3"/>
      <c r="N129" s="3"/>
      <c r="O129" s="3"/>
      <c r="P129" s="3"/>
      <c r="Q129" s="3"/>
      <c r="R129" s="5"/>
      <c r="S129" s="5"/>
      <c r="T129" s="3"/>
      <c r="U129" s="3"/>
      <c r="V129" s="3"/>
      <c r="W129" s="3"/>
      <c r="X129" s="6"/>
      <c r="Y129" s="6"/>
      <c r="Z129" s="6"/>
      <c r="AA129" s="6"/>
      <c r="AB129" s="6"/>
      <c r="AC129" s="6"/>
      <c r="AD129" s="6"/>
      <c r="AE129" s="6"/>
      <c r="AF129" s="6"/>
      <c r="AG129" s="6"/>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c r="CV129" s="152"/>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c r="DY129" s="152"/>
      <c r="DZ129" s="152"/>
      <c r="EA129" s="152"/>
      <c r="EB129" s="152"/>
      <c r="EC129" s="152"/>
      <c r="ED129" s="152"/>
      <c r="EE129" s="152"/>
      <c r="EF129" s="152"/>
      <c r="EG129" s="152"/>
      <c r="EH129" s="152"/>
      <c r="EI129" s="152"/>
      <c r="EJ129" s="152"/>
      <c r="EK129" s="152"/>
      <c r="EL129" s="152"/>
      <c r="EM129" s="152"/>
      <c r="EN129" s="152"/>
      <c r="EO129" s="152"/>
      <c r="EP129" s="152"/>
      <c r="EQ129" s="152"/>
      <c r="ER129" s="152"/>
      <c r="ES129" s="152"/>
      <c r="ET129" s="152"/>
      <c r="EU129" s="152"/>
      <c r="EV129" s="152"/>
      <c r="EW129" s="152"/>
      <c r="EX129" s="152"/>
      <c r="EY129" s="152"/>
      <c r="EZ129" s="152"/>
      <c r="FA129" s="152"/>
      <c r="FB129" s="152"/>
      <c r="FC129" s="152"/>
      <c r="FD129" s="152"/>
      <c r="FE129" s="152"/>
      <c r="FF129" s="152"/>
      <c r="FG129" s="152"/>
      <c r="FH129" s="152"/>
      <c r="FI129" s="152"/>
      <c r="FJ129" s="152"/>
      <c r="FK129" s="152"/>
      <c r="FL129" s="152"/>
      <c r="FM129" s="152"/>
      <c r="FN129" s="152"/>
      <c r="FO129" s="152"/>
      <c r="FP129" s="152"/>
      <c r="FQ129" s="152"/>
      <c r="FR129" s="152"/>
      <c r="FS129" s="152"/>
      <c r="FT129" s="152"/>
      <c r="FU129" s="152"/>
      <c r="FV129" s="152"/>
      <c r="FW129" s="152"/>
      <c r="FX129" s="152"/>
      <c r="FY129" s="152"/>
      <c r="FZ129" s="152"/>
      <c r="GA129" s="152"/>
      <c r="GB129" s="152"/>
      <c r="GC129" s="152"/>
      <c r="GD129" s="152"/>
      <c r="GE129" s="152"/>
      <c r="GF129" s="152"/>
      <c r="GG129" s="152"/>
      <c r="GH129" s="152"/>
      <c r="GI129" s="152"/>
      <c r="GJ129" s="152"/>
      <c r="GK129" s="152"/>
      <c r="GL129" s="152"/>
      <c r="GM129" s="152"/>
      <c r="GN129" s="152"/>
      <c r="GO129" s="152"/>
      <c r="GP129" s="152"/>
      <c r="GQ129" s="152"/>
      <c r="GR129" s="152"/>
      <c r="GS129" s="152"/>
      <c r="GT129" s="152"/>
      <c r="GU129" s="152"/>
      <c r="GV129" s="152"/>
      <c r="GW129" s="152"/>
      <c r="GX129" s="152"/>
      <c r="GY129" s="152"/>
      <c r="GZ129" s="152"/>
      <c r="HA129" s="152"/>
      <c r="HB129" s="152"/>
      <c r="HC129" s="152"/>
      <c r="HD129" s="152"/>
      <c r="HE129" s="152"/>
      <c r="HF129" s="152"/>
      <c r="HG129" s="152"/>
      <c r="HH129" s="152"/>
      <c r="HI129" s="152"/>
      <c r="HJ129" s="152"/>
      <c r="HK129" s="152"/>
      <c r="HL129" s="152"/>
      <c r="HM129" s="152"/>
      <c r="HN129" s="152"/>
      <c r="HO129" s="152"/>
      <c r="HP129" s="152"/>
      <c r="HQ129" s="152"/>
      <c r="HR129" s="152"/>
      <c r="HS129" s="152"/>
      <c r="HT129" s="152"/>
      <c r="HU129" s="152"/>
      <c r="HV129" s="152"/>
      <c r="HW129" s="152"/>
      <c r="HX129" s="152"/>
      <c r="HY129" s="152"/>
      <c r="HZ129" s="152"/>
      <c r="IA129" s="152"/>
      <c r="IB129" s="152"/>
      <c r="IC129" s="152"/>
      <c r="ID129" s="152"/>
      <c r="IE129" s="152"/>
      <c r="IF129" s="152"/>
      <c r="IG129" s="152"/>
      <c r="IH129" s="152"/>
      <c r="II129" s="152"/>
      <c r="IJ129" s="152"/>
      <c r="IK129" s="152"/>
      <c r="IL129" s="152"/>
      <c r="IM129" s="152"/>
      <c r="IN129" s="152"/>
      <c r="IO129" s="152"/>
      <c r="IP129" s="152"/>
      <c r="IQ129" s="152"/>
      <c r="IR129" s="152"/>
      <c r="IS129" s="152"/>
      <c r="IT129" s="152"/>
      <c r="IU129" s="152"/>
      <c r="IV129" s="152"/>
      <c r="IW129" s="152"/>
      <c r="IX129" s="152"/>
      <c r="IY129" s="152"/>
      <c r="IZ129" s="152"/>
      <c r="JA129" s="152"/>
      <c r="JB129" s="152"/>
      <c r="JC129" s="152"/>
      <c r="JD129" s="152"/>
      <c r="JE129" s="152"/>
      <c r="JF129" s="152"/>
      <c r="JG129" s="152"/>
      <c r="JH129" s="152"/>
      <c r="JI129" s="152"/>
      <c r="JJ129" s="152"/>
      <c r="JK129" s="152"/>
      <c r="JL129" s="152"/>
      <c r="JM129" s="152"/>
      <c r="JN129" s="152"/>
      <c r="JO129" s="152"/>
      <c r="JP129" s="152"/>
      <c r="JQ129" s="152"/>
      <c r="JR129" s="152"/>
      <c r="JS129" s="152"/>
      <c r="JT129" s="152"/>
      <c r="JU129" s="152"/>
      <c r="JV129" s="152"/>
      <c r="JW129" s="152"/>
      <c r="JX129" s="152"/>
      <c r="JY129" s="152"/>
      <c r="JZ129" s="152"/>
      <c r="KA129" s="152"/>
      <c r="KB129" s="152"/>
      <c r="KC129" s="152"/>
      <c r="KD129" s="152"/>
      <c r="KE129" s="152"/>
      <c r="KF129" s="152"/>
      <c r="KG129" s="152"/>
      <c r="KH129" s="152"/>
      <c r="KI129" s="152"/>
      <c r="KJ129" s="152"/>
      <c r="KK129" s="152"/>
      <c r="KL129" s="152"/>
      <c r="KM129" s="152"/>
      <c r="KN129" s="152"/>
      <c r="KO129" s="152"/>
      <c r="KP129" s="152"/>
      <c r="KQ129" s="152"/>
      <c r="KR129" s="152"/>
      <c r="KS129" s="152"/>
      <c r="KT129" s="152"/>
      <c r="KU129" s="152"/>
      <c r="KV129" s="152"/>
      <c r="KW129" s="152"/>
      <c r="KX129" s="152"/>
      <c r="KY129" s="152"/>
      <c r="KZ129" s="152"/>
      <c r="LA129" s="152"/>
      <c r="LB129" s="152"/>
      <c r="LC129" s="152"/>
      <c r="LD129" s="152"/>
      <c r="LE129" s="152"/>
      <c r="LF129" s="152"/>
      <c r="LG129" s="152"/>
      <c r="LH129" s="152"/>
      <c r="LI129" s="152"/>
      <c r="LJ129" s="152"/>
      <c r="LK129" s="152"/>
      <c r="LL129" s="152"/>
      <c r="LM129" s="152"/>
      <c r="LN129" s="152"/>
      <c r="LO129" s="152"/>
      <c r="LP129" s="152"/>
      <c r="LQ129" s="152"/>
      <c r="LR129" s="152"/>
      <c r="LS129" s="152"/>
      <c r="LT129" s="152"/>
      <c r="LU129" s="152"/>
      <c r="LV129" s="152"/>
      <c r="LW129" s="152"/>
      <c r="LX129" s="152"/>
      <c r="LY129" s="152"/>
      <c r="LZ129" s="152"/>
      <c r="MA129" s="152"/>
      <c r="MB129" s="152"/>
      <c r="MC129" s="152"/>
      <c r="MD129" s="152"/>
      <c r="ME129" s="152"/>
      <c r="MF129" s="152"/>
      <c r="MG129" s="152"/>
      <c r="MH129" s="152"/>
      <c r="MI129" s="152"/>
      <c r="MJ129" s="152"/>
      <c r="MK129" s="152"/>
      <c r="ML129" s="152"/>
      <c r="MM129" s="152"/>
      <c r="MN129" s="152"/>
      <c r="MO129" s="152"/>
      <c r="MP129" s="152"/>
      <c r="MQ129" s="152"/>
      <c r="MR129" s="152"/>
      <c r="MS129" s="152"/>
      <c r="MT129" s="152"/>
    </row>
    <row r="130" spans="2:358" s="1" customFormat="1">
      <c r="B130" s="2"/>
      <c r="C130" s="2"/>
      <c r="F130" s="3"/>
      <c r="G130" s="3"/>
      <c r="H130" s="3"/>
      <c r="I130" s="3"/>
      <c r="J130" s="4"/>
      <c r="K130" s="3"/>
      <c r="L130" s="3"/>
      <c r="M130" s="3"/>
      <c r="N130" s="3"/>
      <c r="O130" s="3"/>
      <c r="P130" s="3"/>
      <c r="Q130" s="3"/>
      <c r="R130" s="5"/>
      <c r="S130" s="5"/>
      <c r="T130" s="3"/>
      <c r="U130" s="3"/>
      <c r="V130" s="3"/>
      <c r="W130" s="3"/>
      <c r="X130" s="6"/>
      <c r="Y130" s="6"/>
      <c r="Z130" s="6"/>
      <c r="AA130" s="6"/>
      <c r="AB130" s="6"/>
      <c r="AC130" s="6"/>
      <c r="AD130" s="6"/>
      <c r="AE130" s="6"/>
      <c r="AF130" s="6"/>
      <c r="AG130" s="6"/>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c r="CV130" s="152"/>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c r="DY130" s="152"/>
      <c r="DZ130" s="152"/>
      <c r="EA130" s="152"/>
      <c r="EB130" s="152"/>
      <c r="EC130" s="152"/>
      <c r="ED130" s="152"/>
      <c r="EE130" s="152"/>
      <c r="EF130" s="152"/>
      <c r="EG130" s="152"/>
      <c r="EH130" s="152"/>
      <c r="EI130" s="152"/>
      <c r="EJ130" s="152"/>
      <c r="EK130" s="152"/>
      <c r="EL130" s="152"/>
      <c r="EM130" s="152"/>
      <c r="EN130" s="152"/>
      <c r="EO130" s="152"/>
      <c r="EP130" s="152"/>
      <c r="EQ130" s="152"/>
      <c r="ER130" s="152"/>
      <c r="ES130" s="152"/>
      <c r="ET130" s="152"/>
      <c r="EU130" s="152"/>
      <c r="EV130" s="152"/>
      <c r="EW130" s="152"/>
      <c r="EX130" s="152"/>
      <c r="EY130" s="152"/>
      <c r="EZ130" s="152"/>
      <c r="FA130" s="152"/>
      <c r="FB130" s="152"/>
      <c r="FC130" s="152"/>
      <c r="FD130" s="152"/>
      <c r="FE130" s="152"/>
      <c r="FF130" s="152"/>
      <c r="FG130" s="152"/>
      <c r="FH130" s="152"/>
      <c r="FI130" s="152"/>
      <c r="FJ130" s="152"/>
      <c r="FK130" s="152"/>
      <c r="FL130" s="152"/>
      <c r="FM130" s="152"/>
      <c r="FN130" s="152"/>
      <c r="FO130" s="152"/>
      <c r="FP130" s="152"/>
      <c r="FQ130" s="152"/>
      <c r="FR130" s="152"/>
      <c r="FS130" s="152"/>
      <c r="FT130" s="152"/>
      <c r="FU130" s="152"/>
      <c r="FV130" s="152"/>
      <c r="FW130" s="152"/>
      <c r="FX130" s="152"/>
      <c r="FY130" s="152"/>
      <c r="FZ130" s="152"/>
      <c r="GA130" s="152"/>
      <c r="GB130" s="152"/>
      <c r="GC130" s="152"/>
      <c r="GD130" s="152"/>
      <c r="GE130" s="152"/>
      <c r="GF130" s="152"/>
      <c r="GG130" s="152"/>
      <c r="GH130" s="152"/>
      <c r="GI130" s="152"/>
      <c r="GJ130" s="152"/>
      <c r="GK130" s="152"/>
      <c r="GL130" s="152"/>
      <c r="GM130" s="152"/>
      <c r="GN130" s="152"/>
      <c r="GO130" s="152"/>
      <c r="GP130" s="152"/>
      <c r="GQ130" s="152"/>
      <c r="GR130" s="152"/>
      <c r="GS130" s="152"/>
      <c r="GT130" s="152"/>
      <c r="GU130" s="152"/>
      <c r="GV130" s="152"/>
      <c r="GW130" s="152"/>
      <c r="GX130" s="152"/>
      <c r="GY130" s="152"/>
      <c r="GZ130" s="152"/>
      <c r="HA130" s="152"/>
      <c r="HB130" s="152"/>
      <c r="HC130" s="152"/>
      <c r="HD130" s="152"/>
      <c r="HE130" s="152"/>
      <c r="HF130" s="152"/>
      <c r="HG130" s="152"/>
      <c r="HH130" s="152"/>
      <c r="HI130" s="152"/>
      <c r="HJ130" s="152"/>
      <c r="HK130" s="152"/>
      <c r="HL130" s="152"/>
      <c r="HM130" s="152"/>
      <c r="HN130" s="152"/>
      <c r="HO130" s="152"/>
      <c r="HP130" s="152"/>
      <c r="HQ130" s="152"/>
      <c r="HR130" s="152"/>
      <c r="HS130" s="152"/>
      <c r="HT130" s="152"/>
      <c r="HU130" s="152"/>
      <c r="HV130" s="152"/>
      <c r="HW130" s="152"/>
      <c r="HX130" s="152"/>
      <c r="HY130" s="152"/>
      <c r="HZ130" s="152"/>
      <c r="IA130" s="152"/>
      <c r="IB130" s="152"/>
      <c r="IC130" s="152"/>
      <c r="ID130" s="152"/>
      <c r="IE130" s="152"/>
      <c r="IF130" s="152"/>
      <c r="IG130" s="152"/>
      <c r="IH130" s="152"/>
      <c r="II130" s="152"/>
      <c r="IJ130" s="152"/>
      <c r="IK130" s="152"/>
      <c r="IL130" s="152"/>
      <c r="IM130" s="152"/>
      <c r="IN130" s="152"/>
      <c r="IO130" s="152"/>
      <c r="IP130" s="152"/>
      <c r="IQ130" s="152"/>
      <c r="IR130" s="152"/>
      <c r="IS130" s="152"/>
      <c r="IT130" s="152"/>
      <c r="IU130" s="152"/>
      <c r="IV130" s="152"/>
      <c r="IW130" s="152"/>
      <c r="IX130" s="152"/>
      <c r="IY130" s="152"/>
      <c r="IZ130" s="152"/>
      <c r="JA130" s="152"/>
      <c r="JB130" s="152"/>
      <c r="JC130" s="152"/>
      <c r="JD130" s="152"/>
      <c r="JE130" s="152"/>
      <c r="JF130" s="152"/>
      <c r="JG130" s="152"/>
      <c r="JH130" s="152"/>
      <c r="JI130" s="152"/>
      <c r="JJ130" s="152"/>
      <c r="JK130" s="152"/>
      <c r="JL130" s="152"/>
      <c r="JM130" s="152"/>
      <c r="JN130" s="152"/>
      <c r="JO130" s="152"/>
      <c r="JP130" s="152"/>
      <c r="JQ130" s="152"/>
      <c r="JR130" s="152"/>
      <c r="JS130" s="152"/>
      <c r="JT130" s="152"/>
      <c r="JU130" s="152"/>
      <c r="JV130" s="152"/>
      <c r="JW130" s="152"/>
      <c r="JX130" s="152"/>
      <c r="JY130" s="152"/>
      <c r="JZ130" s="152"/>
      <c r="KA130" s="152"/>
      <c r="KB130" s="152"/>
      <c r="KC130" s="152"/>
      <c r="KD130" s="152"/>
      <c r="KE130" s="152"/>
      <c r="KF130" s="152"/>
      <c r="KG130" s="152"/>
      <c r="KH130" s="152"/>
      <c r="KI130" s="152"/>
      <c r="KJ130" s="152"/>
      <c r="KK130" s="152"/>
      <c r="KL130" s="152"/>
      <c r="KM130" s="152"/>
      <c r="KN130" s="152"/>
      <c r="KO130" s="152"/>
      <c r="KP130" s="152"/>
      <c r="KQ130" s="152"/>
      <c r="KR130" s="152"/>
      <c r="KS130" s="152"/>
      <c r="KT130" s="152"/>
      <c r="KU130" s="152"/>
      <c r="KV130" s="152"/>
      <c r="KW130" s="152"/>
      <c r="KX130" s="152"/>
      <c r="KY130" s="152"/>
      <c r="KZ130" s="152"/>
      <c r="LA130" s="152"/>
      <c r="LB130" s="152"/>
      <c r="LC130" s="152"/>
      <c r="LD130" s="152"/>
      <c r="LE130" s="152"/>
      <c r="LF130" s="152"/>
      <c r="LG130" s="152"/>
      <c r="LH130" s="152"/>
      <c r="LI130" s="152"/>
      <c r="LJ130" s="152"/>
      <c r="LK130" s="152"/>
      <c r="LL130" s="152"/>
      <c r="LM130" s="152"/>
      <c r="LN130" s="152"/>
      <c r="LO130" s="152"/>
      <c r="LP130" s="152"/>
      <c r="LQ130" s="152"/>
      <c r="LR130" s="152"/>
      <c r="LS130" s="152"/>
      <c r="LT130" s="152"/>
      <c r="LU130" s="152"/>
      <c r="LV130" s="152"/>
      <c r="LW130" s="152"/>
      <c r="LX130" s="152"/>
      <c r="LY130" s="152"/>
      <c r="LZ130" s="152"/>
      <c r="MA130" s="152"/>
      <c r="MB130" s="152"/>
      <c r="MC130" s="152"/>
      <c r="MD130" s="152"/>
      <c r="ME130" s="152"/>
      <c r="MF130" s="152"/>
      <c r="MG130" s="152"/>
      <c r="MH130" s="152"/>
      <c r="MI130" s="152"/>
      <c r="MJ130" s="152"/>
      <c r="MK130" s="152"/>
      <c r="ML130" s="152"/>
      <c r="MM130" s="152"/>
      <c r="MN130" s="152"/>
      <c r="MO130" s="152"/>
      <c r="MP130" s="152"/>
      <c r="MQ130" s="152"/>
      <c r="MR130" s="152"/>
      <c r="MS130" s="152"/>
      <c r="MT130" s="152"/>
    </row>
    <row r="131" spans="2:358" s="1" customFormat="1">
      <c r="B131" s="2"/>
      <c r="C131" s="2"/>
      <c r="F131" s="3"/>
      <c r="G131" s="3"/>
      <c r="H131" s="3"/>
      <c r="I131" s="3"/>
      <c r="J131" s="4"/>
      <c r="K131" s="3"/>
      <c r="L131" s="3"/>
      <c r="M131" s="3"/>
      <c r="N131" s="3"/>
      <c r="O131" s="3"/>
      <c r="P131" s="3"/>
      <c r="Q131" s="3"/>
      <c r="R131" s="5"/>
      <c r="S131" s="5"/>
      <c r="T131" s="3"/>
      <c r="U131" s="3"/>
      <c r="V131" s="3"/>
      <c r="W131" s="3"/>
      <c r="X131" s="6"/>
      <c r="Y131" s="6"/>
      <c r="Z131" s="6"/>
      <c r="AA131" s="6"/>
      <c r="AB131" s="6"/>
      <c r="AC131" s="6"/>
      <c r="AD131" s="6"/>
      <c r="AE131" s="6"/>
      <c r="AF131" s="6"/>
      <c r="AG131" s="6"/>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2"/>
      <c r="EF131" s="152"/>
      <c r="EG131" s="152"/>
      <c r="EH131" s="152"/>
      <c r="EI131" s="152"/>
      <c r="EJ131" s="152"/>
      <c r="EK131" s="152"/>
      <c r="EL131" s="152"/>
      <c r="EM131" s="152"/>
      <c r="EN131" s="152"/>
      <c r="EO131" s="152"/>
      <c r="EP131" s="152"/>
      <c r="EQ131" s="152"/>
      <c r="ER131" s="152"/>
      <c r="ES131" s="152"/>
      <c r="ET131" s="152"/>
      <c r="EU131" s="152"/>
      <c r="EV131" s="152"/>
      <c r="EW131" s="152"/>
      <c r="EX131" s="152"/>
      <c r="EY131" s="152"/>
      <c r="EZ131" s="152"/>
      <c r="FA131" s="152"/>
      <c r="FB131" s="152"/>
      <c r="FC131" s="152"/>
      <c r="FD131" s="152"/>
      <c r="FE131" s="152"/>
      <c r="FF131" s="152"/>
      <c r="FG131" s="152"/>
      <c r="FH131" s="152"/>
      <c r="FI131" s="152"/>
      <c r="FJ131" s="152"/>
      <c r="FK131" s="152"/>
      <c r="FL131" s="152"/>
      <c r="FM131" s="152"/>
      <c r="FN131" s="152"/>
      <c r="FO131" s="152"/>
      <c r="FP131" s="152"/>
      <c r="FQ131" s="152"/>
      <c r="FR131" s="152"/>
      <c r="FS131" s="152"/>
      <c r="FT131" s="152"/>
      <c r="FU131" s="152"/>
      <c r="FV131" s="152"/>
      <c r="FW131" s="152"/>
      <c r="FX131" s="152"/>
      <c r="FY131" s="152"/>
      <c r="FZ131" s="152"/>
      <c r="GA131" s="152"/>
      <c r="GB131" s="152"/>
      <c r="GC131" s="152"/>
      <c r="GD131" s="152"/>
      <c r="GE131" s="152"/>
      <c r="GF131" s="152"/>
      <c r="GG131" s="152"/>
      <c r="GH131" s="152"/>
      <c r="GI131" s="152"/>
      <c r="GJ131" s="152"/>
      <c r="GK131" s="152"/>
      <c r="GL131" s="152"/>
      <c r="GM131" s="152"/>
      <c r="GN131" s="152"/>
      <c r="GO131" s="152"/>
      <c r="GP131" s="152"/>
      <c r="GQ131" s="152"/>
      <c r="GR131" s="152"/>
      <c r="GS131" s="152"/>
      <c r="GT131" s="152"/>
      <c r="GU131" s="152"/>
      <c r="GV131" s="152"/>
      <c r="GW131" s="152"/>
      <c r="GX131" s="152"/>
      <c r="GY131" s="152"/>
      <c r="GZ131" s="152"/>
      <c r="HA131" s="152"/>
      <c r="HB131" s="152"/>
      <c r="HC131" s="152"/>
      <c r="HD131" s="152"/>
      <c r="HE131" s="152"/>
      <c r="HF131" s="152"/>
      <c r="HG131" s="152"/>
      <c r="HH131" s="152"/>
      <c r="HI131" s="152"/>
      <c r="HJ131" s="152"/>
      <c r="HK131" s="152"/>
      <c r="HL131" s="152"/>
      <c r="HM131" s="152"/>
      <c r="HN131" s="152"/>
      <c r="HO131" s="152"/>
      <c r="HP131" s="152"/>
      <c r="HQ131" s="152"/>
      <c r="HR131" s="152"/>
      <c r="HS131" s="152"/>
      <c r="HT131" s="152"/>
      <c r="HU131" s="152"/>
      <c r="HV131" s="152"/>
      <c r="HW131" s="152"/>
      <c r="HX131" s="152"/>
      <c r="HY131" s="152"/>
      <c r="HZ131" s="152"/>
      <c r="IA131" s="152"/>
      <c r="IB131" s="152"/>
      <c r="IC131" s="152"/>
      <c r="ID131" s="152"/>
      <c r="IE131" s="152"/>
      <c r="IF131" s="152"/>
      <c r="IG131" s="152"/>
      <c r="IH131" s="152"/>
      <c r="II131" s="152"/>
      <c r="IJ131" s="152"/>
      <c r="IK131" s="152"/>
      <c r="IL131" s="152"/>
      <c r="IM131" s="152"/>
      <c r="IN131" s="152"/>
      <c r="IO131" s="152"/>
      <c r="IP131" s="152"/>
      <c r="IQ131" s="152"/>
      <c r="IR131" s="152"/>
      <c r="IS131" s="152"/>
      <c r="IT131" s="152"/>
      <c r="IU131" s="152"/>
      <c r="IV131" s="152"/>
      <c r="IW131" s="152"/>
      <c r="IX131" s="152"/>
      <c r="IY131" s="152"/>
      <c r="IZ131" s="152"/>
      <c r="JA131" s="152"/>
      <c r="JB131" s="152"/>
      <c r="JC131" s="152"/>
      <c r="JD131" s="152"/>
      <c r="JE131" s="152"/>
      <c r="JF131" s="152"/>
      <c r="JG131" s="152"/>
      <c r="JH131" s="152"/>
      <c r="JI131" s="152"/>
      <c r="JJ131" s="152"/>
      <c r="JK131" s="152"/>
      <c r="JL131" s="152"/>
      <c r="JM131" s="152"/>
      <c r="JN131" s="152"/>
      <c r="JO131" s="152"/>
      <c r="JP131" s="152"/>
      <c r="JQ131" s="152"/>
      <c r="JR131" s="152"/>
      <c r="JS131" s="152"/>
      <c r="JT131" s="152"/>
      <c r="JU131" s="152"/>
      <c r="JV131" s="152"/>
      <c r="JW131" s="152"/>
      <c r="JX131" s="152"/>
      <c r="JY131" s="152"/>
      <c r="JZ131" s="152"/>
      <c r="KA131" s="152"/>
      <c r="KB131" s="152"/>
      <c r="KC131" s="152"/>
      <c r="KD131" s="152"/>
      <c r="KE131" s="152"/>
      <c r="KF131" s="152"/>
      <c r="KG131" s="152"/>
      <c r="KH131" s="152"/>
      <c r="KI131" s="152"/>
      <c r="KJ131" s="152"/>
      <c r="KK131" s="152"/>
      <c r="KL131" s="152"/>
      <c r="KM131" s="152"/>
      <c r="KN131" s="152"/>
      <c r="KO131" s="152"/>
      <c r="KP131" s="152"/>
      <c r="KQ131" s="152"/>
      <c r="KR131" s="152"/>
      <c r="KS131" s="152"/>
      <c r="KT131" s="152"/>
      <c r="KU131" s="152"/>
      <c r="KV131" s="152"/>
      <c r="KW131" s="152"/>
      <c r="KX131" s="152"/>
      <c r="KY131" s="152"/>
      <c r="KZ131" s="152"/>
      <c r="LA131" s="152"/>
      <c r="LB131" s="152"/>
      <c r="LC131" s="152"/>
      <c r="LD131" s="152"/>
      <c r="LE131" s="152"/>
      <c r="LF131" s="152"/>
      <c r="LG131" s="152"/>
      <c r="LH131" s="152"/>
      <c r="LI131" s="152"/>
      <c r="LJ131" s="152"/>
      <c r="LK131" s="152"/>
      <c r="LL131" s="152"/>
      <c r="LM131" s="152"/>
      <c r="LN131" s="152"/>
      <c r="LO131" s="152"/>
      <c r="LP131" s="152"/>
      <c r="LQ131" s="152"/>
      <c r="LR131" s="152"/>
      <c r="LS131" s="152"/>
      <c r="LT131" s="152"/>
      <c r="LU131" s="152"/>
      <c r="LV131" s="152"/>
      <c r="LW131" s="152"/>
      <c r="LX131" s="152"/>
      <c r="LY131" s="152"/>
      <c r="LZ131" s="152"/>
      <c r="MA131" s="152"/>
      <c r="MB131" s="152"/>
      <c r="MC131" s="152"/>
      <c r="MD131" s="152"/>
      <c r="ME131" s="152"/>
      <c r="MF131" s="152"/>
      <c r="MG131" s="152"/>
      <c r="MH131" s="152"/>
      <c r="MI131" s="152"/>
      <c r="MJ131" s="152"/>
      <c r="MK131" s="152"/>
      <c r="ML131" s="152"/>
      <c r="MM131" s="152"/>
      <c r="MN131" s="152"/>
      <c r="MO131" s="152"/>
      <c r="MP131" s="152"/>
      <c r="MQ131" s="152"/>
      <c r="MR131" s="152"/>
      <c r="MS131" s="152"/>
      <c r="MT131" s="152"/>
    </row>
    <row r="132" spans="2:358" s="1" customFormat="1">
      <c r="B132" s="2"/>
      <c r="C132" s="2"/>
      <c r="F132" s="3"/>
      <c r="G132" s="3"/>
      <c r="H132" s="3"/>
      <c r="I132" s="3"/>
      <c r="J132" s="4"/>
      <c r="K132" s="3"/>
      <c r="L132" s="3"/>
      <c r="M132" s="3"/>
      <c r="N132" s="3"/>
      <c r="O132" s="3"/>
      <c r="P132" s="3"/>
      <c r="Q132" s="3"/>
      <c r="R132" s="5"/>
      <c r="S132" s="5"/>
      <c r="T132" s="3"/>
      <c r="U132" s="3"/>
      <c r="V132" s="3"/>
      <c r="W132" s="3"/>
      <c r="X132" s="6"/>
      <c r="Y132" s="6"/>
      <c r="Z132" s="6"/>
      <c r="AA132" s="6"/>
      <c r="AB132" s="6"/>
      <c r="AC132" s="6"/>
      <c r="AD132" s="6"/>
      <c r="AE132" s="6"/>
      <c r="AF132" s="6"/>
      <c r="AG132" s="6"/>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c r="CV132" s="152"/>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c r="DY132" s="152"/>
      <c r="DZ132" s="152"/>
      <c r="EA132" s="152"/>
      <c r="EB132" s="152"/>
      <c r="EC132" s="152"/>
      <c r="ED132" s="152"/>
      <c r="EE132" s="152"/>
      <c r="EF132" s="152"/>
      <c r="EG132" s="152"/>
      <c r="EH132" s="152"/>
      <c r="EI132" s="152"/>
      <c r="EJ132" s="152"/>
      <c r="EK132" s="152"/>
      <c r="EL132" s="152"/>
      <c r="EM132" s="152"/>
      <c r="EN132" s="152"/>
      <c r="EO132" s="152"/>
      <c r="EP132" s="152"/>
      <c r="EQ132" s="152"/>
      <c r="ER132" s="152"/>
      <c r="ES132" s="152"/>
      <c r="ET132" s="152"/>
      <c r="EU132" s="152"/>
      <c r="EV132" s="152"/>
      <c r="EW132" s="152"/>
      <c r="EX132" s="152"/>
      <c r="EY132" s="152"/>
      <c r="EZ132" s="152"/>
      <c r="FA132" s="152"/>
      <c r="FB132" s="152"/>
      <c r="FC132" s="152"/>
      <c r="FD132" s="152"/>
      <c r="FE132" s="152"/>
      <c r="FF132" s="152"/>
      <c r="FG132" s="152"/>
      <c r="FH132" s="152"/>
      <c r="FI132" s="152"/>
      <c r="FJ132" s="152"/>
      <c r="FK132" s="152"/>
      <c r="FL132" s="152"/>
      <c r="FM132" s="152"/>
      <c r="FN132" s="152"/>
      <c r="FO132" s="152"/>
      <c r="FP132" s="152"/>
      <c r="FQ132" s="152"/>
      <c r="FR132" s="152"/>
      <c r="FS132" s="152"/>
      <c r="FT132" s="152"/>
      <c r="FU132" s="152"/>
      <c r="FV132" s="152"/>
      <c r="FW132" s="152"/>
      <c r="FX132" s="152"/>
      <c r="FY132" s="152"/>
      <c r="FZ132" s="152"/>
      <c r="GA132" s="152"/>
      <c r="GB132" s="152"/>
      <c r="GC132" s="152"/>
      <c r="GD132" s="152"/>
      <c r="GE132" s="152"/>
      <c r="GF132" s="152"/>
      <c r="GG132" s="152"/>
      <c r="GH132" s="152"/>
      <c r="GI132" s="152"/>
      <c r="GJ132" s="152"/>
      <c r="GK132" s="152"/>
      <c r="GL132" s="152"/>
      <c r="GM132" s="152"/>
      <c r="GN132" s="152"/>
      <c r="GO132" s="152"/>
      <c r="GP132" s="152"/>
      <c r="GQ132" s="152"/>
      <c r="GR132" s="152"/>
      <c r="GS132" s="152"/>
      <c r="GT132" s="152"/>
      <c r="GU132" s="152"/>
      <c r="GV132" s="152"/>
      <c r="GW132" s="152"/>
      <c r="GX132" s="152"/>
      <c r="GY132" s="152"/>
      <c r="GZ132" s="152"/>
      <c r="HA132" s="152"/>
      <c r="HB132" s="152"/>
      <c r="HC132" s="152"/>
      <c r="HD132" s="152"/>
      <c r="HE132" s="152"/>
      <c r="HF132" s="152"/>
      <c r="HG132" s="152"/>
      <c r="HH132" s="152"/>
      <c r="HI132" s="152"/>
      <c r="HJ132" s="152"/>
      <c r="HK132" s="152"/>
      <c r="HL132" s="152"/>
      <c r="HM132" s="152"/>
      <c r="HN132" s="152"/>
      <c r="HO132" s="152"/>
      <c r="HP132" s="152"/>
      <c r="HQ132" s="152"/>
      <c r="HR132" s="152"/>
      <c r="HS132" s="152"/>
      <c r="HT132" s="152"/>
      <c r="HU132" s="152"/>
      <c r="HV132" s="152"/>
      <c r="HW132" s="152"/>
      <c r="HX132" s="152"/>
      <c r="HY132" s="152"/>
      <c r="HZ132" s="152"/>
      <c r="IA132" s="152"/>
      <c r="IB132" s="152"/>
      <c r="IC132" s="152"/>
      <c r="ID132" s="152"/>
      <c r="IE132" s="152"/>
      <c r="IF132" s="152"/>
      <c r="IG132" s="152"/>
      <c r="IH132" s="152"/>
      <c r="II132" s="152"/>
      <c r="IJ132" s="152"/>
      <c r="IK132" s="152"/>
      <c r="IL132" s="152"/>
      <c r="IM132" s="152"/>
      <c r="IN132" s="152"/>
      <c r="IO132" s="152"/>
      <c r="IP132" s="152"/>
      <c r="IQ132" s="152"/>
      <c r="IR132" s="152"/>
      <c r="IS132" s="152"/>
      <c r="IT132" s="152"/>
      <c r="IU132" s="152"/>
      <c r="IV132" s="152"/>
      <c r="IW132" s="152"/>
      <c r="IX132" s="152"/>
      <c r="IY132" s="152"/>
      <c r="IZ132" s="152"/>
      <c r="JA132" s="152"/>
      <c r="JB132" s="152"/>
      <c r="JC132" s="152"/>
      <c r="JD132" s="152"/>
      <c r="JE132" s="152"/>
      <c r="JF132" s="152"/>
      <c r="JG132" s="152"/>
      <c r="JH132" s="152"/>
      <c r="JI132" s="152"/>
      <c r="JJ132" s="152"/>
      <c r="JK132" s="152"/>
      <c r="JL132" s="152"/>
      <c r="JM132" s="152"/>
      <c r="JN132" s="152"/>
      <c r="JO132" s="152"/>
      <c r="JP132" s="152"/>
      <c r="JQ132" s="152"/>
      <c r="JR132" s="152"/>
      <c r="JS132" s="152"/>
      <c r="JT132" s="152"/>
      <c r="JU132" s="152"/>
      <c r="JV132" s="152"/>
      <c r="JW132" s="152"/>
      <c r="JX132" s="152"/>
      <c r="JY132" s="152"/>
      <c r="JZ132" s="152"/>
      <c r="KA132" s="152"/>
      <c r="KB132" s="152"/>
      <c r="KC132" s="152"/>
      <c r="KD132" s="152"/>
      <c r="KE132" s="152"/>
      <c r="KF132" s="152"/>
      <c r="KG132" s="152"/>
      <c r="KH132" s="152"/>
      <c r="KI132" s="152"/>
      <c r="KJ132" s="152"/>
      <c r="KK132" s="152"/>
      <c r="KL132" s="152"/>
      <c r="KM132" s="152"/>
      <c r="KN132" s="152"/>
      <c r="KO132" s="152"/>
      <c r="KP132" s="152"/>
      <c r="KQ132" s="152"/>
      <c r="KR132" s="152"/>
      <c r="KS132" s="152"/>
      <c r="KT132" s="152"/>
      <c r="KU132" s="152"/>
      <c r="KV132" s="152"/>
      <c r="KW132" s="152"/>
      <c r="KX132" s="152"/>
      <c r="KY132" s="152"/>
      <c r="KZ132" s="152"/>
      <c r="LA132" s="152"/>
      <c r="LB132" s="152"/>
      <c r="LC132" s="152"/>
      <c r="LD132" s="152"/>
      <c r="LE132" s="152"/>
      <c r="LF132" s="152"/>
      <c r="LG132" s="152"/>
      <c r="LH132" s="152"/>
      <c r="LI132" s="152"/>
      <c r="LJ132" s="152"/>
      <c r="LK132" s="152"/>
      <c r="LL132" s="152"/>
      <c r="LM132" s="152"/>
      <c r="LN132" s="152"/>
      <c r="LO132" s="152"/>
      <c r="LP132" s="152"/>
      <c r="LQ132" s="152"/>
      <c r="LR132" s="152"/>
      <c r="LS132" s="152"/>
      <c r="LT132" s="152"/>
      <c r="LU132" s="152"/>
      <c r="LV132" s="152"/>
      <c r="LW132" s="152"/>
      <c r="LX132" s="152"/>
      <c r="LY132" s="152"/>
      <c r="LZ132" s="152"/>
      <c r="MA132" s="152"/>
      <c r="MB132" s="152"/>
      <c r="MC132" s="152"/>
      <c r="MD132" s="152"/>
      <c r="ME132" s="152"/>
      <c r="MF132" s="152"/>
      <c r="MG132" s="152"/>
      <c r="MH132" s="152"/>
      <c r="MI132" s="152"/>
      <c r="MJ132" s="152"/>
      <c r="MK132" s="152"/>
      <c r="ML132" s="152"/>
      <c r="MM132" s="152"/>
      <c r="MN132" s="152"/>
      <c r="MO132" s="152"/>
      <c r="MP132" s="152"/>
      <c r="MQ132" s="152"/>
      <c r="MR132" s="152"/>
      <c r="MS132" s="152"/>
      <c r="MT132" s="152"/>
    </row>
    <row r="133" spans="2:358" s="1" customFormat="1">
      <c r="B133" s="2"/>
      <c r="C133" s="2"/>
      <c r="F133" s="3"/>
      <c r="G133" s="3"/>
      <c r="H133" s="3"/>
      <c r="I133" s="3"/>
      <c r="J133" s="4"/>
      <c r="K133" s="3"/>
      <c r="L133" s="3"/>
      <c r="M133" s="3"/>
      <c r="N133" s="3"/>
      <c r="O133" s="3"/>
      <c r="P133" s="3"/>
      <c r="Q133" s="3"/>
      <c r="R133" s="5"/>
      <c r="S133" s="5"/>
      <c r="T133" s="3"/>
      <c r="U133" s="3"/>
      <c r="V133" s="3"/>
      <c r="W133" s="3"/>
      <c r="X133" s="6"/>
      <c r="Y133" s="6"/>
      <c r="Z133" s="6"/>
      <c r="AA133" s="6"/>
      <c r="AB133" s="6"/>
      <c r="AC133" s="6"/>
      <c r="AD133" s="6"/>
      <c r="AE133" s="6"/>
      <c r="AF133" s="6"/>
      <c r="AG133" s="6"/>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c r="CV133" s="152"/>
      <c r="CW133" s="152"/>
      <c r="CX133" s="152"/>
      <c r="CY133" s="152"/>
      <c r="CZ133" s="152"/>
      <c r="DA133" s="152"/>
      <c r="DB133" s="152"/>
      <c r="DC133" s="152"/>
      <c r="DD133" s="152"/>
      <c r="DE133" s="152"/>
      <c r="DF133" s="152"/>
      <c r="DG133" s="152"/>
      <c r="DH133" s="152"/>
      <c r="DI133" s="152"/>
      <c r="DJ133" s="152"/>
      <c r="DK133" s="152"/>
      <c r="DL133" s="152"/>
      <c r="DM133" s="152"/>
      <c r="DN133" s="152"/>
      <c r="DO133" s="152"/>
      <c r="DP133" s="152"/>
      <c r="DQ133" s="152"/>
      <c r="DR133" s="152"/>
      <c r="DS133" s="152"/>
      <c r="DT133" s="152"/>
      <c r="DU133" s="152"/>
      <c r="DV133" s="152"/>
      <c r="DW133" s="152"/>
      <c r="DX133" s="152"/>
      <c r="DY133" s="152"/>
      <c r="DZ133" s="152"/>
      <c r="EA133" s="152"/>
      <c r="EB133" s="152"/>
      <c r="EC133" s="152"/>
      <c r="ED133" s="152"/>
      <c r="EE133" s="152"/>
      <c r="EF133" s="152"/>
      <c r="EG133" s="152"/>
      <c r="EH133" s="152"/>
      <c r="EI133" s="152"/>
      <c r="EJ133" s="152"/>
      <c r="EK133" s="152"/>
      <c r="EL133" s="152"/>
      <c r="EM133" s="152"/>
      <c r="EN133" s="152"/>
      <c r="EO133" s="152"/>
      <c r="EP133" s="152"/>
      <c r="EQ133" s="152"/>
      <c r="ER133" s="152"/>
      <c r="ES133" s="152"/>
      <c r="ET133" s="152"/>
      <c r="EU133" s="152"/>
      <c r="EV133" s="152"/>
      <c r="EW133" s="152"/>
      <c r="EX133" s="152"/>
      <c r="EY133" s="152"/>
      <c r="EZ133" s="152"/>
      <c r="FA133" s="152"/>
      <c r="FB133" s="152"/>
      <c r="FC133" s="152"/>
      <c r="FD133" s="152"/>
      <c r="FE133" s="152"/>
      <c r="FF133" s="152"/>
      <c r="FG133" s="152"/>
      <c r="FH133" s="152"/>
      <c r="FI133" s="152"/>
      <c r="FJ133" s="152"/>
      <c r="FK133" s="152"/>
      <c r="FL133" s="152"/>
      <c r="FM133" s="152"/>
      <c r="FN133" s="152"/>
      <c r="FO133" s="152"/>
      <c r="FP133" s="152"/>
      <c r="FQ133" s="152"/>
      <c r="FR133" s="152"/>
      <c r="FS133" s="152"/>
      <c r="FT133" s="152"/>
      <c r="FU133" s="152"/>
      <c r="FV133" s="152"/>
      <c r="FW133" s="152"/>
      <c r="FX133" s="152"/>
      <c r="FY133" s="152"/>
      <c r="FZ133" s="152"/>
      <c r="GA133" s="152"/>
      <c r="GB133" s="152"/>
      <c r="GC133" s="152"/>
      <c r="GD133" s="152"/>
      <c r="GE133" s="152"/>
      <c r="GF133" s="152"/>
      <c r="GG133" s="152"/>
      <c r="GH133" s="152"/>
      <c r="GI133" s="152"/>
      <c r="GJ133" s="152"/>
      <c r="GK133" s="152"/>
      <c r="GL133" s="152"/>
      <c r="GM133" s="152"/>
      <c r="GN133" s="152"/>
      <c r="GO133" s="152"/>
      <c r="GP133" s="152"/>
      <c r="GQ133" s="152"/>
      <c r="GR133" s="152"/>
      <c r="GS133" s="152"/>
      <c r="GT133" s="152"/>
      <c r="GU133" s="152"/>
      <c r="GV133" s="152"/>
      <c r="GW133" s="152"/>
      <c r="GX133" s="152"/>
      <c r="GY133" s="152"/>
      <c r="GZ133" s="152"/>
      <c r="HA133" s="152"/>
      <c r="HB133" s="152"/>
      <c r="HC133" s="152"/>
      <c r="HD133" s="152"/>
      <c r="HE133" s="152"/>
      <c r="HF133" s="152"/>
      <c r="HG133" s="152"/>
      <c r="HH133" s="152"/>
      <c r="HI133" s="152"/>
      <c r="HJ133" s="152"/>
      <c r="HK133" s="152"/>
      <c r="HL133" s="152"/>
      <c r="HM133" s="152"/>
      <c r="HN133" s="152"/>
      <c r="HO133" s="152"/>
      <c r="HP133" s="152"/>
      <c r="HQ133" s="152"/>
      <c r="HR133" s="152"/>
      <c r="HS133" s="152"/>
      <c r="HT133" s="152"/>
      <c r="HU133" s="152"/>
      <c r="HV133" s="152"/>
      <c r="HW133" s="152"/>
      <c r="HX133" s="152"/>
      <c r="HY133" s="152"/>
      <c r="HZ133" s="152"/>
      <c r="IA133" s="152"/>
      <c r="IB133" s="152"/>
      <c r="IC133" s="152"/>
      <c r="ID133" s="152"/>
      <c r="IE133" s="152"/>
      <c r="IF133" s="152"/>
      <c r="IG133" s="152"/>
      <c r="IH133" s="152"/>
      <c r="II133" s="152"/>
      <c r="IJ133" s="152"/>
      <c r="IK133" s="152"/>
      <c r="IL133" s="152"/>
      <c r="IM133" s="152"/>
      <c r="IN133" s="152"/>
      <c r="IO133" s="152"/>
      <c r="IP133" s="152"/>
      <c r="IQ133" s="152"/>
      <c r="IR133" s="152"/>
      <c r="IS133" s="152"/>
      <c r="IT133" s="152"/>
      <c r="IU133" s="152"/>
      <c r="IV133" s="152"/>
      <c r="IW133" s="152"/>
      <c r="IX133" s="152"/>
      <c r="IY133" s="152"/>
      <c r="IZ133" s="152"/>
      <c r="JA133" s="152"/>
      <c r="JB133" s="152"/>
      <c r="JC133" s="152"/>
      <c r="JD133" s="152"/>
      <c r="JE133" s="152"/>
      <c r="JF133" s="152"/>
      <c r="JG133" s="152"/>
      <c r="JH133" s="152"/>
      <c r="JI133" s="152"/>
      <c r="JJ133" s="152"/>
      <c r="JK133" s="152"/>
      <c r="JL133" s="152"/>
      <c r="JM133" s="152"/>
      <c r="JN133" s="152"/>
      <c r="JO133" s="152"/>
      <c r="JP133" s="152"/>
      <c r="JQ133" s="152"/>
      <c r="JR133" s="152"/>
      <c r="JS133" s="152"/>
      <c r="JT133" s="152"/>
      <c r="JU133" s="152"/>
      <c r="JV133" s="152"/>
      <c r="JW133" s="152"/>
      <c r="JX133" s="152"/>
      <c r="JY133" s="152"/>
      <c r="JZ133" s="152"/>
      <c r="KA133" s="152"/>
      <c r="KB133" s="152"/>
      <c r="KC133" s="152"/>
      <c r="KD133" s="152"/>
      <c r="KE133" s="152"/>
      <c r="KF133" s="152"/>
      <c r="KG133" s="152"/>
      <c r="KH133" s="152"/>
      <c r="KI133" s="152"/>
      <c r="KJ133" s="152"/>
      <c r="KK133" s="152"/>
      <c r="KL133" s="152"/>
      <c r="KM133" s="152"/>
      <c r="KN133" s="152"/>
      <c r="KO133" s="152"/>
      <c r="KP133" s="152"/>
      <c r="KQ133" s="152"/>
      <c r="KR133" s="152"/>
      <c r="KS133" s="152"/>
      <c r="KT133" s="152"/>
      <c r="KU133" s="152"/>
      <c r="KV133" s="152"/>
      <c r="KW133" s="152"/>
      <c r="KX133" s="152"/>
      <c r="KY133" s="152"/>
      <c r="KZ133" s="152"/>
      <c r="LA133" s="152"/>
      <c r="LB133" s="152"/>
      <c r="LC133" s="152"/>
      <c r="LD133" s="152"/>
      <c r="LE133" s="152"/>
      <c r="LF133" s="152"/>
      <c r="LG133" s="152"/>
      <c r="LH133" s="152"/>
      <c r="LI133" s="152"/>
      <c r="LJ133" s="152"/>
      <c r="LK133" s="152"/>
      <c r="LL133" s="152"/>
      <c r="LM133" s="152"/>
      <c r="LN133" s="152"/>
      <c r="LO133" s="152"/>
      <c r="LP133" s="152"/>
      <c r="LQ133" s="152"/>
      <c r="LR133" s="152"/>
      <c r="LS133" s="152"/>
      <c r="LT133" s="152"/>
      <c r="LU133" s="152"/>
      <c r="LV133" s="152"/>
      <c r="LW133" s="152"/>
      <c r="LX133" s="152"/>
      <c r="LY133" s="152"/>
      <c r="LZ133" s="152"/>
      <c r="MA133" s="152"/>
      <c r="MB133" s="152"/>
      <c r="MC133" s="152"/>
      <c r="MD133" s="152"/>
      <c r="ME133" s="152"/>
      <c r="MF133" s="152"/>
      <c r="MG133" s="152"/>
      <c r="MH133" s="152"/>
      <c r="MI133" s="152"/>
      <c r="MJ133" s="152"/>
      <c r="MK133" s="152"/>
      <c r="ML133" s="152"/>
      <c r="MM133" s="152"/>
      <c r="MN133" s="152"/>
      <c r="MO133" s="152"/>
      <c r="MP133" s="152"/>
      <c r="MQ133" s="152"/>
      <c r="MR133" s="152"/>
      <c r="MS133" s="152"/>
      <c r="MT133" s="152"/>
    </row>
    <row r="134" spans="2:358" s="1" customFormat="1">
      <c r="B134" s="2"/>
      <c r="C134" s="2"/>
      <c r="F134" s="3"/>
      <c r="G134" s="3"/>
      <c r="H134" s="3"/>
      <c r="I134" s="3"/>
      <c r="J134" s="4"/>
      <c r="K134" s="3"/>
      <c r="L134" s="3"/>
      <c r="M134" s="3"/>
      <c r="N134" s="3"/>
      <c r="O134" s="3"/>
      <c r="P134" s="3"/>
      <c r="Q134" s="3"/>
      <c r="R134" s="5"/>
      <c r="S134" s="5"/>
      <c r="T134" s="3"/>
      <c r="U134" s="3"/>
      <c r="V134" s="3"/>
      <c r="W134" s="3"/>
      <c r="X134" s="6"/>
      <c r="Y134" s="6"/>
      <c r="Z134" s="6"/>
      <c r="AA134" s="6"/>
      <c r="AB134" s="6"/>
      <c r="AC134" s="6"/>
      <c r="AD134" s="6"/>
      <c r="AE134" s="6"/>
      <c r="AF134" s="6"/>
      <c r="AG134" s="6"/>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2"/>
      <c r="EF134" s="152"/>
      <c r="EG134" s="152"/>
      <c r="EH134" s="152"/>
      <c r="EI134" s="152"/>
      <c r="EJ134" s="152"/>
      <c r="EK134" s="152"/>
      <c r="EL134" s="152"/>
      <c r="EM134" s="152"/>
      <c r="EN134" s="152"/>
      <c r="EO134" s="152"/>
      <c r="EP134" s="152"/>
      <c r="EQ134" s="152"/>
      <c r="ER134" s="152"/>
      <c r="ES134" s="152"/>
      <c r="ET134" s="152"/>
      <c r="EU134" s="152"/>
      <c r="EV134" s="152"/>
      <c r="EW134" s="152"/>
      <c r="EX134" s="152"/>
      <c r="EY134" s="152"/>
      <c r="EZ134" s="152"/>
      <c r="FA134" s="152"/>
      <c r="FB134" s="152"/>
      <c r="FC134" s="152"/>
      <c r="FD134" s="152"/>
      <c r="FE134" s="152"/>
      <c r="FF134" s="152"/>
      <c r="FG134" s="152"/>
      <c r="FH134" s="152"/>
      <c r="FI134" s="152"/>
      <c r="FJ134" s="152"/>
      <c r="FK134" s="152"/>
      <c r="FL134" s="152"/>
      <c r="FM134" s="152"/>
      <c r="FN134" s="152"/>
      <c r="FO134" s="152"/>
      <c r="FP134" s="152"/>
      <c r="FQ134" s="152"/>
      <c r="FR134" s="152"/>
      <c r="FS134" s="152"/>
      <c r="FT134" s="152"/>
      <c r="FU134" s="152"/>
      <c r="FV134" s="152"/>
      <c r="FW134" s="152"/>
      <c r="FX134" s="152"/>
      <c r="FY134" s="152"/>
      <c r="FZ134" s="152"/>
      <c r="GA134" s="152"/>
      <c r="GB134" s="152"/>
      <c r="GC134" s="152"/>
      <c r="GD134" s="152"/>
      <c r="GE134" s="152"/>
      <c r="GF134" s="152"/>
      <c r="GG134" s="152"/>
      <c r="GH134" s="152"/>
      <c r="GI134" s="152"/>
      <c r="GJ134" s="152"/>
      <c r="GK134" s="152"/>
      <c r="GL134" s="152"/>
      <c r="GM134" s="152"/>
      <c r="GN134" s="152"/>
      <c r="GO134" s="152"/>
      <c r="GP134" s="152"/>
      <c r="GQ134" s="152"/>
      <c r="GR134" s="152"/>
      <c r="GS134" s="152"/>
      <c r="GT134" s="152"/>
      <c r="GU134" s="152"/>
      <c r="GV134" s="152"/>
      <c r="GW134" s="152"/>
      <c r="GX134" s="152"/>
      <c r="GY134" s="152"/>
      <c r="GZ134" s="152"/>
      <c r="HA134" s="152"/>
      <c r="HB134" s="152"/>
      <c r="HC134" s="152"/>
      <c r="HD134" s="152"/>
      <c r="HE134" s="152"/>
      <c r="HF134" s="152"/>
      <c r="HG134" s="152"/>
      <c r="HH134" s="152"/>
      <c r="HI134" s="152"/>
      <c r="HJ134" s="152"/>
      <c r="HK134" s="152"/>
      <c r="HL134" s="152"/>
      <c r="HM134" s="152"/>
      <c r="HN134" s="152"/>
      <c r="HO134" s="152"/>
      <c r="HP134" s="152"/>
      <c r="HQ134" s="152"/>
      <c r="HR134" s="152"/>
      <c r="HS134" s="152"/>
      <c r="HT134" s="152"/>
      <c r="HU134" s="152"/>
      <c r="HV134" s="152"/>
      <c r="HW134" s="152"/>
      <c r="HX134" s="152"/>
      <c r="HY134" s="152"/>
      <c r="HZ134" s="152"/>
      <c r="IA134" s="152"/>
      <c r="IB134" s="152"/>
      <c r="IC134" s="152"/>
      <c r="ID134" s="152"/>
      <c r="IE134" s="152"/>
      <c r="IF134" s="152"/>
      <c r="IG134" s="152"/>
      <c r="IH134" s="152"/>
      <c r="II134" s="152"/>
      <c r="IJ134" s="152"/>
      <c r="IK134" s="152"/>
      <c r="IL134" s="152"/>
      <c r="IM134" s="152"/>
      <c r="IN134" s="152"/>
      <c r="IO134" s="152"/>
      <c r="IP134" s="152"/>
      <c r="IQ134" s="152"/>
      <c r="IR134" s="152"/>
      <c r="IS134" s="152"/>
      <c r="IT134" s="152"/>
      <c r="IU134" s="152"/>
      <c r="IV134" s="152"/>
      <c r="IW134" s="152"/>
      <c r="IX134" s="152"/>
      <c r="IY134" s="152"/>
      <c r="IZ134" s="152"/>
      <c r="JA134" s="152"/>
      <c r="JB134" s="152"/>
      <c r="JC134" s="152"/>
      <c r="JD134" s="152"/>
      <c r="JE134" s="152"/>
      <c r="JF134" s="152"/>
      <c r="JG134" s="152"/>
      <c r="JH134" s="152"/>
      <c r="JI134" s="152"/>
      <c r="JJ134" s="152"/>
      <c r="JK134" s="152"/>
      <c r="JL134" s="152"/>
      <c r="JM134" s="152"/>
      <c r="JN134" s="152"/>
      <c r="JO134" s="152"/>
      <c r="JP134" s="152"/>
      <c r="JQ134" s="152"/>
      <c r="JR134" s="152"/>
      <c r="JS134" s="152"/>
      <c r="JT134" s="152"/>
      <c r="JU134" s="152"/>
      <c r="JV134" s="152"/>
      <c r="JW134" s="152"/>
      <c r="JX134" s="152"/>
      <c r="JY134" s="152"/>
      <c r="JZ134" s="152"/>
      <c r="KA134" s="152"/>
      <c r="KB134" s="152"/>
      <c r="KC134" s="152"/>
      <c r="KD134" s="152"/>
      <c r="KE134" s="152"/>
      <c r="KF134" s="152"/>
      <c r="KG134" s="152"/>
      <c r="KH134" s="152"/>
      <c r="KI134" s="152"/>
      <c r="KJ134" s="152"/>
      <c r="KK134" s="152"/>
      <c r="KL134" s="152"/>
      <c r="KM134" s="152"/>
      <c r="KN134" s="152"/>
      <c r="KO134" s="152"/>
      <c r="KP134" s="152"/>
      <c r="KQ134" s="152"/>
      <c r="KR134" s="152"/>
      <c r="KS134" s="152"/>
      <c r="KT134" s="152"/>
      <c r="KU134" s="152"/>
      <c r="KV134" s="152"/>
      <c r="KW134" s="152"/>
      <c r="KX134" s="152"/>
      <c r="KY134" s="152"/>
      <c r="KZ134" s="152"/>
      <c r="LA134" s="152"/>
      <c r="LB134" s="152"/>
      <c r="LC134" s="152"/>
      <c r="LD134" s="152"/>
      <c r="LE134" s="152"/>
      <c r="LF134" s="152"/>
      <c r="LG134" s="152"/>
      <c r="LH134" s="152"/>
      <c r="LI134" s="152"/>
      <c r="LJ134" s="152"/>
      <c r="LK134" s="152"/>
      <c r="LL134" s="152"/>
      <c r="LM134" s="152"/>
      <c r="LN134" s="152"/>
      <c r="LO134" s="152"/>
      <c r="LP134" s="152"/>
      <c r="LQ134" s="152"/>
      <c r="LR134" s="152"/>
      <c r="LS134" s="152"/>
      <c r="LT134" s="152"/>
      <c r="LU134" s="152"/>
      <c r="LV134" s="152"/>
      <c r="LW134" s="152"/>
      <c r="LX134" s="152"/>
      <c r="LY134" s="152"/>
      <c r="LZ134" s="152"/>
      <c r="MA134" s="152"/>
      <c r="MB134" s="152"/>
      <c r="MC134" s="152"/>
      <c r="MD134" s="152"/>
      <c r="ME134" s="152"/>
      <c r="MF134" s="152"/>
      <c r="MG134" s="152"/>
      <c r="MH134" s="152"/>
      <c r="MI134" s="152"/>
      <c r="MJ134" s="152"/>
      <c r="MK134" s="152"/>
      <c r="ML134" s="152"/>
      <c r="MM134" s="152"/>
      <c r="MN134" s="152"/>
      <c r="MO134" s="152"/>
      <c r="MP134" s="152"/>
      <c r="MQ134" s="152"/>
      <c r="MR134" s="152"/>
      <c r="MS134" s="152"/>
      <c r="MT134" s="152"/>
    </row>
    <row r="135" spans="2:358" s="1" customFormat="1">
      <c r="B135" s="2"/>
      <c r="C135" s="2"/>
      <c r="F135" s="3"/>
      <c r="G135" s="3"/>
      <c r="H135" s="3"/>
      <c r="I135" s="3"/>
      <c r="J135" s="4"/>
      <c r="K135" s="3"/>
      <c r="L135" s="3"/>
      <c r="M135" s="3"/>
      <c r="N135" s="3"/>
      <c r="O135" s="3"/>
      <c r="P135" s="3"/>
      <c r="Q135" s="3"/>
      <c r="R135" s="5"/>
      <c r="S135" s="5"/>
      <c r="T135" s="3"/>
      <c r="U135" s="3"/>
      <c r="V135" s="3"/>
      <c r="W135" s="3"/>
      <c r="X135" s="6"/>
      <c r="Y135" s="6"/>
      <c r="Z135" s="6"/>
      <c r="AA135" s="6"/>
      <c r="AB135" s="6"/>
      <c r="AC135" s="6"/>
      <c r="AD135" s="6"/>
      <c r="AE135" s="6"/>
      <c r="AF135" s="6"/>
      <c r="AG135" s="6"/>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c r="CV135" s="152"/>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c r="DY135" s="152"/>
      <c r="DZ135" s="152"/>
      <c r="EA135" s="152"/>
      <c r="EB135" s="152"/>
      <c r="EC135" s="152"/>
      <c r="ED135" s="152"/>
      <c r="EE135" s="152"/>
      <c r="EF135" s="152"/>
      <c r="EG135" s="152"/>
      <c r="EH135" s="152"/>
      <c r="EI135" s="152"/>
      <c r="EJ135" s="152"/>
      <c r="EK135" s="152"/>
      <c r="EL135" s="152"/>
      <c r="EM135" s="152"/>
      <c r="EN135" s="152"/>
      <c r="EO135" s="152"/>
      <c r="EP135" s="152"/>
      <c r="EQ135" s="152"/>
      <c r="ER135" s="152"/>
      <c r="ES135" s="152"/>
      <c r="ET135" s="152"/>
      <c r="EU135" s="152"/>
      <c r="EV135" s="152"/>
      <c r="EW135" s="152"/>
      <c r="EX135" s="152"/>
      <c r="EY135" s="152"/>
      <c r="EZ135" s="152"/>
      <c r="FA135" s="152"/>
      <c r="FB135" s="152"/>
      <c r="FC135" s="152"/>
      <c r="FD135" s="152"/>
      <c r="FE135" s="152"/>
      <c r="FF135" s="152"/>
      <c r="FG135" s="152"/>
      <c r="FH135" s="152"/>
      <c r="FI135" s="152"/>
      <c r="FJ135" s="152"/>
      <c r="FK135" s="152"/>
      <c r="FL135" s="152"/>
      <c r="FM135" s="152"/>
      <c r="FN135" s="152"/>
      <c r="FO135" s="152"/>
      <c r="FP135" s="152"/>
      <c r="FQ135" s="152"/>
      <c r="FR135" s="152"/>
      <c r="FS135" s="152"/>
      <c r="FT135" s="152"/>
      <c r="FU135" s="152"/>
      <c r="FV135" s="152"/>
      <c r="FW135" s="152"/>
      <c r="FX135" s="152"/>
      <c r="FY135" s="152"/>
      <c r="FZ135" s="152"/>
      <c r="GA135" s="152"/>
      <c r="GB135" s="152"/>
      <c r="GC135" s="152"/>
      <c r="GD135" s="152"/>
      <c r="GE135" s="152"/>
      <c r="GF135" s="152"/>
      <c r="GG135" s="152"/>
      <c r="GH135" s="152"/>
      <c r="GI135" s="152"/>
      <c r="GJ135" s="152"/>
      <c r="GK135" s="152"/>
      <c r="GL135" s="152"/>
      <c r="GM135" s="152"/>
      <c r="GN135" s="152"/>
      <c r="GO135" s="152"/>
      <c r="GP135" s="152"/>
      <c r="GQ135" s="152"/>
      <c r="GR135" s="152"/>
      <c r="GS135" s="152"/>
      <c r="GT135" s="152"/>
      <c r="GU135" s="152"/>
      <c r="GV135" s="152"/>
      <c r="GW135" s="152"/>
      <c r="GX135" s="152"/>
      <c r="GY135" s="152"/>
      <c r="GZ135" s="152"/>
      <c r="HA135" s="152"/>
      <c r="HB135" s="152"/>
      <c r="HC135" s="152"/>
      <c r="HD135" s="152"/>
      <c r="HE135" s="152"/>
      <c r="HF135" s="152"/>
      <c r="HG135" s="152"/>
      <c r="HH135" s="152"/>
      <c r="HI135" s="152"/>
      <c r="HJ135" s="152"/>
      <c r="HK135" s="152"/>
      <c r="HL135" s="152"/>
      <c r="HM135" s="152"/>
      <c r="HN135" s="152"/>
      <c r="HO135" s="152"/>
      <c r="HP135" s="152"/>
      <c r="HQ135" s="152"/>
      <c r="HR135" s="152"/>
      <c r="HS135" s="152"/>
      <c r="HT135" s="152"/>
      <c r="HU135" s="152"/>
      <c r="HV135" s="152"/>
      <c r="HW135" s="152"/>
      <c r="HX135" s="152"/>
      <c r="HY135" s="152"/>
      <c r="HZ135" s="152"/>
      <c r="IA135" s="152"/>
      <c r="IB135" s="152"/>
      <c r="IC135" s="152"/>
      <c r="ID135" s="152"/>
      <c r="IE135" s="152"/>
      <c r="IF135" s="152"/>
      <c r="IG135" s="152"/>
      <c r="IH135" s="152"/>
      <c r="II135" s="152"/>
      <c r="IJ135" s="152"/>
      <c r="IK135" s="152"/>
      <c r="IL135" s="152"/>
      <c r="IM135" s="152"/>
      <c r="IN135" s="152"/>
      <c r="IO135" s="152"/>
      <c r="IP135" s="152"/>
      <c r="IQ135" s="152"/>
      <c r="IR135" s="152"/>
      <c r="IS135" s="152"/>
      <c r="IT135" s="152"/>
      <c r="IU135" s="152"/>
      <c r="IV135" s="152"/>
      <c r="IW135" s="152"/>
      <c r="IX135" s="152"/>
      <c r="IY135" s="152"/>
      <c r="IZ135" s="152"/>
      <c r="JA135" s="152"/>
      <c r="JB135" s="152"/>
      <c r="JC135" s="152"/>
      <c r="JD135" s="152"/>
      <c r="JE135" s="152"/>
      <c r="JF135" s="152"/>
      <c r="JG135" s="152"/>
      <c r="JH135" s="152"/>
      <c r="JI135" s="152"/>
      <c r="JJ135" s="152"/>
      <c r="JK135" s="152"/>
      <c r="JL135" s="152"/>
      <c r="JM135" s="152"/>
      <c r="JN135" s="152"/>
      <c r="JO135" s="152"/>
      <c r="JP135" s="152"/>
      <c r="JQ135" s="152"/>
      <c r="JR135" s="152"/>
      <c r="JS135" s="152"/>
      <c r="JT135" s="152"/>
      <c r="JU135" s="152"/>
      <c r="JV135" s="152"/>
      <c r="JW135" s="152"/>
      <c r="JX135" s="152"/>
      <c r="JY135" s="152"/>
      <c r="JZ135" s="152"/>
      <c r="KA135" s="152"/>
      <c r="KB135" s="152"/>
      <c r="KC135" s="152"/>
      <c r="KD135" s="152"/>
      <c r="KE135" s="152"/>
      <c r="KF135" s="152"/>
      <c r="KG135" s="152"/>
      <c r="KH135" s="152"/>
      <c r="KI135" s="152"/>
      <c r="KJ135" s="152"/>
      <c r="KK135" s="152"/>
      <c r="KL135" s="152"/>
      <c r="KM135" s="152"/>
      <c r="KN135" s="152"/>
      <c r="KO135" s="152"/>
      <c r="KP135" s="152"/>
      <c r="KQ135" s="152"/>
      <c r="KR135" s="152"/>
      <c r="KS135" s="152"/>
      <c r="KT135" s="152"/>
      <c r="KU135" s="152"/>
      <c r="KV135" s="152"/>
      <c r="KW135" s="152"/>
      <c r="KX135" s="152"/>
      <c r="KY135" s="152"/>
      <c r="KZ135" s="152"/>
      <c r="LA135" s="152"/>
      <c r="LB135" s="152"/>
      <c r="LC135" s="152"/>
      <c r="LD135" s="152"/>
      <c r="LE135" s="152"/>
      <c r="LF135" s="152"/>
      <c r="LG135" s="152"/>
      <c r="LH135" s="152"/>
      <c r="LI135" s="152"/>
      <c r="LJ135" s="152"/>
      <c r="LK135" s="152"/>
      <c r="LL135" s="152"/>
      <c r="LM135" s="152"/>
      <c r="LN135" s="152"/>
      <c r="LO135" s="152"/>
      <c r="LP135" s="152"/>
      <c r="LQ135" s="152"/>
      <c r="LR135" s="152"/>
      <c r="LS135" s="152"/>
      <c r="LT135" s="152"/>
      <c r="LU135" s="152"/>
      <c r="LV135" s="152"/>
      <c r="LW135" s="152"/>
      <c r="LX135" s="152"/>
      <c r="LY135" s="152"/>
      <c r="LZ135" s="152"/>
      <c r="MA135" s="152"/>
      <c r="MB135" s="152"/>
      <c r="MC135" s="152"/>
      <c r="MD135" s="152"/>
      <c r="ME135" s="152"/>
      <c r="MF135" s="152"/>
      <c r="MG135" s="152"/>
      <c r="MH135" s="152"/>
      <c r="MI135" s="152"/>
      <c r="MJ135" s="152"/>
      <c r="MK135" s="152"/>
      <c r="ML135" s="152"/>
      <c r="MM135" s="152"/>
      <c r="MN135" s="152"/>
      <c r="MO135" s="152"/>
      <c r="MP135" s="152"/>
      <c r="MQ135" s="152"/>
      <c r="MR135" s="152"/>
      <c r="MS135" s="152"/>
      <c r="MT135" s="152"/>
    </row>
  </sheetData>
  <mergeCells count="183">
    <mergeCell ref="AD73:AD74"/>
    <mergeCell ref="AE73:AE74"/>
    <mergeCell ref="AF73:AF74"/>
    <mergeCell ref="H74:H75"/>
    <mergeCell ref="I74:I75"/>
    <mergeCell ref="K74:K75"/>
    <mergeCell ref="P63:P64"/>
    <mergeCell ref="Q63:Q64"/>
    <mergeCell ref="R63:R64"/>
    <mergeCell ref="U63:U64"/>
    <mergeCell ref="V63:V64"/>
    <mergeCell ref="A66:C66"/>
    <mergeCell ref="E74:E75"/>
    <mergeCell ref="F74:F75"/>
    <mergeCell ref="G74:G75"/>
    <mergeCell ref="AF62:AF63"/>
    <mergeCell ref="AG62:AG63"/>
    <mergeCell ref="AH62:AH63"/>
    <mergeCell ref="W63:W64"/>
    <mergeCell ref="X63:X64"/>
    <mergeCell ref="Y63:Y64"/>
    <mergeCell ref="Z63:Z64"/>
    <mergeCell ref="AA63:AA64"/>
    <mergeCell ref="AB63:AB64"/>
    <mergeCell ref="AC63:AC64"/>
    <mergeCell ref="AD62:AD63"/>
    <mergeCell ref="AE62:AE63"/>
    <mergeCell ref="Y74:Y75"/>
    <mergeCell ref="Z74:Z75"/>
    <mergeCell ref="AA74:AA75"/>
    <mergeCell ref="AB74:AB75"/>
    <mergeCell ref="AC74:AC75"/>
    <mergeCell ref="X74:X75"/>
    <mergeCell ref="AG73:AG74"/>
    <mergeCell ref="AH73:AH74"/>
    <mergeCell ref="AD38:AD39"/>
    <mergeCell ref="AE38:AE39"/>
    <mergeCell ref="AF38:AF39"/>
    <mergeCell ref="AG38:AG39"/>
    <mergeCell ref="AH38:AH39"/>
    <mergeCell ref="AB28:AB29"/>
    <mergeCell ref="AC28:AC29"/>
    <mergeCell ref="P28:P29"/>
    <mergeCell ref="AG51:AG52"/>
    <mergeCell ref="AH51:AH52"/>
    <mergeCell ref="AD51:AD52"/>
    <mergeCell ref="AE51:AE52"/>
    <mergeCell ref="AF51:AF52"/>
    <mergeCell ref="Q28:Q29"/>
    <mergeCell ref="R28:R29"/>
    <mergeCell ref="U28:U29"/>
    <mergeCell ref="V28:V29"/>
    <mergeCell ref="W28:W29"/>
    <mergeCell ref="X28:X29"/>
    <mergeCell ref="Y28:Y29"/>
    <mergeCell ref="Z28:Z29"/>
    <mergeCell ref="P39:P40"/>
    <mergeCell ref="Q39:Q40"/>
    <mergeCell ref="R39:R40"/>
    <mergeCell ref="AF16:AF17"/>
    <mergeCell ref="AG16:AG17"/>
    <mergeCell ref="AH16:AH17"/>
    <mergeCell ref="AA17:AA18"/>
    <mergeCell ref="AB17:AB18"/>
    <mergeCell ref="AC17:AC18"/>
    <mergeCell ref="AD16:AD17"/>
    <mergeCell ref="AE16:AE17"/>
    <mergeCell ref="AG27:AG28"/>
    <mergeCell ref="AH27:AH28"/>
    <mergeCell ref="AD27:AD28"/>
    <mergeCell ref="AE27:AE28"/>
    <mergeCell ref="AF27:AF28"/>
    <mergeCell ref="AA28:AA29"/>
    <mergeCell ref="AH5:AH6"/>
    <mergeCell ref="AI5:AI6"/>
    <mergeCell ref="AB5:AB6"/>
    <mergeCell ref="AC5:AC6"/>
    <mergeCell ref="AD5:AD6"/>
    <mergeCell ref="AE5:AE6"/>
    <mergeCell ref="AF5:AF6"/>
    <mergeCell ref="AG5:AG6"/>
    <mergeCell ref="V5:V6"/>
    <mergeCell ref="W5:W6"/>
    <mergeCell ref="X5:X6"/>
    <mergeCell ref="Y5:Y6"/>
    <mergeCell ref="Z5:Z6"/>
    <mergeCell ref="AA5:AA6"/>
    <mergeCell ref="P5:P6"/>
    <mergeCell ref="Q5:Q6"/>
    <mergeCell ref="U5:U6"/>
    <mergeCell ref="E5:E6"/>
    <mergeCell ref="F5:F6"/>
    <mergeCell ref="G5:G6"/>
    <mergeCell ref="H5:H6"/>
    <mergeCell ref="I5:I6"/>
    <mergeCell ref="K5:K6"/>
    <mergeCell ref="R5:R6"/>
    <mergeCell ref="N5:N6"/>
    <mergeCell ref="O5:O6"/>
    <mergeCell ref="A9:C9"/>
    <mergeCell ref="E17:E18"/>
    <mergeCell ref="F17:F18"/>
    <mergeCell ref="G17:G18"/>
    <mergeCell ref="H17:H18"/>
    <mergeCell ref="I17:I18"/>
    <mergeCell ref="K17:K18"/>
    <mergeCell ref="N17:N18"/>
    <mergeCell ref="O17:O18"/>
    <mergeCell ref="P17:P18"/>
    <mergeCell ref="Q17:Q18"/>
    <mergeCell ref="R17:R18"/>
    <mergeCell ref="U17:U18"/>
    <mergeCell ref="V17:V18"/>
    <mergeCell ref="W17:W18"/>
    <mergeCell ref="X17:X18"/>
    <mergeCell ref="Y17:Y18"/>
    <mergeCell ref="Z17:Z18"/>
    <mergeCell ref="A20:C20"/>
    <mergeCell ref="E28:E29"/>
    <mergeCell ref="F28:F29"/>
    <mergeCell ref="G28:G29"/>
    <mergeCell ref="H28:H29"/>
    <mergeCell ref="I28:I29"/>
    <mergeCell ref="K28:K29"/>
    <mergeCell ref="N28:N29"/>
    <mergeCell ref="O28:O29"/>
    <mergeCell ref="A31:C31"/>
    <mergeCell ref="E39:E40"/>
    <mergeCell ref="F39:F40"/>
    <mergeCell ref="G39:G40"/>
    <mergeCell ref="H39:H40"/>
    <mergeCell ref="I39:I40"/>
    <mergeCell ref="K39:K40"/>
    <mergeCell ref="N39:N40"/>
    <mergeCell ref="O39:O40"/>
    <mergeCell ref="U39:U40"/>
    <mergeCell ref="V39:V40"/>
    <mergeCell ref="W39:W40"/>
    <mergeCell ref="X39:X40"/>
    <mergeCell ref="Y39:Y40"/>
    <mergeCell ref="Z39:Z40"/>
    <mergeCell ref="AA39:AA40"/>
    <mergeCell ref="AB39:AB40"/>
    <mergeCell ref="AC39:AC40"/>
    <mergeCell ref="A42:C42"/>
    <mergeCell ref="E52:E53"/>
    <mergeCell ref="F52:F53"/>
    <mergeCell ref="G52:G53"/>
    <mergeCell ref="H52:H53"/>
    <mergeCell ref="I52:I53"/>
    <mergeCell ref="K52:K53"/>
    <mergeCell ref="N52:N53"/>
    <mergeCell ref="O52:O53"/>
    <mergeCell ref="AA52:AA53"/>
    <mergeCell ref="AB52:AB53"/>
    <mergeCell ref="AC52:AC53"/>
    <mergeCell ref="A55:C55"/>
    <mergeCell ref="E63:E64"/>
    <mergeCell ref="F63:F64"/>
    <mergeCell ref="G63:G64"/>
    <mergeCell ref="H63:H64"/>
    <mergeCell ref="I63:I64"/>
    <mergeCell ref="K63:K64"/>
    <mergeCell ref="N63:N64"/>
    <mergeCell ref="O63:O64"/>
    <mergeCell ref="P52:P53"/>
    <mergeCell ref="Q52:Q53"/>
    <mergeCell ref="R52:R53"/>
    <mergeCell ref="U52:U53"/>
    <mergeCell ref="V52:V53"/>
    <mergeCell ref="W52:W53"/>
    <mergeCell ref="X52:X53"/>
    <mergeCell ref="Y52:Y53"/>
    <mergeCell ref="Z52:Z53"/>
    <mergeCell ref="A77:C77"/>
    <mergeCell ref="N74:N75"/>
    <mergeCell ref="O74:O75"/>
    <mergeCell ref="P74:P75"/>
    <mergeCell ref="Q74:Q75"/>
    <mergeCell ref="R74:R75"/>
    <mergeCell ref="U74:U75"/>
    <mergeCell ref="V74:V75"/>
    <mergeCell ref="W74:W7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T136"/>
  <sheetViews>
    <sheetView topLeftCell="A2" zoomScale="80" zoomScaleNormal="80" workbookViewId="0">
      <pane xSplit="15" ySplit="5" topLeftCell="P7" activePane="bottomRight" state="frozen"/>
      <selection activeCell="AJ82" sqref="AJ82"/>
      <selection pane="topRight" activeCell="AJ82" sqref="AJ82"/>
      <selection pane="bottomLeft" activeCell="AJ82" sqref="AJ82"/>
      <selection pane="bottomRight" activeCell="AJ82" sqref="AJ82"/>
    </sheetView>
  </sheetViews>
  <sheetFormatPr defaultColWidth="9.125" defaultRowHeight="21" outlineLevelRow="1" outlineLevelCol="1"/>
  <cols>
    <col min="1" max="1" width="17.62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16" width="11.25" style="3" customWidth="1"/>
    <col min="17" max="17" width="9.25" style="3" customWidth="1"/>
    <col min="18" max="19" width="15.625" style="5" hidden="1" customWidth="1" outlineLevel="1"/>
    <col min="20" max="20" width="9.875" style="3" customWidth="1" collapsed="1"/>
    <col min="21" max="21" width="10" style="3" customWidth="1"/>
    <col min="22" max="23" width="9.125" style="3" customWidth="1"/>
    <col min="24" max="29" width="9.125" style="6" customWidth="1"/>
    <col min="30" max="30" width="8.625" style="6" hidden="1" customWidth="1" outlineLevel="1"/>
    <col min="31" max="33" width="9.25" style="6" hidden="1" customWidth="1" outlineLevel="1"/>
    <col min="34" max="34" width="8.625" style="153" hidden="1" customWidth="1" outlineLevel="1"/>
    <col min="35" max="35" width="9.125" style="7" collapsed="1"/>
    <col min="36" max="358" width="9.125" style="7"/>
    <col min="359" max="16384" width="9.125" style="8"/>
  </cols>
  <sheetData>
    <row r="1" spans="1:358" ht="21.75" hidden="1" customHeight="1">
      <c r="AH1" s="7"/>
    </row>
    <row r="2" spans="1:358" ht="24.75" hidden="1" customHeight="1" thickBot="1">
      <c r="A2" s="195"/>
      <c r="B2" s="10"/>
      <c r="C2" s="10"/>
      <c r="D2" s="10"/>
      <c r="E2" s="10"/>
      <c r="F2" s="10"/>
      <c r="G2" s="10"/>
      <c r="H2" s="10"/>
      <c r="I2" s="10"/>
      <c r="J2" s="11"/>
      <c r="K2" s="10"/>
      <c r="L2" s="10"/>
      <c r="M2" s="10"/>
      <c r="N2" s="10"/>
      <c r="O2" s="10"/>
      <c r="P2" s="10"/>
      <c r="Q2" s="10"/>
      <c r="R2" s="12"/>
      <c r="S2" s="12"/>
      <c r="T2" s="10"/>
      <c r="U2" s="10"/>
      <c r="V2" s="10"/>
      <c r="W2" s="10"/>
      <c r="X2" s="10"/>
      <c r="Y2" s="10"/>
      <c r="Z2" s="10"/>
      <c r="AA2" s="10"/>
      <c r="AB2" s="10"/>
      <c r="AC2" s="10"/>
      <c r="AD2" s="10"/>
      <c r="AE2" s="10"/>
      <c r="AF2" s="10"/>
      <c r="AG2" s="10"/>
      <c r="AH2" s="13"/>
      <c r="AI2" s="13"/>
      <c r="AJ2" s="13"/>
    </row>
    <row r="3" spans="1:358" ht="32.25" hidden="1" customHeight="1" thickBot="1">
      <c r="A3" s="14"/>
      <c r="B3" s="15"/>
      <c r="C3" s="15"/>
      <c r="D3" s="14"/>
      <c r="E3" s="14"/>
      <c r="F3" s="14"/>
      <c r="G3" s="14"/>
      <c r="H3" s="14"/>
      <c r="I3" s="14"/>
      <c r="J3" s="16"/>
      <c r="K3" s="14"/>
      <c r="L3" s="14"/>
      <c r="M3" s="14"/>
      <c r="N3" s="14"/>
      <c r="O3" s="14"/>
      <c r="P3" s="14"/>
      <c r="Q3" s="14"/>
      <c r="R3" s="17"/>
      <c r="S3" s="17"/>
      <c r="T3" s="14"/>
      <c r="U3" s="14"/>
      <c r="V3" s="14"/>
      <c r="W3" s="14"/>
      <c r="AH3" s="7"/>
    </row>
    <row r="4" spans="1:358" ht="15.75" customHeight="1">
      <c r="AH4" s="7"/>
    </row>
    <row r="5" spans="1:358" ht="21" customHeight="1">
      <c r="A5" s="231"/>
      <c r="B5" s="26" t="s">
        <v>1</v>
      </c>
      <c r="C5" s="26" t="s">
        <v>2</v>
      </c>
      <c r="D5" s="27"/>
      <c r="E5" s="1188" t="s">
        <v>3</v>
      </c>
      <c r="F5" s="1182" t="s">
        <v>4</v>
      </c>
      <c r="G5" s="1182" t="s">
        <v>5</v>
      </c>
      <c r="H5" s="1190" t="s">
        <v>6</v>
      </c>
      <c r="I5" s="1182" t="s">
        <v>7</v>
      </c>
      <c r="J5" s="28" t="s">
        <v>2</v>
      </c>
      <c r="K5" s="1182" t="s">
        <v>8</v>
      </c>
      <c r="L5" s="250" t="s">
        <v>9</v>
      </c>
      <c r="M5" s="250" t="s">
        <v>9</v>
      </c>
      <c r="N5" s="1182" t="s">
        <v>87</v>
      </c>
      <c r="O5" s="1182" t="s">
        <v>13</v>
      </c>
      <c r="P5" s="1182" t="s">
        <v>14</v>
      </c>
      <c r="Q5" s="1182" t="s">
        <v>15</v>
      </c>
      <c r="R5" s="1182" t="s">
        <v>10</v>
      </c>
      <c r="S5" s="29" t="s">
        <v>11</v>
      </c>
      <c r="T5" s="30" t="s">
        <v>16</v>
      </c>
      <c r="U5" s="1182" t="s">
        <v>64</v>
      </c>
      <c r="V5" s="1182" t="s">
        <v>65</v>
      </c>
      <c r="W5" s="1182" t="s">
        <v>66</v>
      </c>
      <c r="X5" s="1182" t="s">
        <v>67</v>
      </c>
      <c r="Y5" s="1182" t="s">
        <v>68</v>
      </c>
      <c r="Z5" s="1182" t="s">
        <v>69</v>
      </c>
      <c r="AA5" s="1182" t="s">
        <v>70</v>
      </c>
      <c r="AB5" s="1182" t="s">
        <v>77</v>
      </c>
      <c r="AC5" s="1182" t="s">
        <v>78</v>
      </c>
      <c r="AD5" s="1191" t="s">
        <v>79</v>
      </c>
      <c r="AE5" s="1191" t="s">
        <v>80</v>
      </c>
      <c r="AF5" s="1191" t="s">
        <v>81</v>
      </c>
      <c r="AG5" s="1191" t="s">
        <v>82</v>
      </c>
      <c r="AH5" s="1191">
        <v>2016</v>
      </c>
      <c r="AI5" s="1193" t="s">
        <v>93</v>
      </c>
    </row>
    <row r="6" spans="1:358" ht="18.75" customHeight="1" thickBot="1">
      <c r="A6" s="232"/>
      <c r="B6" s="32" t="s">
        <v>18</v>
      </c>
      <c r="C6" s="32"/>
      <c r="D6" s="27"/>
      <c r="E6" s="1189"/>
      <c r="F6" s="1183"/>
      <c r="G6" s="1183"/>
      <c r="H6" s="1183"/>
      <c r="I6" s="1183"/>
      <c r="J6" s="32" t="s">
        <v>19</v>
      </c>
      <c r="K6" s="1183"/>
      <c r="L6" s="33" t="s">
        <v>20</v>
      </c>
      <c r="M6" s="33" t="s">
        <v>63</v>
      </c>
      <c r="N6" s="1183"/>
      <c r="O6" s="1183"/>
      <c r="P6" s="1183"/>
      <c r="Q6" s="1183"/>
      <c r="R6" s="1183">
        <v>42401</v>
      </c>
      <c r="S6" s="187">
        <v>42430</v>
      </c>
      <c r="T6" s="188"/>
      <c r="U6" s="1183"/>
      <c r="V6" s="1183"/>
      <c r="W6" s="1183"/>
      <c r="X6" s="1183"/>
      <c r="Y6" s="1183"/>
      <c r="Z6" s="1183"/>
      <c r="AA6" s="1183"/>
      <c r="AB6" s="1183"/>
      <c r="AC6" s="1183"/>
      <c r="AD6" s="1192"/>
      <c r="AE6" s="1192"/>
      <c r="AF6" s="1192"/>
      <c r="AG6" s="1192"/>
      <c r="AH6" s="1192"/>
      <c r="AI6" s="1193"/>
    </row>
    <row r="7" spans="1:358" ht="18.75" customHeight="1">
      <c r="A7" s="204" t="s">
        <v>0</v>
      </c>
      <c r="B7" s="205"/>
      <c r="C7" s="205"/>
      <c r="D7" s="19"/>
      <c r="E7" s="19"/>
      <c r="F7" s="20"/>
      <c r="G7" s="20"/>
      <c r="H7" s="20"/>
      <c r="I7" s="20"/>
      <c r="J7" s="21"/>
      <c r="K7" s="20"/>
      <c r="L7" s="20"/>
      <c r="M7" s="20"/>
      <c r="N7" s="20"/>
      <c r="O7" s="20"/>
      <c r="P7" s="20"/>
      <c r="Q7" s="20"/>
      <c r="R7" s="23"/>
      <c r="S7" s="22"/>
      <c r="T7" s="22"/>
      <c r="U7" s="24"/>
      <c r="V7" s="24"/>
      <c r="W7" s="24"/>
      <c r="X7" s="24"/>
      <c r="Y7" s="23"/>
      <c r="Z7" s="24"/>
      <c r="AA7" s="24"/>
      <c r="AB7" s="24"/>
      <c r="AC7" s="23"/>
      <c r="AD7" s="24"/>
      <c r="AE7" s="24"/>
      <c r="AF7" s="24"/>
      <c r="AG7" s="23"/>
      <c r="AH7" s="203"/>
      <c r="AI7" s="169"/>
    </row>
    <row r="8" spans="1:358" ht="21.75" thickBot="1">
      <c r="A8" s="209" t="s">
        <v>21</v>
      </c>
      <c r="B8" s="210">
        <v>61.78</v>
      </c>
      <c r="C8" s="210" t="s">
        <v>22</v>
      </c>
      <c r="D8" s="211"/>
      <c r="E8" s="212">
        <v>58.55</v>
      </c>
      <c r="F8" s="35"/>
      <c r="G8" s="35"/>
      <c r="H8" s="35"/>
      <c r="I8" s="35"/>
      <c r="J8" s="36"/>
      <c r="K8" s="35"/>
      <c r="L8" s="213"/>
      <c r="M8" s="213"/>
      <c r="N8" s="35"/>
      <c r="O8" s="35"/>
      <c r="P8" s="35"/>
      <c r="Q8" s="35"/>
      <c r="R8" s="38"/>
      <c r="S8" s="214"/>
      <c r="T8" s="215"/>
      <c r="U8" s="39"/>
      <c r="V8" s="39"/>
      <c r="W8" s="39"/>
      <c r="X8" s="39"/>
      <c r="Y8" s="38"/>
      <c r="Z8" s="38"/>
      <c r="AA8" s="38"/>
      <c r="AB8" s="38"/>
      <c r="AC8" s="38"/>
      <c r="AD8" s="40"/>
      <c r="AE8" s="40"/>
      <c r="AF8" s="40"/>
      <c r="AG8" s="40"/>
      <c r="AH8" s="40"/>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16"/>
      <c r="T9" s="217"/>
      <c r="U9" s="208"/>
      <c r="V9" s="208"/>
      <c r="W9" s="208"/>
      <c r="X9" s="208"/>
      <c r="Y9" s="208"/>
      <c r="Z9" s="208"/>
      <c r="AA9" s="208"/>
      <c r="AB9" s="208"/>
      <c r="AC9" s="208"/>
      <c r="AD9" s="208"/>
      <c r="AE9" s="208"/>
      <c r="AF9" s="208"/>
      <c r="AG9" s="208"/>
      <c r="AH9" s="44"/>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65.2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52">
        <v>26.5</v>
      </c>
      <c r="Q10" s="181">
        <v>26</v>
      </c>
      <c r="R10" s="189" t="s">
        <v>120</v>
      </c>
      <c r="S10" s="185" t="s">
        <v>121</v>
      </c>
      <c r="T10" s="180">
        <v>27</v>
      </c>
      <c r="U10" s="189">
        <v>28.5</v>
      </c>
      <c r="V10" s="189">
        <v>30</v>
      </c>
      <c r="W10" s="189">
        <v>30.5</v>
      </c>
      <c r="X10" s="189">
        <v>31</v>
      </c>
      <c r="Y10" s="189">
        <v>33</v>
      </c>
      <c r="Z10" s="189">
        <v>33.5</v>
      </c>
      <c r="AA10" s="189">
        <v>38</v>
      </c>
      <c r="AB10" s="189">
        <v>39.5</v>
      </c>
      <c r="AC10" s="189">
        <v>40</v>
      </c>
      <c r="AD10" s="190">
        <f>AVERAGE(P10:T10)</f>
        <v>26.5</v>
      </c>
      <c r="AE10" s="190">
        <f>AVERAGE(U10:W10)</f>
        <v>29.666666666666668</v>
      </c>
      <c r="AF10" s="190">
        <f>AVERAGE(X10:Z10)</f>
        <v>32.5</v>
      </c>
      <c r="AG10" s="190">
        <f>AVERAGE(AA10:AC10)</f>
        <v>39.166666666666664</v>
      </c>
      <c r="AH10" s="190">
        <f>AVERAGE(P10:AC10)</f>
        <v>31.958333333333332</v>
      </c>
    </row>
    <row r="11" spans="1:358" ht="65.2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52">
        <v>26.7</v>
      </c>
      <c r="Q11" s="183">
        <v>27</v>
      </c>
      <c r="R11" s="183" t="s">
        <v>97</v>
      </c>
      <c r="S11" s="185" t="s">
        <v>98</v>
      </c>
      <c r="T11" s="186">
        <v>25</v>
      </c>
      <c r="U11" s="183">
        <v>24.5</v>
      </c>
      <c r="V11" s="183">
        <v>27</v>
      </c>
      <c r="W11" s="183">
        <v>30</v>
      </c>
      <c r="X11" s="183">
        <v>33</v>
      </c>
      <c r="Y11" s="183">
        <v>35.5</v>
      </c>
      <c r="Z11" s="183">
        <v>36</v>
      </c>
      <c r="AA11" s="183">
        <v>38</v>
      </c>
      <c r="AB11" s="183">
        <v>38.299999999999997</v>
      </c>
      <c r="AC11" s="183">
        <v>40</v>
      </c>
      <c r="AD11" s="190">
        <f>AVERAGE(P11:T11)</f>
        <v>26.233333333333334</v>
      </c>
      <c r="AE11" s="190">
        <f t="shared" ref="AE11:AE13" si="1">AVERAGE(U11:W11)</f>
        <v>27.166666666666668</v>
      </c>
      <c r="AF11" s="190">
        <f t="shared" ref="AF11:AF13" si="2">AVERAGE(X11:Z11)</f>
        <v>34.833333333333336</v>
      </c>
      <c r="AG11" s="190">
        <f t="shared" ref="AG11:AG13" si="3">AVERAGE(AA11:AC11)</f>
        <v>38.766666666666666</v>
      </c>
      <c r="AH11" s="190">
        <f>AVERAGE(P11:AC11)</f>
        <v>31.75</v>
      </c>
    </row>
    <row r="12" spans="1:358" ht="65.2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52">
        <v>27</v>
      </c>
      <c r="Q12" s="189">
        <v>29</v>
      </c>
      <c r="R12" s="189" t="s">
        <v>94</v>
      </c>
      <c r="S12" s="185" t="s">
        <v>94</v>
      </c>
      <c r="T12" s="180">
        <v>32</v>
      </c>
      <c r="U12" s="183">
        <v>35</v>
      </c>
      <c r="V12" s="183">
        <v>35</v>
      </c>
      <c r="W12" s="183">
        <v>35</v>
      </c>
      <c r="X12" s="183">
        <v>37</v>
      </c>
      <c r="Y12" s="189">
        <v>37</v>
      </c>
      <c r="Z12" s="189">
        <v>37</v>
      </c>
      <c r="AA12" s="189">
        <v>40</v>
      </c>
      <c r="AB12" s="189">
        <v>40</v>
      </c>
      <c r="AC12" s="189">
        <v>40</v>
      </c>
      <c r="AD12" s="190">
        <f>AVERAGE(P12:T12)</f>
        <v>29.333333333333332</v>
      </c>
      <c r="AE12" s="190">
        <f t="shared" si="1"/>
        <v>35</v>
      </c>
      <c r="AF12" s="190">
        <f t="shared" si="2"/>
        <v>37</v>
      </c>
      <c r="AG12" s="190">
        <f t="shared" si="3"/>
        <v>40</v>
      </c>
      <c r="AH12" s="190">
        <f>AVERAGE(P12:AC12)</f>
        <v>35.333333333333336</v>
      </c>
    </row>
    <row r="13" spans="1:358" ht="65.2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52">
        <v>26</v>
      </c>
      <c r="Q13" s="189">
        <v>28</v>
      </c>
      <c r="R13" s="189" t="s">
        <v>125</v>
      </c>
      <c r="S13" s="226" t="s">
        <v>126</v>
      </c>
      <c r="T13" s="225">
        <v>29</v>
      </c>
      <c r="U13" s="189">
        <v>31</v>
      </c>
      <c r="V13" s="189">
        <v>32</v>
      </c>
      <c r="W13" s="189">
        <v>35</v>
      </c>
      <c r="X13" s="189">
        <v>37</v>
      </c>
      <c r="Y13" s="189">
        <v>40</v>
      </c>
      <c r="Z13" s="189">
        <v>40</v>
      </c>
      <c r="AA13" s="189">
        <v>40</v>
      </c>
      <c r="AB13" s="189">
        <v>43</v>
      </c>
      <c r="AC13" s="189">
        <v>45</v>
      </c>
      <c r="AD13" s="190">
        <f>AVERAGE(P13:T13)</f>
        <v>27.666666666666668</v>
      </c>
      <c r="AE13" s="190">
        <f t="shared" si="1"/>
        <v>32.666666666666664</v>
      </c>
      <c r="AF13" s="190">
        <f t="shared" si="2"/>
        <v>39</v>
      </c>
      <c r="AG13" s="190">
        <f t="shared" si="3"/>
        <v>42.666666666666664</v>
      </c>
      <c r="AH13" s="190">
        <f>AVERAGE(P13:AC13)</f>
        <v>35.5</v>
      </c>
    </row>
    <row r="14" spans="1:358" s="62" customFormat="1" ht="19.5" hidden="1" customHeight="1" outlineLevel="1" thickBot="1">
      <c r="A14" s="245" t="s">
        <v>75</v>
      </c>
      <c r="B14" s="244" t="s">
        <v>27</v>
      </c>
      <c r="C14" s="58" t="s">
        <v>27</v>
      </c>
      <c r="D14" s="58"/>
      <c r="E14" s="58"/>
      <c r="F14" s="59"/>
      <c r="G14" s="59"/>
      <c r="H14" s="59"/>
      <c r="I14" s="59"/>
      <c r="J14" s="59" t="e">
        <f t="shared" ref="J14:K14" si="4">AVERAGE(J10:J13)</f>
        <v>#DIV/0!</v>
      </c>
      <c r="K14" s="59">
        <f t="shared" si="4"/>
        <v>48.3</v>
      </c>
      <c r="L14" s="59">
        <f>AVERAGE(L10:L13)</f>
        <v>46.85</v>
      </c>
      <c r="M14" s="59">
        <f>AVERAGE(M10:M13)</f>
        <v>48.634999999999998</v>
      </c>
      <c r="N14" s="59">
        <f>AVERAGE(N10:N13)</f>
        <v>46.25</v>
      </c>
      <c r="O14" s="59">
        <f t="shared" ref="O14" si="5">AVERAGE(O10:O13)</f>
        <v>37</v>
      </c>
      <c r="P14" s="59">
        <f>AVERAGE(P10:P13)</f>
        <v>26.55</v>
      </c>
      <c r="Q14" s="59">
        <f>AVERAGE(Q10:Q13)</f>
        <v>27.5</v>
      </c>
      <c r="R14" s="59"/>
      <c r="S14" s="60"/>
      <c r="T14" s="60">
        <f>AVERAGE(T10:T13)</f>
        <v>28.25</v>
      </c>
      <c r="U14" s="59">
        <f>AVERAGE(U10:U13)</f>
        <v>29.75</v>
      </c>
      <c r="V14" s="59">
        <f t="shared" ref="V14:AC14" si="6">AVERAGE(V10:V13)</f>
        <v>31</v>
      </c>
      <c r="W14" s="59">
        <f t="shared" si="6"/>
        <v>32.625</v>
      </c>
      <c r="X14" s="59">
        <f t="shared" si="6"/>
        <v>34.5</v>
      </c>
      <c r="Y14" s="59">
        <f t="shared" si="6"/>
        <v>36.375</v>
      </c>
      <c r="Z14" s="59">
        <f t="shared" si="6"/>
        <v>36.625</v>
      </c>
      <c r="AA14" s="59">
        <f t="shared" si="6"/>
        <v>39</v>
      </c>
      <c r="AB14" s="59">
        <f t="shared" si="6"/>
        <v>40.200000000000003</v>
      </c>
      <c r="AC14" s="59">
        <f t="shared" si="6"/>
        <v>41.25</v>
      </c>
      <c r="AD14" s="59">
        <f>AVERAGE(AD10:AD13)</f>
        <v>27.433333333333334</v>
      </c>
      <c r="AE14" s="59">
        <f t="shared" ref="AE14" si="7">AVERAGE(AE10:AE13)</f>
        <v>31.125</v>
      </c>
      <c r="AF14" s="59">
        <f>AVERAGE(AF10:AF13)</f>
        <v>35.833333333333336</v>
      </c>
      <c r="AG14" s="59">
        <f>AVERAGE(AG10:AG13)</f>
        <v>40.15</v>
      </c>
      <c r="AH14" s="193">
        <f>AVERAGE(AH10:AH13)</f>
        <v>33.635416666666664</v>
      </c>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86</v>
      </c>
      <c r="B15" s="160"/>
      <c r="C15" s="160"/>
      <c r="D15" s="161"/>
      <c r="E15" s="161"/>
      <c r="F15" s="162"/>
      <c r="G15" s="162"/>
      <c r="H15" s="162"/>
      <c r="I15" s="162"/>
      <c r="J15" s="163"/>
      <c r="K15" s="162"/>
      <c r="L15" s="162"/>
      <c r="M15" s="162"/>
      <c r="N15" s="164">
        <f>N14</f>
        <v>46.25</v>
      </c>
      <c r="O15" s="164"/>
      <c r="P15" s="164">
        <f>P14</f>
        <v>26.55</v>
      </c>
      <c r="Q15" s="164">
        <f>Q14</f>
        <v>27.5</v>
      </c>
      <c r="R15" s="164"/>
      <c r="S15" s="164"/>
      <c r="T15" s="164">
        <f>T14</f>
        <v>28.25</v>
      </c>
      <c r="U15" s="164">
        <f t="shared" ref="U15:AC15" si="8">U14</f>
        <v>29.75</v>
      </c>
      <c r="V15" s="164">
        <f t="shared" si="8"/>
        <v>31</v>
      </c>
      <c r="W15" s="164">
        <f t="shared" si="8"/>
        <v>32.625</v>
      </c>
      <c r="X15" s="164">
        <f t="shared" si="8"/>
        <v>34.5</v>
      </c>
      <c r="Y15" s="164">
        <f t="shared" si="8"/>
        <v>36.375</v>
      </c>
      <c r="Z15" s="164">
        <f t="shared" si="8"/>
        <v>36.625</v>
      </c>
      <c r="AA15" s="164">
        <f t="shared" si="8"/>
        <v>39</v>
      </c>
      <c r="AB15" s="164">
        <f t="shared" si="8"/>
        <v>40.200000000000003</v>
      </c>
      <c r="AC15" s="164">
        <f t="shared" si="8"/>
        <v>41.25</v>
      </c>
      <c r="AD15" s="164">
        <f>AVERAGE(P15:Q15,T15)</f>
        <v>27.433333333333334</v>
      </c>
      <c r="AE15" s="164">
        <f>AVERAGE(U15:W15)</f>
        <v>31.125</v>
      </c>
      <c r="AF15" s="164">
        <f>AVERAGE(X15:Z15)</f>
        <v>35.833333333333336</v>
      </c>
      <c r="AG15" s="164">
        <f>AVERAGE(AA15:AC15)</f>
        <v>40.15</v>
      </c>
      <c r="AH15" s="164">
        <f>AVERAGE(P15:Q15,T15:AC15)</f>
        <v>33.635416666666664</v>
      </c>
      <c r="AI15" s="169">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67"/>
      <c r="T16" s="67"/>
      <c r="U16" s="24"/>
      <c r="V16" s="24"/>
      <c r="W16" s="24"/>
      <c r="X16" s="24"/>
      <c r="Y16" s="23"/>
      <c r="Z16" s="23"/>
      <c r="AA16" s="23"/>
      <c r="AB16" s="23"/>
      <c r="AC16" s="23"/>
      <c r="AD16" s="23"/>
      <c r="AE16" s="23"/>
      <c r="AF16" s="23"/>
      <c r="AG16" s="23"/>
      <c r="AH16" s="7"/>
      <c r="AI16" s="169"/>
    </row>
    <row r="17" spans="1:358" ht="16.5" hidden="1" customHeight="1" outlineLevel="1">
      <c r="A17" s="231"/>
      <c r="B17" s="26" t="s">
        <v>1</v>
      </c>
      <c r="C17" s="26" t="str">
        <f>C5</f>
        <v>Forecast</v>
      </c>
      <c r="D17" s="27"/>
      <c r="E17" s="1182" t="s">
        <v>3</v>
      </c>
      <c r="F17" s="1182" t="s">
        <v>4</v>
      </c>
      <c r="G17" s="1182" t="s">
        <v>5</v>
      </c>
      <c r="H17" s="1182" t="s">
        <v>6</v>
      </c>
      <c r="I17" s="1182" t="s">
        <v>7</v>
      </c>
      <c r="J17" s="28" t="s">
        <v>2</v>
      </c>
      <c r="K17" s="1182" t="s">
        <v>8</v>
      </c>
      <c r="L17" s="250" t="s">
        <v>9</v>
      </c>
      <c r="M17" s="250" t="s">
        <v>9</v>
      </c>
      <c r="N17" s="1182" t="s">
        <v>12</v>
      </c>
      <c r="O17" s="1182" t="s">
        <v>13</v>
      </c>
      <c r="P17" s="1182" t="s">
        <v>14</v>
      </c>
      <c r="Q17" s="1182" t="s">
        <v>15</v>
      </c>
      <c r="R17" s="1182" t="s">
        <v>10</v>
      </c>
      <c r="S17" s="29" t="s">
        <v>11</v>
      </c>
      <c r="T17" s="30" t="s">
        <v>16</v>
      </c>
      <c r="U17" s="1182" t="s">
        <v>64</v>
      </c>
      <c r="V17" s="1182" t="s">
        <v>65</v>
      </c>
      <c r="W17" s="1182" t="s">
        <v>66</v>
      </c>
      <c r="X17" s="1182" t="s">
        <v>67</v>
      </c>
      <c r="Y17" s="1182" t="s">
        <v>68</v>
      </c>
      <c r="Z17" s="1182" t="s">
        <v>69</v>
      </c>
      <c r="AA17" s="1182" t="s">
        <v>70</v>
      </c>
      <c r="AB17" s="1182" t="s">
        <v>77</v>
      </c>
      <c r="AC17" s="1182" t="s">
        <v>78</v>
      </c>
      <c r="AD17" s="1191" t="s">
        <v>79</v>
      </c>
      <c r="AE17" s="1191" t="s">
        <v>80</v>
      </c>
      <c r="AF17" s="1191" t="s">
        <v>81</v>
      </c>
      <c r="AG17" s="1191" t="s">
        <v>82</v>
      </c>
      <c r="AH17" s="1191">
        <v>2016</v>
      </c>
      <c r="AI17" s="169"/>
    </row>
    <row r="18" spans="1:358" ht="16.5" hidden="1" customHeight="1" outlineLevel="1">
      <c r="A18" s="232"/>
      <c r="B18" s="68"/>
      <c r="C18" s="68"/>
      <c r="D18" s="27"/>
      <c r="E18" s="1183"/>
      <c r="F18" s="1183"/>
      <c r="G18" s="1183"/>
      <c r="H18" s="1183"/>
      <c r="I18" s="1183"/>
      <c r="J18" s="69" t="str">
        <f>$J$6</f>
        <v>(8-12 Jun)</v>
      </c>
      <c r="K18" s="1183"/>
      <c r="L18" s="33" t="s">
        <v>20</v>
      </c>
      <c r="M18" s="33" t="s">
        <v>63</v>
      </c>
      <c r="N18" s="1183"/>
      <c r="O18" s="1183"/>
      <c r="P18" s="1183"/>
      <c r="Q18" s="1183"/>
      <c r="R18" s="1183">
        <v>42370</v>
      </c>
      <c r="S18" s="187">
        <v>42401</v>
      </c>
      <c r="T18" s="188"/>
      <c r="U18" s="1183"/>
      <c r="V18" s="1183"/>
      <c r="W18" s="1183"/>
      <c r="X18" s="1183"/>
      <c r="Y18" s="1183"/>
      <c r="Z18" s="1183"/>
      <c r="AA18" s="1183"/>
      <c r="AB18" s="1183"/>
      <c r="AC18" s="1183"/>
      <c r="AD18" s="1192"/>
      <c r="AE18" s="1192"/>
      <c r="AF18" s="1192"/>
      <c r="AG18" s="1192"/>
      <c r="AH18" s="1192"/>
      <c r="AI18" s="169"/>
    </row>
    <row r="19" spans="1:358" ht="21" hidden="1" customHeight="1" outlineLevel="1">
      <c r="A19" s="47" t="s">
        <v>29</v>
      </c>
      <c r="B19" s="34">
        <v>-1.78</v>
      </c>
      <c r="C19" s="34" t="str">
        <f>C8</f>
        <v>Previous WK</v>
      </c>
      <c r="D19" s="70"/>
      <c r="E19" s="71">
        <v>1.01</v>
      </c>
      <c r="F19" s="35"/>
      <c r="G19" s="35"/>
      <c r="H19" s="35"/>
      <c r="I19" s="35"/>
      <c r="J19" s="72"/>
      <c r="K19" s="35"/>
      <c r="L19" s="37"/>
      <c r="M19" s="37"/>
      <c r="N19" s="35"/>
      <c r="O19" s="35"/>
      <c r="P19" s="74"/>
      <c r="Q19" s="74"/>
      <c r="R19" s="74"/>
      <c r="S19" s="73"/>
      <c r="T19" s="73"/>
      <c r="U19" s="39"/>
      <c r="V19" s="39"/>
      <c r="W19" s="39"/>
      <c r="X19" s="39"/>
      <c r="Y19" s="38"/>
      <c r="Z19" s="38"/>
      <c r="AA19" s="38"/>
      <c r="AB19" s="38"/>
      <c r="AC19" s="38"/>
      <c r="AD19" s="40"/>
      <c r="AE19" s="40"/>
      <c r="AF19" s="40"/>
      <c r="AG19" s="40"/>
      <c r="AH19" s="40"/>
      <c r="AI19" s="169"/>
    </row>
    <row r="20" spans="1:358" s="77" customFormat="1" ht="21" hidden="1" customHeight="1" outlineLevel="1">
      <c r="A20" s="1180"/>
      <c r="B20" s="1181"/>
      <c r="C20" s="1181"/>
      <c r="D20" s="75"/>
      <c r="E20" s="75"/>
      <c r="F20" s="76"/>
      <c r="G20" s="76"/>
      <c r="H20" s="76"/>
      <c r="I20" s="76"/>
      <c r="J20" s="43"/>
      <c r="K20" s="76"/>
      <c r="L20" s="76"/>
      <c r="M20" s="76"/>
      <c r="N20" s="76"/>
      <c r="O20" s="76"/>
      <c r="P20" s="222"/>
      <c r="Q20" s="76"/>
      <c r="R20" s="44"/>
      <c r="S20" s="216"/>
      <c r="T20" s="217"/>
      <c r="U20" s="44"/>
      <c r="V20" s="44"/>
      <c r="W20" s="44"/>
      <c r="X20" s="44"/>
      <c r="Y20" s="44"/>
      <c r="Z20" s="44"/>
      <c r="AA20" s="44"/>
      <c r="AB20" s="44"/>
      <c r="AC20" s="44"/>
      <c r="AD20" s="44"/>
      <c r="AE20" s="44"/>
      <c r="AF20" s="44"/>
      <c r="AG20" s="44"/>
      <c r="AH20" s="44"/>
      <c r="AI20" s="169"/>
      <c r="AJ20" s="45"/>
      <c r="AK20" s="45"/>
      <c r="AL20" s="45"/>
      <c r="AM20" s="45"/>
      <c r="AN20" s="45"/>
      <c r="AO20" s="45"/>
      <c r="AP20" s="45"/>
      <c r="AQ20" s="45"/>
      <c r="AR20" s="45"/>
      <c r="AS20" s="45"/>
      <c r="AT20" s="45"/>
      <c r="AU20" s="45"/>
      <c r="AV20" s="45"/>
      <c r="AW20" s="45"/>
      <c r="AX20" s="45"/>
      <c r="AY20" s="45"/>
      <c r="AZ20" s="45"/>
      <c r="BA20" s="45"/>
      <c r="BB20" s="45"/>
      <c r="BC20" s="45"/>
      <c r="BD20" s="45"/>
      <c r="BE20" s="45"/>
      <c r="BF20" s="45"/>
      <c r="BG20" s="45"/>
      <c r="BH20" s="45"/>
      <c r="BI20" s="45"/>
      <c r="BJ20" s="45"/>
      <c r="BK20" s="45"/>
      <c r="BL20" s="45"/>
      <c r="BM20" s="45"/>
      <c r="BN20" s="45"/>
      <c r="BO20" s="45"/>
      <c r="BP20" s="45"/>
      <c r="BQ20" s="45"/>
      <c r="BR20" s="45"/>
      <c r="BS20" s="45"/>
      <c r="BT20" s="45"/>
      <c r="BU20" s="45"/>
      <c r="BV20" s="45"/>
      <c r="BW20" s="45"/>
      <c r="BX20" s="45"/>
      <c r="BY20" s="45"/>
      <c r="BZ20" s="45"/>
      <c r="CA20" s="45"/>
      <c r="CB20" s="45"/>
      <c r="CC20" s="45"/>
      <c r="CD20" s="45"/>
      <c r="CE20" s="45"/>
      <c r="CF20" s="45"/>
      <c r="CG20" s="45"/>
      <c r="CH20" s="45"/>
      <c r="CI20" s="45"/>
      <c r="CJ20" s="45"/>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5"/>
      <c r="EF20" s="45"/>
      <c r="EG20" s="45"/>
      <c r="EH20" s="45"/>
      <c r="EI20" s="45"/>
      <c r="EJ20" s="45"/>
      <c r="EK20" s="45"/>
      <c r="EL20" s="45"/>
      <c r="EM20" s="45"/>
      <c r="EN20" s="45"/>
      <c r="EO20" s="45"/>
      <c r="EP20" s="45"/>
      <c r="EQ20" s="45"/>
      <c r="ER20" s="45"/>
      <c r="ES20" s="45"/>
      <c r="ET20" s="45"/>
      <c r="EU20" s="45"/>
      <c r="EV20" s="45"/>
      <c r="EW20" s="45"/>
      <c r="EX20" s="45"/>
      <c r="EY20" s="45"/>
      <c r="EZ20" s="45"/>
      <c r="FA20" s="45"/>
      <c r="FB20" s="45"/>
      <c r="FC20" s="45"/>
      <c r="FD20" s="45"/>
      <c r="FE20" s="45"/>
      <c r="FF20" s="45"/>
      <c r="FG20" s="45"/>
      <c r="FH20" s="45"/>
      <c r="FI20" s="45"/>
      <c r="FJ20" s="45"/>
      <c r="FK20" s="45"/>
      <c r="FL20" s="45"/>
      <c r="FM20" s="45"/>
      <c r="FN20" s="45"/>
      <c r="FO20" s="45"/>
      <c r="FP20" s="45"/>
      <c r="FQ20" s="45"/>
      <c r="FR20" s="45"/>
      <c r="FS20" s="45"/>
      <c r="FT20" s="45"/>
      <c r="FU20" s="45"/>
      <c r="FV20" s="45"/>
      <c r="FW20" s="45"/>
      <c r="FX20" s="45"/>
      <c r="FY20" s="45"/>
      <c r="FZ20" s="45"/>
      <c r="GA20" s="45"/>
      <c r="GB20" s="45"/>
      <c r="GC20" s="45"/>
      <c r="GD20" s="45"/>
      <c r="GE20" s="45"/>
      <c r="GF20" s="45"/>
      <c r="GG20" s="45"/>
      <c r="GH20" s="45"/>
      <c r="GI20" s="45"/>
      <c r="GJ20" s="45"/>
      <c r="GK20" s="45"/>
      <c r="GL20" s="45"/>
      <c r="GM20" s="45"/>
      <c r="GN20" s="45"/>
      <c r="GO20" s="45"/>
      <c r="GP20" s="45"/>
      <c r="GQ20" s="45"/>
      <c r="GR20" s="45"/>
      <c r="GS20" s="45"/>
      <c r="GT20" s="45"/>
      <c r="GU20" s="45"/>
      <c r="GV20" s="45"/>
      <c r="GW20" s="45"/>
      <c r="GX20" s="45"/>
      <c r="GY20" s="45"/>
      <c r="GZ20" s="45"/>
      <c r="HA20" s="45"/>
      <c r="HB20" s="45"/>
      <c r="HC20" s="45"/>
      <c r="HD20" s="45"/>
      <c r="HE20" s="45"/>
      <c r="HF20" s="45"/>
      <c r="HG20" s="45"/>
      <c r="HH20" s="45"/>
      <c r="HI20" s="45"/>
      <c r="HJ20" s="45"/>
      <c r="HK20" s="45"/>
      <c r="HL20" s="45"/>
      <c r="HM20" s="45"/>
      <c r="HN20" s="45"/>
      <c r="HO20" s="45"/>
      <c r="HP20" s="45"/>
      <c r="HQ20" s="45"/>
      <c r="HR20" s="45"/>
      <c r="HS20" s="45"/>
      <c r="HT20" s="45"/>
      <c r="HU20" s="45"/>
      <c r="HV20" s="45"/>
      <c r="HW20" s="45"/>
      <c r="HX20" s="45"/>
      <c r="HY20" s="45"/>
      <c r="HZ20" s="45"/>
      <c r="IA20" s="45"/>
      <c r="IB20" s="45"/>
      <c r="IC20" s="45"/>
      <c r="ID20" s="45"/>
      <c r="IE20" s="45"/>
      <c r="IF20" s="45"/>
      <c r="IG20" s="45"/>
      <c r="IH20" s="45"/>
      <c r="II20" s="45"/>
      <c r="IJ20" s="45"/>
      <c r="IK20" s="45"/>
      <c r="IL20" s="45"/>
      <c r="IM20" s="45"/>
      <c r="IN20" s="45"/>
      <c r="IO20" s="45"/>
      <c r="IP20" s="45"/>
      <c r="IQ20" s="45"/>
      <c r="IR20" s="45"/>
      <c r="IS20" s="45"/>
      <c r="IT20" s="45"/>
      <c r="IU20" s="45"/>
      <c r="IV20" s="45"/>
      <c r="IW20" s="45"/>
      <c r="IX20" s="45"/>
      <c r="IY20" s="45"/>
      <c r="IZ20" s="45"/>
      <c r="JA20" s="45"/>
      <c r="JB20" s="45"/>
      <c r="JC20" s="45"/>
      <c r="JD20" s="45"/>
      <c r="JE20" s="45"/>
      <c r="JF20" s="45"/>
      <c r="JG20" s="45"/>
      <c r="JH20" s="45"/>
      <c r="JI20" s="45"/>
      <c r="JJ20" s="45"/>
      <c r="JK20" s="45"/>
      <c r="JL20" s="45"/>
      <c r="JM20" s="45"/>
      <c r="JN20" s="45"/>
      <c r="JO20" s="45"/>
      <c r="JP20" s="45"/>
      <c r="JQ20" s="45"/>
      <c r="JR20" s="45"/>
      <c r="JS20" s="45"/>
      <c r="JT20" s="45"/>
      <c r="JU20" s="45"/>
      <c r="JV20" s="45"/>
      <c r="JW20" s="45"/>
      <c r="JX20" s="45"/>
      <c r="JY20" s="45"/>
      <c r="JZ20" s="45"/>
      <c r="KA20" s="45"/>
      <c r="KB20" s="45"/>
      <c r="KC20" s="45"/>
      <c r="KD20" s="45"/>
      <c r="KE20" s="45"/>
      <c r="KF20" s="45"/>
      <c r="KG20" s="45"/>
      <c r="KH20" s="45"/>
      <c r="KI20" s="45"/>
      <c r="KJ20" s="45"/>
      <c r="KK20" s="45"/>
      <c r="KL20" s="45"/>
      <c r="KM20" s="45"/>
      <c r="KN20" s="45"/>
      <c r="KO20" s="45"/>
      <c r="KP20" s="45"/>
      <c r="KQ20" s="45"/>
      <c r="KR20" s="45"/>
      <c r="KS20" s="45"/>
      <c r="KT20" s="45"/>
      <c r="KU20" s="45"/>
      <c r="KV20" s="45"/>
      <c r="KW20" s="45"/>
      <c r="KX20" s="45"/>
      <c r="KY20" s="45"/>
      <c r="KZ20" s="45"/>
      <c r="LA20" s="45"/>
      <c r="LB20" s="45"/>
      <c r="LC20" s="45"/>
      <c r="LD20" s="45"/>
      <c r="LE20" s="45"/>
      <c r="LF20" s="45"/>
      <c r="LG20" s="45"/>
      <c r="LH20" s="45"/>
      <c r="LI20" s="45"/>
      <c r="LJ20" s="45"/>
      <c r="LK20" s="45"/>
      <c r="LL20" s="45"/>
      <c r="LM20" s="45"/>
      <c r="LN20" s="45"/>
      <c r="LO20" s="45"/>
      <c r="LP20" s="45"/>
      <c r="LQ20" s="45"/>
      <c r="LR20" s="45"/>
      <c r="LS20" s="45"/>
      <c r="LT20" s="45"/>
      <c r="LU20" s="45"/>
      <c r="LV20" s="45"/>
      <c r="LW20" s="45"/>
      <c r="LX20" s="45"/>
      <c r="LY20" s="45"/>
      <c r="LZ20" s="45"/>
      <c r="MA20" s="45"/>
      <c r="MB20" s="45"/>
      <c r="MC20" s="45"/>
      <c r="MD20" s="45"/>
      <c r="ME20" s="45"/>
      <c r="MF20" s="45"/>
      <c r="MG20" s="45"/>
      <c r="MH20" s="45"/>
      <c r="MI20" s="45"/>
      <c r="MJ20" s="45"/>
      <c r="MK20" s="45"/>
      <c r="ML20" s="45"/>
      <c r="MM20" s="45"/>
      <c r="MN20" s="45"/>
      <c r="MO20" s="45"/>
      <c r="MP20" s="45"/>
      <c r="MQ20" s="45"/>
      <c r="MR20" s="45"/>
      <c r="MS20" s="45"/>
      <c r="MT20" s="45"/>
    </row>
    <row r="21" spans="1:358" ht="60" hidden="1" customHeight="1" outlineLevel="1">
      <c r="A21" s="47" t="s">
        <v>23</v>
      </c>
      <c r="B21" s="48">
        <f>C21-$B$19</f>
        <v>0.28000000000000003</v>
      </c>
      <c r="C21" s="55">
        <v>-1.5</v>
      </c>
      <c r="D21" s="49"/>
      <c r="E21" s="49"/>
      <c r="F21" s="50"/>
      <c r="G21" s="57"/>
      <c r="H21" s="56"/>
      <c r="I21" s="56"/>
      <c r="J21" s="53"/>
      <c r="K21" s="189">
        <v>1</v>
      </c>
      <c r="L21" s="189">
        <v>2</v>
      </c>
      <c r="M21" s="189">
        <v>2</v>
      </c>
      <c r="N21" s="171">
        <v>4</v>
      </c>
      <c r="O21" s="189">
        <v>9.75</v>
      </c>
      <c r="P21" s="56">
        <v>9.5</v>
      </c>
      <c r="Q21" s="189">
        <v>8.5</v>
      </c>
      <c r="R21" s="189" t="s">
        <v>122</v>
      </c>
      <c r="S21" s="185" t="s">
        <v>123</v>
      </c>
      <c r="T21" s="186">
        <v>6</v>
      </c>
      <c r="U21" s="189">
        <v>4.5</v>
      </c>
      <c r="V21" s="189">
        <v>3.25</v>
      </c>
      <c r="W21" s="189">
        <v>4.63</v>
      </c>
      <c r="X21" s="189">
        <v>4.38</v>
      </c>
      <c r="Y21" s="189">
        <v>3.88</v>
      </c>
      <c r="Z21" s="189">
        <v>3.13</v>
      </c>
      <c r="AA21" s="189">
        <v>2.75</v>
      </c>
      <c r="AB21" s="189">
        <v>3.05</v>
      </c>
      <c r="AC21" s="189">
        <v>3.38</v>
      </c>
      <c r="AD21" s="190">
        <f>AVERAGE(P21:T21)</f>
        <v>8</v>
      </c>
      <c r="AE21" s="190">
        <f>AVERAGE(U21:W21)</f>
        <v>4.126666666666666</v>
      </c>
      <c r="AF21" s="190">
        <f>AVERAGE(X21:Z21)</f>
        <v>3.7966666666666669</v>
      </c>
      <c r="AG21" s="190">
        <f>AVERAGE(AA21:AC21)</f>
        <v>3.06</v>
      </c>
      <c r="AH21" s="190">
        <f>AVERAGE(P21:AC21)</f>
        <v>4.7458333333333345</v>
      </c>
      <c r="AI21" s="169"/>
    </row>
    <row r="22" spans="1:358" ht="66" hidden="1" customHeight="1" outlineLevel="1">
      <c r="A22" s="47" t="s">
        <v>24</v>
      </c>
      <c r="B22" s="48">
        <f t="shared" ref="B22" si="9">C22-$B$16</f>
        <v>-1.3</v>
      </c>
      <c r="C22" s="55">
        <v>-1.3</v>
      </c>
      <c r="D22" s="49"/>
      <c r="E22" s="49"/>
      <c r="F22" s="56"/>
      <c r="G22" s="57"/>
      <c r="H22" s="56"/>
      <c r="I22" s="56"/>
      <c r="J22" s="55"/>
      <c r="K22" s="189">
        <v>-0.4</v>
      </c>
      <c r="L22" s="189">
        <v>0.3</v>
      </c>
      <c r="M22" s="189">
        <v>1.9</v>
      </c>
      <c r="N22" s="171">
        <v>4.8</v>
      </c>
      <c r="O22" s="183"/>
      <c r="P22" s="56">
        <v>10.35</v>
      </c>
      <c r="Q22" s="183">
        <v>8.3000000000000007</v>
      </c>
      <c r="R22" s="183" t="s">
        <v>99</v>
      </c>
      <c r="S22" s="185" t="s">
        <v>100</v>
      </c>
      <c r="T22" s="186">
        <v>7.8</v>
      </c>
      <c r="U22" s="183">
        <v>7.4</v>
      </c>
      <c r="V22" s="183">
        <v>7.3</v>
      </c>
      <c r="W22" s="183">
        <v>6</v>
      </c>
      <c r="X22" s="183">
        <v>6</v>
      </c>
      <c r="Y22" s="183">
        <v>5</v>
      </c>
      <c r="Z22" s="183">
        <v>4</v>
      </c>
      <c r="AA22" s="183">
        <v>4</v>
      </c>
      <c r="AB22" s="183">
        <v>4.2</v>
      </c>
      <c r="AC22" s="183">
        <v>4.5</v>
      </c>
      <c r="AD22" s="190">
        <f>AVERAGE(P22:T22)</f>
        <v>8.8166666666666664</v>
      </c>
      <c r="AE22" s="190">
        <f>AVERAGE(U22:W22)</f>
        <v>6.8999999999999995</v>
      </c>
      <c r="AF22" s="190">
        <f t="shared" ref="AF22:AF24" si="10">AVERAGE(X22:Z22)</f>
        <v>5</v>
      </c>
      <c r="AG22" s="190">
        <f t="shared" ref="AG22:AG24" si="11">AVERAGE(AA22:AC22)</f>
        <v>4.2333333333333334</v>
      </c>
      <c r="AH22" s="190">
        <f>AVERAGE(P22:AC22)</f>
        <v>6.2375000000000007</v>
      </c>
      <c r="AI22" s="169"/>
    </row>
    <row r="23" spans="1:358" ht="62.25" hidden="1" customHeight="1" outlineLevel="1">
      <c r="A23" s="47" t="s">
        <v>25</v>
      </c>
      <c r="B23" s="78">
        <f t="shared" ref="B23" si="12">C23-$B$19</f>
        <v>8.0000000000000071E-2</v>
      </c>
      <c r="C23" s="55">
        <v>-1.7</v>
      </c>
      <c r="D23" s="49"/>
      <c r="E23" s="49"/>
      <c r="F23" s="56"/>
      <c r="G23" s="57"/>
      <c r="H23" s="56"/>
      <c r="I23" s="56"/>
      <c r="J23" s="79"/>
      <c r="K23" s="189">
        <v>-2</v>
      </c>
      <c r="L23" s="189">
        <v>0.6</v>
      </c>
      <c r="M23" s="189">
        <v>0.6</v>
      </c>
      <c r="N23" s="171">
        <v>4.5999999999999996</v>
      </c>
      <c r="O23" s="189">
        <v>3</v>
      </c>
      <c r="P23" s="56">
        <v>11</v>
      </c>
      <c r="Q23" s="189">
        <v>9</v>
      </c>
      <c r="R23" s="189" t="s">
        <v>30</v>
      </c>
      <c r="S23" s="185" t="s">
        <v>30</v>
      </c>
      <c r="T23" s="186">
        <v>7</v>
      </c>
      <c r="U23" s="189">
        <v>5</v>
      </c>
      <c r="V23" s="189">
        <v>5</v>
      </c>
      <c r="W23" s="189">
        <v>5</v>
      </c>
      <c r="X23" s="189">
        <v>4.5</v>
      </c>
      <c r="Y23" s="189">
        <v>4.5</v>
      </c>
      <c r="Z23" s="189">
        <v>4.5</v>
      </c>
      <c r="AA23" s="189">
        <v>4</v>
      </c>
      <c r="AB23" s="189">
        <v>4</v>
      </c>
      <c r="AC23" s="189">
        <v>4</v>
      </c>
      <c r="AD23" s="190">
        <f>AVERAGE(P23:T23)</f>
        <v>9</v>
      </c>
      <c r="AE23" s="190">
        <f>AVERAGE(U23:W23)</f>
        <v>5</v>
      </c>
      <c r="AF23" s="190">
        <f t="shared" si="10"/>
        <v>4.5</v>
      </c>
      <c r="AG23" s="190">
        <f t="shared" si="11"/>
        <v>4</v>
      </c>
      <c r="AH23" s="190">
        <f>AVERAGE(P23:AC23)</f>
        <v>5.625</v>
      </c>
      <c r="AI23" s="169"/>
    </row>
    <row r="24" spans="1:358" ht="66" hidden="1" customHeight="1" outlineLevel="1" thickBot="1">
      <c r="A24" s="47" t="s">
        <v>26</v>
      </c>
      <c r="B24" s="48">
        <f>C24-$B$13</f>
        <v>-1.769999999999996</v>
      </c>
      <c r="C24" s="55">
        <v>-1</v>
      </c>
      <c r="D24" s="80"/>
      <c r="E24" s="49"/>
      <c r="F24" s="52"/>
      <c r="G24" s="51"/>
      <c r="H24" s="52"/>
      <c r="I24" s="52"/>
      <c r="J24" s="55"/>
      <c r="K24" s="181">
        <v>1.84</v>
      </c>
      <c r="L24" s="181">
        <v>1.84</v>
      </c>
      <c r="M24" s="181">
        <v>1.2</v>
      </c>
      <c r="N24" s="181">
        <v>2.1</v>
      </c>
      <c r="O24" s="181">
        <v>10</v>
      </c>
      <c r="P24" s="56">
        <v>11.5</v>
      </c>
      <c r="Q24" s="189">
        <v>10</v>
      </c>
      <c r="R24" s="189" t="s">
        <v>127</v>
      </c>
      <c r="S24" s="185" t="s">
        <v>128</v>
      </c>
      <c r="T24" s="186">
        <v>9</v>
      </c>
      <c r="U24" s="189">
        <v>8</v>
      </c>
      <c r="V24" s="189">
        <v>6</v>
      </c>
      <c r="W24" s="189">
        <v>5</v>
      </c>
      <c r="X24" s="189">
        <v>5</v>
      </c>
      <c r="Y24" s="189">
        <v>4</v>
      </c>
      <c r="Z24" s="189">
        <v>3</v>
      </c>
      <c r="AA24" s="189">
        <v>2</v>
      </c>
      <c r="AB24" s="189">
        <v>2</v>
      </c>
      <c r="AC24" s="189">
        <v>2.5</v>
      </c>
      <c r="AD24" s="190">
        <f>AVERAGE(P24:T24)</f>
        <v>10.166666666666666</v>
      </c>
      <c r="AE24" s="190">
        <f t="shared" ref="AE24" si="13">AVERAGE(U24:W24)</f>
        <v>6.333333333333333</v>
      </c>
      <c r="AF24" s="190">
        <f t="shared" si="10"/>
        <v>4</v>
      </c>
      <c r="AG24" s="190">
        <f t="shared" si="11"/>
        <v>2.1666666666666665</v>
      </c>
      <c r="AH24" s="190">
        <f>AVERAGE(P24:AC24)</f>
        <v>5.666666666666667</v>
      </c>
      <c r="AI24" s="169"/>
    </row>
    <row r="25" spans="1:358" ht="26.25" hidden="1" customHeight="1" outlineLevel="1" thickBot="1">
      <c r="A25" s="245" t="s">
        <v>31</v>
      </c>
      <c r="B25" s="81"/>
      <c r="C25" s="82"/>
      <c r="D25" s="83"/>
      <c r="E25" s="84"/>
      <c r="F25" s="85"/>
      <c r="G25" s="86"/>
      <c r="H25" s="85"/>
      <c r="I25" s="59"/>
      <c r="J25" s="82"/>
      <c r="K25" s="59">
        <v>0.5</v>
      </c>
      <c r="L25" s="59">
        <v>0.5</v>
      </c>
      <c r="M25" s="59">
        <f>AVERAGE(M21:M24)</f>
        <v>1.425</v>
      </c>
      <c r="N25" s="59">
        <f>AVERAGE(N21:N24)</f>
        <v>3.875</v>
      </c>
      <c r="O25" s="59">
        <f>AVERAGE(O21:O24)</f>
        <v>7.583333333333333</v>
      </c>
      <c r="P25" s="59">
        <f>AVERAGE(P21:P24)</f>
        <v>10.5875</v>
      </c>
      <c r="Q25" s="59">
        <f>AVERAGE(Q21:Q24)</f>
        <v>8.9499999999999993</v>
      </c>
      <c r="R25" s="59"/>
      <c r="S25" s="59"/>
      <c r="T25" s="59">
        <f t="shared" ref="T25" si="14">AVERAGE(T21:T24)</f>
        <v>7.45</v>
      </c>
      <c r="U25" s="59">
        <f>AVERAGE(U21:U24)</f>
        <v>6.2249999999999996</v>
      </c>
      <c r="V25" s="59">
        <f t="shared" ref="V25:AC25" si="15">AVERAGE(V21:V24)</f>
        <v>5.3875000000000002</v>
      </c>
      <c r="W25" s="59">
        <f t="shared" si="15"/>
        <v>5.1574999999999998</v>
      </c>
      <c r="X25" s="59">
        <f t="shared" si="15"/>
        <v>4.97</v>
      </c>
      <c r="Y25" s="59">
        <f t="shared" si="15"/>
        <v>4.3449999999999998</v>
      </c>
      <c r="Z25" s="59">
        <f t="shared" si="15"/>
        <v>3.6574999999999998</v>
      </c>
      <c r="AA25" s="59">
        <f t="shared" si="15"/>
        <v>3.1875</v>
      </c>
      <c r="AB25" s="59">
        <f t="shared" si="15"/>
        <v>3.3125</v>
      </c>
      <c r="AC25" s="59">
        <f t="shared" si="15"/>
        <v>3.5949999999999998</v>
      </c>
      <c r="AD25" s="59">
        <f>AVERAGE(AD21:AD24)</f>
        <v>8.9958333333333336</v>
      </c>
      <c r="AE25" s="59">
        <f>AVERAGE(AE21:AE24)</f>
        <v>5.589999999999999</v>
      </c>
      <c r="AF25" s="59">
        <f t="shared" ref="AF25:AG25" si="16">AVERAGE(AF21:AF24)</f>
        <v>4.3241666666666667</v>
      </c>
      <c r="AG25" s="59">
        <f t="shared" si="16"/>
        <v>3.3649999999999998</v>
      </c>
      <c r="AH25" s="193">
        <f>AVERAGE(AH21:AH24)</f>
        <v>5.5687500000000005</v>
      </c>
      <c r="AI25" s="169"/>
    </row>
    <row r="26" spans="1:358" ht="19.5" collapsed="1" thickBot="1">
      <c r="A26" s="227" t="s">
        <v>74</v>
      </c>
      <c r="B26" s="160"/>
      <c r="C26" s="160"/>
      <c r="D26" s="161"/>
      <c r="E26" s="161"/>
      <c r="F26" s="162"/>
      <c r="G26" s="162"/>
      <c r="H26" s="162"/>
      <c r="I26" s="162"/>
      <c r="J26" s="163"/>
      <c r="K26" s="162">
        <f>K25+K14</f>
        <v>48.8</v>
      </c>
      <c r="L26" s="162">
        <f>L25+L14</f>
        <v>47.35</v>
      </c>
      <c r="M26" s="162"/>
      <c r="N26" s="164">
        <f>N25</f>
        <v>3.875</v>
      </c>
      <c r="O26" s="164">
        <v>6</v>
      </c>
      <c r="P26" s="164">
        <f>P25</f>
        <v>10.5875</v>
      </c>
      <c r="Q26" s="164">
        <f>Q25</f>
        <v>8.9499999999999993</v>
      </c>
      <c r="R26" s="164"/>
      <c r="S26" s="164"/>
      <c r="T26" s="164">
        <f>T25</f>
        <v>7.45</v>
      </c>
      <c r="U26" s="164">
        <f t="shared" ref="U26:AC26" si="17">U25</f>
        <v>6.2249999999999996</v>
      </c>
      <c r="V26" s="164">
        <f t="shared" si="17"/>
        <v>5.3875000000000002</v>
      </c>
      <c r="W26" s="164">
        <f t="shared" si="17"/>
        <v>5.1574999999999998</v>
      </c>
      <c r="X26" s="164">
        <f t="shared" si="17"/>
        <v>4.97</v>
      </c>
      <c r="Y26" s="164">
        <f t="shared" si="17"/>
        <v>4.3449999999999998</v>
      </c>
      <c r="Z26" s="164">
        <f t="shared" si="17"/>
        <v>3.6574999999999998</v>
      </c>
      <c r="AA26" s="164">
        <f t="shared" si="17"/>
        <v>3.1875</v>
      </c>
      <c r="AB26" s="164">
        <f t="shared" si="17"/>
        <v>3.3125</v>
      </c>
      <c r="AC26" s="164">
        <f t="shared" si="17"/>
        <v>3.5949999999999998</v>
      </c>
      <c r="AD26" s="164">
        <f>AVERAGE(P26:Q26,T26)</f>
        <v>8.9958333333333336</v>
      </c>
      <c r="AE26" s="164">
        <f>AVERAGE(U26:W26)</f>
        <v>5.59</v>
      </c>
      <c r="AF26" s="164">
        <f>AVERAGE(X26:Z26)</f>
        <v>4.3241666666666667</v>
      </c>
      <c r="AG26" s="164">
        <f>AVERAGE(AA26:AC26)</f>
        <v>3.3649999999999998</v>
      </c>
      <c r="AH26" s="164">
        <f>AVERAGE(P26:Q26,T26:AC26)</f>
        <v>5.5687500000000005</v>
      </c>
      <c r="AI26" s="169">
        <v>-1</v>
      </c>
    </row>
    <row r="27" spans="1:358" ht="21.75" thickBot="1">
      <c r="A27" s="196" t="s">
        <v>32</v>
      </c>
      <c r="B27" s="88"/>
      <c r="C27" s="88"/>
      <c r="D27" s="65"/>
      <c r="E27" s="65"/>
      <c r="F27" s="20"/>
      <c r="G27" s="20"/>
      <c r="H27" s="20"/>
      <c r="I27" s="20"/>
      <c r="J27" s="66"/>
      <c r="K27" s="20"/>
      <c r="L27" s="20"/>
      <c r="M27" s="20"/>
      <c r="N27" s="20"/>
      <c r="O27" s="20"/>
      <c r="P27" s="20"/>
      <c r="Q27" s="20"/>
      <c r="R27" s="23"/>
      <c r="S27" s="67"/>
      <c r="T27" s="67"/>
      <c r="U27" s="24"/>
      <c r="V27" s="24"/>
      <c r="W27" s="24"/>
      <c r="X27" s="24"/>
      <c r="Y27" s="23"/>
      <c r="Z27" s="23"/>
      <c r="AA27" s="23"/>
      <c r="AB27" s="23"/>
      <c r="AC27" s="23"/>
      <c r="AD27" s="23"/>
      <c r="AE27" s="23"/>
      <c r="AF27" s="23"/>
      <c r="AG27" s="23"/>
      <c r="AH27" s="7"/>
      <c r="AI27" s="169"/>
    </row>
    <row r="28" spans="1:358" ht="16.5" hidden="1" customHeight="1" outlineLevel="1">
      <c r="A28" s="25"/>
      <c r="B28" s="26" t="s">
        <v>1</v>
      </c>
      <c r="C28" s="26" t="str">
        <f>C17</f>
        <v>Forecast</v>
      </c>
      <c r="D28" s="27"/>
      <c r="E28" s="1182" t="s">
        <v>3</v>
      </c>
      <c r="F28" s="1182" t="s">
        <v>4</v>
      </c>
      <c r="G28" s="1182" t="s">
        <v>5</v>
      </c>
      <c r="H28" s="1182" t="s">
        <v>6</v>
      </c>
      <c r="I28" s="1182" t="s">
        <v>7</v>
      </c>
      <c r="J28" s="28" t="s">
        <v>2</v>
      </c>
      <c r="K28" s="1182" t="s">
        <v>8</v>
      </c>
      <c r="L28" s="250" t="s">
        <v>9</v>
      </c>
      <c r="M28" s="250" t="s">
        <v>9</v>
      </c>
      <c r="N28" s="1182" t="s">
        <v>12</v>
      </c>
      <c r="O28" s="1182" t="s">
        <v>13</v>
      </c>
      <c r="P28" s="1182" t="s">
        <v>14</v>
      </c>
      <c r="Q28" s="1182" t="s">
        <v>15</v>
      </c>
      <c r="R28" s="1182" t="s">
        <v>10</v>
      </c>
      <c r="S28" s="29" t="s">
        <v>11</v>
      </c>
      <c r="T28" s="30" t="s">
        <v>16</v>
      </c>
      <c r="U28" s="1182" t="s">
        <v>64</v>
      </c>
      <c r="V28" s="1182" t="s">
        <v>65</v>
      </c>
      <c r="W28" s="1182" t="s">
        <v>66</v>
      </c>
      <c r="X28" s="1182" t="s">
        <v>67</v>
      </c>
      <c r="Y28" s="1182" t="s">
        <v>68</v>
      </c>
      <c r="Z28" s="1182" t="s">
        <v>69</v>
      </c>
      <c r="AA28" s="1182" t="s">
        <v>70</v>
      </c>
      <c r="AB28" s="1182" t="s">
        <v>77</v>
      </c>
      <c r="AC28" s="1182" t="s">
        <v>78</v>
      </c>
      <c r="AD28" s="1191" t="s">
        <v>79</v>
      </c>
      <c r="AE28" s="1191" t="s">
        <v>80</v>
      </c>
      <c r="AF28" s="1191" t="s">
        <v>81</v>
      </c>
      <c r="AG28" s="1191" t="s">
        <v>82</v>
      </c>
      <c r="AH28" s="1191">
        <v>2016</v>
      </c>
      <c r="AI28" s="169"/>
    </row>
    <row r="29" spans="1:358" ht="16.5" hidden="1" customHeight="1" outlineLevel="1">
      <c r="A29" s="31"/>
      <c r="B29" s="68"/>
      <c r="C29" s="68"/>
      <c r="D29" s="27"/>
      <c r="E29" s="1183"/>
      <c r="F29" s="1183"/>
      <c r="G29" s="1183"/>
      <c r="H29" s="1183"/>
      <c r="I29" s="1183"/>
      <c r="J29" s="69" t="str">
        <f>$J$6</f>
        <v>(8-12 Jun)</v>
      </c>
      <c r="K29" s="1183"/>
      <c r="L29" s="33" t="s">
        <v>20</v>
      </c>
      <c r="M29" s="33" t="s">
        <v>63</v>
      </c>
      <c r="N29" s="1183"/>
      <c r="O29" s="1183"/>
      <c r="P29" s="1183"/>
      <c r="Q29" s="1183"/>
      <c r="R29" s="1183">
        <f>R6</f>
        <v>42401</v>
      </c>
      <c r="S29" s="187">
        <f>S6</f>
        <v>42430</v>
      </c>
      <c r="T29" s="188"/>
      <c r="U29" s="1183"/>
      <c r="V29" s="1183"/>
      <c r="W29" s="1183"/>
      <c r="X29" s="1183"/>
      <c r="Y29" s="1183"/>
      <c r="Z29" s="1183"/>
      <c r="AA29" s="1183"/>
      <c r="AB29" s="1183"/>
      <c r="AC29" s="1183"/>
      <c r="AD29" s="1192"/>
      <c r="AE29" s="1192"/>
      <c r="AF29" s="1192"/>
      <c r="AG29" s="1192"/>
      <c r="AH29" s="1192"/>
      <c r="AI29" s="169"/>
    </row>
    <row r="30" spans="1:358" ht="21" hidden="1" customHeight="1" outlineLevel="1">
      <c r="A30" s="89" t="s">
        <v>33</v>
      </c>
      <c r="B30" s="90">
        <v>20.81</v>
      </c>
      <c r="C30" s="90" t="str">
        <f>C19</f>
        <v>Previous WK</v>
      </c>
      <c r="D30" s="70"/>
      <c r="E30" s="71">
        <v>17</v>
      </c>
      <c r="F30" s="35"/>
      <c r="G30" s="35"/>
      <c r="H30" s="35"/>
      <c r="I30" s="35"/>
      <c r="J30" s="72"/>
      <c r="K30" s="35"/>
      <c r="L30" s="37"/>
      <c r="M30" s="37"/>
      <c r="N30" s="35"/>
      <c r="O30" s="35"/>
      <c r="P30" s="35"/>
      <c r="Q30" s="35"/>
      <c r="R30" s="38"/>
      <c r="S30" s="73"/>
      <c r="T30" s="73"/>
      <c r="U30" s="39"/>
      <c r="V30" s="39"/>
      <c r="W30" s="39"/>
      <c r="X30" s="39"/>
      <c r="Y30" s="38"/>
      <c r="Z30" s="38"/>
      <c r="AA30" s="38"/>
      <c r="AB30" s="38"/>
      <c r="AC30" s="38"/>
      <c r="AD30" s="40"/>
      <c r="AE30" s="40"/>
      <c r="AF30" s="40"/>
      <c r="AG30" s="40"/>
      <c r="AH30" s="40"/>
      <c r="AI30" s="169"/>
    </row>
    <row r="31" spans="1:358" s="77" customFormat="1" ht="21" hidden="1" customHeight="1" outlineLevel="1">
      <c r="A31" s="1184"/>
      <c r="B31" s="1185"/>
      <c r="C31" s="1185"/>
      <c r="D31" s="91"/>
      <c r="E31" s="91"/>
      <c r="F31" s="76"/>
      <c r="G31" s="76"/>
      <c r="H31" s="76"/>
      <c r="I31" s="76"/>
      <c r="J31" s="43"/>
      <c r="K31" s="76"/>
      <c r="L31" s="76"/>
      <c r="M31" s="76"/>
      <c r="N31" s="76"/>
      <c r="O31" s="76"/>
      <c r="P31" s="222"/>
      <c r="Q31" s="76"/>
      <c r="R31" s="44"/>
      <c r="S31" s="218"/>
      <c r="T31" s="219"/>
      <c r="U31" s="44"/>
      <c r="V31" s="44"/>
      <c r="W31" s="44"/>
      <c r="X31" s="44"/>
      <c r="Y31" s="44"/>
      <c r="Z31" s="44"/>
      <c r="AA31" s="44"/>
      <c r="AB31" s="44"/>
      <c r="AC31" s="44"/>
      <c r="AD31" s="44"/>
      <c r="AE31" s="44"/>
      <c r="AF31" s="44"/>
      <c r="AG31" s="44"/>
      <c r="AH31" s="44"/>
      <c r="AI31" s="169"/>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c r="GV31" s="45"/>
      <c r="GW31" s="45"/>
      <c r="GX31" s="45"/>
      <c r="GY31" s="45"/>
      <c r="GZ31" s="45"/>
      <c r="HA31" s="45"/>
      <c r="HB31" s="45"/>
      <c r="HC31" s="45"/>
      <c r="HD31" s="45"/>
      <c r="HE31" s="45"/>
      <c r="HF31" s="45"/>
      <c r="HG31" s="45"/>
      <c r="HH31" s="45"/>
      <c r="HI31" s="45"/>
      <c r="HJ31" s="45"/>
      <c r="HK31" s="45"/>
      <c r="HL31" s="45"/>
      <c r="HM31" s="45"/>
      <c r="HN31" s="45"/>
      <c r="HO31" s="45"/>
      <c r="HP31" s="45"/>
      <c r="HQ31" s="45"/>
      <c r="HR31" s="45"/>
      <c r="HS31" s="45"/>
      <c r="HT31" s="45"/>
      <c r="HU31" s="45"/>
      <c r="HV31" s="45"/>
      <c r="HW31" s="45"/>
      <c r="HX31" s="45"/>
      <c r="HY31" s="45"/>
      <c r="HZ31" s="45"/>
      <c r="IA31" s="45"/>
      <c r="IB31" s="45"/>
      <c r="IC31" s="45"/>
      <c r="ID31" s="45"/>
      <c r="IE31" s="45"/>
      <c r="IF31" s="45"/>
      <c r="IG31" s="45"/>
      <c r="IH31" s="45"/>
      <c r="II31" s="45"/>
      <c r="IJ31" s="45"/>
      <c r="IK31" s="45"/>
      <c r="IL31" s="45"/>
      <c r="IM31" s="45"/>
      <c r="IN31" s="45"/>
      <c r="IO31" s="45"/>
      <c r="IP31" s="45"/>
      <c r="IQ31" s="45"/>
      <c r="IR31" s="45"/>
      <c r="IS31" s="45"/>
      <c r="IT31" s="45"/>
      <c r="IU31" s="45"/>
      <c r="IV31" s="45"/>
      <c r="IW31" s="45"/>
      <c r="IX31" s="45"/>
      <c r="IY31" s="45"/>
      <c r="IZ31" s="45"/>
      <c r="JA31" s="45"/>
      <c r="JB31" s="45"/>
      <c r="JC31" s="45"/>
      <c r="JD31" s="45"/>
      <c r="JE31" s="45"/>
      <c r="JF31" s="45"/>
      <c r="JG31" s="45"/>
      <c r="JH31" s="45"/>
      <c r="JI31" s="45"/>
      <c r="JJ31" s="45"/>
      <c r="JK31" s="45"/>
      <c r="JL31" s="45"/>
      <c r="JM31" s="45"/>
      <c r="JN31" s="45"/>
      <c r="JO31" s="45"/>
      <c r="JP31" s="45"/>
      <c r="JQ31" s="45"/>
      <c r="JR31" s="45"/>
      <c r="JS31" s="45"/>
      <c r="JT31" s="45"/>
      <c r="JU31" s="45"/>
      <c r="JV31" s="45"/>
      <c r="JW31" s="45"/>
      <c r="JX31" s="45"/>
      <c r="JY31" s="45"/>
      <c r="JZ31" s="45"/>
      <c r="KA31" s="45"/>
      <c r="KB31" s="45"/>
      <c r="KC31" s="45"/>
      <c r="KD31" s="45"/>
      <c r="KE31" s="45"/>
      <c r="KF31" s="45"/>
      <c r="KG31" s="45"/>
      <c r="KH31" s="45"/>
      <c r="KI31" s="45"/>
      <c r="KJ31" s="45"/>
      <c r="KK31" s="45"/>
      <c r="KL31" s="45"/>
      <c r="KM31" s="45"/>
      <c r="KN31" s="45"/>
      <c r="KO31" s="45"/>
      <c r="KP31" s="45"/>
      <c r="KQ31" s="45"/>
      <c r="KR31" s="45"/>
      <c r="KS31" s="45"/>
      <c r="KT31" s="45"/>
      <c r="KU31" s="45"/>
      <c r="KV31" s="45"/>
      <c r="KW31" s="45"/>
      <c r="KX31" s="45"/>
      <c r="KY31" s="45"/>
      <c r="KZ31" s="45"/>
      <c r="LA31" s="45"/>
      <c r="LB31" s="45"/>
      <c r="LC31" s="45"/>
      <c r="LD31" s="45"/>
      <c r="LE31" s="45"/>
      <c r="LF31" s="45"/>
      <c r="LG31" s="45"/>
      <c r="LH31" s="45"/>
      <c r="LI31" s="45"/>
      <c r="LJ31" s="45"/>
      <c r="LK31" s="45"/>
      <c r="LL31" s="45"/>
      <c r="LM31" s="45"/>
      <c r="LN31" s="45"/>
      <c r="LO31" s="45"/>
      <c r="LP31" s="45"/>
      <c r="LQ31" s="45"/>
      <c r="LR31" s="45"/>
      <c r="LS31" s="45"/>
      <c r="LT31" s="45"/>
      <c r="LU31" s="45"/>
      <c r="LV31" s="45"/>
      <c r="LW31" s="45"/>
      <c r="LX31" s="45"/>
      <c r="LY31" s="45"/>
      <c r="LZ31" s="45"/>
      <c r="MA31" s="45"/>
      <c r="MB31" s="45"/>
      <c r="MC31" s="45"/>
      <c r="MD31" s="45"/>
      <c r="ME31" s="45"/>
      <c r="MF31" s="45"/>
      <c r="MG31" s="45"/>
      <c r="MH31" s="45"/>
      <c r="MI31" s="45"/>
      <c r="MJ31" s="45"/>
      <c r="MK31" s="45"/>
      <c r="ML31" s="45"/>
      <c r="MM31" s="45"/>
      <c r="MN31" s="45"/>
      <c r="MO31" s="45"/>
      <c r="MP31" s="45"/>
      <c r="MQ31" s="45"/>
      <c r="MR31" s="45"/>
      <c r="MS31" s="45"/>
      <c r="MT31" s="45"/>
    </row>
    <row r="32" spans="1:358" ht="54.75" hidden="1" customHeight="1" outlineLevel="1">
      <c r="A32" s="47" t="s">
        <v>23</v>
      </c>
      <c r="B32" s="78">
        <f>C32-$B$30</f>
        <v>-0.30999999999999872</v>
      </c>
      <c r="C32" s="55">
        <v>20.5</v>
      </c>
      <c r="D32" s="49"/>
      <c r="E32" s="49"/>
      <c r="F32" s="50"/>
      <c r="G32" s="57"/>
      <c r="H32" s="56"/>
      <c r="I32" s="56"/>
      <c r="J32" s="53"/>
      <c r="K32" s="189">
        <v>17.25</v>
      </c>
      <c r="L32" s="189">
        <v>18</v>
      </c>
      <c r="M32" s="189">
        <v>17.25</v>
      </c>
      <c r="N32" s="189">
        <v>16</v>
      </c>
      <c r="O32" s="189">
        <v>19.5</v>
      </c>
      <c r="P32" s="56">
        <v>23</v>
      </c>
      <c r="Q32" s="189">
        <v>23.5</v>
      </c>
      <c r="R32" s="189" t="s">
        <v>88</v>
      </c>
      <c r="S32" s="185" t="s">
        <v>89</v>
      </c>
      <c r="T32" s="186">
        <v>22</v>
      </c>
      <c r="U32" s="189">
        <v>23.5</v>
      </c>
      <c r="V32" s="189">
        <v>24</v>
      </c>
      <c r="W32" s="189">
        <v>22</v>
      </c>
      <c r="X32" s="189">
        <v>20</v>
      </c>
      <c r="Y32" s="189">
        <v>18</v>
      </c>
      <c r="Z32" s="189">
        <v>17</v>
      </c>
      <c r="AA32" s="189">
        <v>17.25</v>
      </c>
      <c r="AB32" s="189">
        <v>17</v>
      </c>
      <c r="AC32" s="189">
        <v>17</v>
      </c>
      <c r="AD32" s="190">
        <f>AVERAGE(P32:T32)</f>
        <v>22.833333333333332</v>
      </c>
      <c r="AE32" s="190">
        <f>AVERAGE(U32:W32)</f>
        <v>23.166666666666668</v>
      </c>
      <c r="AF32" s="190">
        <f>AVERAGE(X32:Z32)</f>
        <v>18.333333333333332</v>
      </c>
      <c r="AG32" s="190">
        <f>AVERAGE(AA32:AC32)</f>
        <v>17.083333333333332</v>
      </c>
      <c r="AH32" s="190">
        <f>AVERAGE(P32:AC32)</f>
        <v>20.354166666666668</v>
      </c>
      <c r="AI32" s="169"/>
    </row>
    <row r="33" spans="1:358" ht="54.75" hidden="1" customHeight="1" outlineLevel="1">
      <c r="A33" s="47" t="s">
        <v>24</v>
      </c>
      <c r="B33" s="78">
        <f t="shared" ref="B33" si="18">C33-$B$24</f>
        <v>21.869999999999997</v>
      </c>
      <c r="C33" s="55">
        <v>20.100000000000001</v>
      </c>
      <c r="D33" s="49"/>
      <c r="E33" s="49"/>
      <c r="F33" s="56"/>
      <c r="G33" s="57"/>
      <c r="H33" s="56"/>
      <c r="I33" s="56"/>
      <c r="J33" s="55"/>
      <c r="K33" s="189">
        <v>17</v>
      </c>
      <c r="L33" s="189">
        <v>17</v>
      </c>
      <c r="M33" s="189">
        <v>16.3</v>
      </c>
      <c r="N33" s="189">
        <v>15</v>
      </c>
      <c r="O33" s="183"/>
      <c r="P33" s="56">
        <v>23.6</v>
      </c>
      <c r="Q33" s="183">
        <v>20.5</v>
      </c>
      <c r="R33" s="183" t="s">
        <v>101</v>
      </c>
      <c r="S33" s="185" t="s">
        <v>102</v>
      </c>
      <c r="T33" s="186">
        <v>19</v>
      </c>
      <c r="U33" s="183">
        <v>18</v>
      </c>
      <c r="V33" s="183">
        <v>19.5</v>
      </c>
      <c r="W33" s="183">
        <v>22</v>
      </c>
      <c r="X33" s="183">
        <v>21.5</v>
      </c>
      <c r="Y33" s="183">
        <v>19.8</v>
      </c>
      <c r="Z33" s="183">
        <v>18</v>
      </c>
      <c r="AA33" s="183">
        <v>17.5</v>
      </c>
      <c r="AB33" s="183">
        <v>16</v>
      </c>
      <c r="AC33" s="183">
        <v>16</v>
      </c>
      <c r="AD33" s="190">
        <f>AVERAGE(P33:T33)</f>
        <v>21.033333333333335</v>
      </c>
      <c r="AE33" s="190">
        <f t="shared" ref="AE33:AE35" si="19">AVERAGE(U33:W33)</f>
        <v>19.833333333333332</v>
      </c>
      <c r="AF33" s="190">
        <f t="shared" ref="AF33:AF35" si="20">AVERAGE(X33:Z33)</f>
        <v>19.766666666666666</v>
      </c>
      <c r="AG33" s="190">
        <f t="shared" ref="AG33:AG35" si="21">AVERAGE(AA33:AC33)</f>
        <v>16.5</v>
      </c>
      <c r="AH33" s="190">
        <f>AVERAGE(P33:AC33)</f>
        <v>19.283333333333335</v>
      </c>
      <c r="AI33" s="169"/>
    </row>
    <row r="34" spans="1:358" ht="54.75" hidden="1" customHeight="1" outlineLevel="1">
      <c r="A34" s="47" t="s">
        <v>25</v>
      </c>
      <c r="B34" s="48">
        <f t="shared" ref="B34" si="22">C34-$B$30</f>
        <v>-0.80999999999999872</v>
      </c>
      <c r="C34" s="55">
        <v>20</v>
      </c>
      <c r="D34" s="49"/>
      <c r="E34" s="49"/>
      <c r="F34" s="56"/>
      <c r="G34" s="57"/>
      <c r="H34" s="56"/>
      <c r="I34" s="56"/>
      <c r="J34" s="55"/>
      <c r="K34" s="189">
        <v>16</v>
      </c>
      <c r="L34" s="189">
        <v>16</v>
      </c>
      <c r="M34" s="189">
        <v>16</v>
      </c>
      <c r="N34" s="189">
        <v>16</v>
      </c>
      <c r="O34" s="189">
        <v>16.5</v>
      </c>
      <c r="P34" s="56">
        <v>23</v>
      </c>
      <c r="Q34" s="189">
        <v>20</v>
      </c>
      <c r="R34" s="189" t="s">
        <v>96</v>
      </c>
      <c r="S34" s="185" t="s">
        <v>96</v>
      </c>
      <c r="T34" s="186">
        <v>19</v>
      </c>
      <c r="U34" s="189">
        <v>18</v>
      </c>
      <c r="V34" s="189">
        <v>18.5</v>
      </c>
      <c r="W34" s="189">
        <v>20</v>
      </c>
      <c r="X34" s="189">
        <v>20</v>
      </c>
      <c r="Y34" s="189">
        <v>19</v>
      </c>
      <c r="Z34" s="189">
        <v>18</v>
      </c>
      <c r="AA34" s="189">
        <v>17.5</v>
      </c>
      <c r="AB34" s="189">
        <v>17.5</v>
      </c>
      <c r="AC34" s="189">
        <v>17.5</v>
      </c>
      <c r="AD34" s="190">
        <f>AVERAGE(P34:T34)</f>
        <v>20.666666666666668</v>
      </c>
      <c r="AE34" s="190">
        <f t="shared" si="19"/>
        <v>18.833333333333332</v>
      </c>
      <c r="AF34" s="190">
        <f t="shared" si="20"/>
        <v>19</v>
      </c>
      <c r="AG34" s="190">
        <f t="shared" si="21"/>
        <v>17.5</v>
      </c>
      <c r="AH34" s="190">
        <f>AVERAGE(P34:AC34)</f>
        <v>19</v>
      </c>
      <c r="AI34" s="169"/>
    </row>
    <row r="35" spans="1:358" ht="47.25" hidden="1" customHeight="1" outlineLevel="1" thickBot="1">
      <c r="A35" s="47" t="s">
        <v>26</v>
      </c>
      <c r="B35" s="78">
        <f>C35-$B$18</f>
        <v>20.18</v>
      </c>
      <c r="C35" s="55">
        <v>20.18</v>
      </c>
      <c r="D35" s="49"/>
      <c r="E35" s="49"/>
      <c r="F35" s="52"/>
      <c r="G35" s="51"/>
      <c r="H35" s="52"/>
      <c r="I35" s="92"/>
      <c r="J35" s="55"/>
      <c r="K35" s="93">
        <v>15.68</v>
      </c>
      <c r="L35" s="94">
        <v>18</v>
      </c>
      <c r="M35" s="94">
        <v>15.94</v>
      </c>
      <c r="N35" s="181">
        <v>16.25</v>
      </c>
      <c r="O35" s="181">
        <v>18.5</v>
      </c>
      <c r="P35" s="56">
        <v>24</v>
      </c>
      <c r="Q35" s="189">
        <v>23</v>
      </c>
      <c r="R35" s="189" t="s">
        <v>129</v>
      </c>
      <c r="S35" s="185" t="s">
        <v>130</v>
      </c>
      <c r="T35" s="186">
        <v>20</v>
      </c>
      <c r="U35" s="189">
        <v>19</v>
      </c>
      <c r="V35" s="189">
        <v>18</v>
      </c>
      <c r="W35" s="189">
        <v>19</v>
      </c>
      <c r="X35" s="189">
        <v>21</v>
      </c>
      <c r="Y35" s="189">
        <v>18</v>
      </c>
      <c r="Z35" s="189">
        <v>16.5</v>
      </c>
      <c r="AA35" s="189">
        <v>16</v>
      </c>
      <c r="AB35" s="189">
        <v>15.5</v>
      </c>
      <c r="AC35" s="189">
        <v>15</v>
      </c>
      <c r="AD35" s="190">
        <f>AVERAGE(P35:T35)</f>
        <v>22.333333333333332</v>
      </c>
      <c r="AE35" s="190">
        <f t="shared" si="19"/>
        <v>18.666666666666668</v>
      </c>
      <c r="AF35" s="190">
        <f t="shared" si="20"/>
        <v>18.5</v>
      </c>
      <c r="AG35" s="190">
        <f t="shared" si="21"/>
        <v>15.5</v>
      </c>
      <c r="AH35" s="190">
        <f>AVERAGE(P35:AC35)</f>
        <v>18.75</v>
      </c>
      <c r="AI35" s="169"/>
    </row>
    <row r="36" spans="1:358" s="62" customFormat="1" ht="19.5" hidden="1" customHeight="1" outlineLevel="1" thickBot="1">
      <c r="A36" s="245" t="s">
        <v>75</v>
      </c>
      <c r="B36" s="58" t="s">
        <v>27</v>
      </c>
      <c r="C36" s="58" t="s">
        <v>27</v>
      </c>
      <c r="D36" s="87"/>
      <c r="E36" s="58"/>
      <c r="F36" s="59" t="e">
        <f>AVERAGE(F32:F35)</f>
        <v>#DIV/0!</v>
      </c>
      <c r="G36" s="59"/>
      <c r="H36" s="59"/>
      <c r="I36" s="59"/>
      <c r="J36" s="59" t="e">
        <f t="shared" ref="J36:Q36" si="23">AVERAGE(J32:J35)</f>
        <v>#DIV/0!</v>
      </c>
      <c r="K36" s="59">
        <f t="shared" si="23"/>
        <v>16.482500000000002</v>
      </c>
      <c r="L36" s="59">
        <f t="shared" si="23"/>
        <v>17.25</v>
      </c>
      <c r="M36" s="59">
        <f t="shared" si="23"/>
        <v>16.372499999999999</v>
      </c>
      <c r="N36" s="59">
        <f t="shared" si="23"/>
        <v>15.8125</v>
      </c>
      <c r="O36" s="59">
        <f t="shared" si="23"/>
        <v>18.166666666666668</v>
      </c>
      <c r="P36" s="59">
        <f t="shared" si="23"/>
        <v>23.4</v>
      </c>
      <c r="Q36" s="59">
        <f t="shared" si="23"/>
        <v>21.75</v>
      </c>
      <c r="R36" s="59"/>
      <c r="S36" s="60"/>
      <c r="T36" s="60">
        <f t="shared" ref="T36:AC36" si="24">AVERAGE(T32:T35)</f>
        <v>20</v>
      </c>
      <c r="U36" s="59">
        <f t="shared" si="24"/>
        <v>19.625</v>
      </c>
      <c r="V36" s="59">
        <f t="shared" si="24"/>
        <v>20</v>
      </c>
      <c r="W36" s="59">
        <f t="shared" si="24"/>
        <v>20.75</v>
      </c>
      <c r="X36" s="59">
        <f t="shared" si="24"/>
        <v>20.625</v>
      </c>
      <c r="Y36" s="59">
        <f t="shared" si="24"/>
        <v>18.7</v>
      </c>
      <c r="Z36" s="59">
        <f t="shared" si="24"/>
        <v>17.375</v>
      </c>
      <c r="AA36" s="59">
        <f t="shared" si="24"/>
        <v>17.0625</v>
      </c>
      <c r="AB36" s="59">
        <f t="shared" si="24"/>
        <v>16.5</v>
      </c>
      <c r="AC36" s="59">
        <f t="shared" si="24"/>
        <v>16.375</v>
      </c>
      <c r="AD36" s="59">
        <f>AVERAGE(AD32:AD35)</f>
        <v>21.716666666666665</v>
      </c>
      <c r="AE36" s="59">
        <f t="shared" ref="AE36:AG36" si="25">AVERAGE(AE32:AE35)</f>
        <v>20.125</v>
      </c>
      <c r="AF36" s="59">
        <f t="shared" si="25"/>
        <v>18.899999999999999</v>
      </c>
      <c r="AG36" s="59">
        <f t="shared" si="25"/>
        <v>16.645833333333332</v>
      </c>
      <c r="AH36" s="193">
        <f>AVERAGE(AH32:AH35)</f>
        <v>19.346875000000001</v>
      </c>
      <c r="AI36" s="170"/>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c r="DZ36" s="61"/>
      <c r="EA36" s="61"/>
      <c r="EB36" s="61"/>
      <c r="EC36" s="61"/>
      <c r="ED36" s="61"/>
      <c r="EE36" s="61"/>
      <c r="EF36" s="61"/>
      <c r="EG36" s="61"/>
      <c r="EH36" s="61"/>
      <c r="EI36" s="61"/>
      <c r="EJ36" s="61"/>
      <c r="EK36" s="61"/>
      <c r="EL36" s="61"/>
      <c r="EM36" s="61"/>
      <c r="EN36" s="61"/>
      <c r="EO36" s="61"/>
      <c r="EP36" s="61"/>
      <c r="EQ36" s="61"/>
      <c r="ER36" s="61"/>
      <c r="ES36" s="61"/>
      <c r="ET36" s="61"/>
      <c r="EU36" s="61"/>
      <c r="EV36" s="61"/>
      <c r="EW36" s="61"/>
      <c r="EX36" s="61"/>
      <c r="EY36" s="61"/>
      <c r="EZ36" s="61"/>
      <c r="FA36" s="61"/>
      <c r="FB36" s="61"/>
      <c r="FC36" s="61"/>
      <c r="FD36" s="61"/>
      <c r="FE36" s="61"/>
      <c r="FF36" s="61"/>
      <c r="FG36" s="61"/>
      <c r="FH36" s="61"/>
      <c r="FI36" s="61"/>
      <c r="FJ36" s="61"/>
      <c r="FK36" s="61"/>
      <c r="FL36" s="61"/>
      <c r="FM36" s="61"/>
      <c r="FN36" s="61"/>
      <c r="FO36" s="61"/>
      <c r="FP36" s="61"/>
      <c r="FQ36" s="61"/>
      <c r="FR36" s="61"/>
      <c r="FS36" s="61"/>
      <c r="FT36" s="61"/>
      <c r="FU36" s="61"/>
      <c r="FV36" s="61"/>
      <c r="FW36" s="61"/>
      <c r="FX36" s="61"/>
      <c r="FY36" s="61"/>
      <c r="FZ36" s="61"/>
      <c r="GA36" s="61"/>
      <c r="GB36" s="61"/>
      <c r="GC36" s="61"/>
      <c r="GD36" s="61"/>
      <c r="GE36" s="61"/>
      <c r="GF36" s="61"/>
      <c r="GG36" s="61"/>
      <c r="GH36" s="61"/>
      <c r="GI36" s="61"/>
      <c r="GJ36" s="61"/>
      <c r="GK36" s="61"/>
      <c r="GL36" s="61"/>
      <c r="GM36" s="61"/>
      <c r="GN36" s="61"/>
      <c r="GO36" s="61"/>
      <c r="GP36" s="61"/>
      <c r="GQ36" s="61"/>
      <c r="GR36" s="61"/>
      <c r="GS36" s="61"/>
      <c r="GT36" s="61"/>
      <c r="GU36" s="61"/>
      <c r="GV36" s="61"/>
      <c r="GW36" s="61"/>
      <c r="GX36" s="61"/>
      <c r="GY36" s="61"/>
      <c r="GZ36" s="61"/>
      <c r="HA36" s="61"/>
      <c r="HB36" s="61"/>
      <c r="HC36" s="61"/>
      <c r="HD36" s="61"/>
      <c r="HE36" s="61"/>
      <c r="HF36" s="61"/>
      <c r="HG36" s="61"/>
      <c r="HH36" s="61"/>
      <c r="HI36" s="61"/>
      <c r="HJ36" s="61"/>
      <c r="HK36" s="61"/>
      <c r="HL36" s="61"/>
      <c r="HM36" s="61"/>
      <c r="HN36" s="61"/>
      <c r="HO36" s="61"/>
      <c r="HP36" s="61"/>
      <c r="HQ36" s="61"/>
      <c r="HR36" s="61"/>
      <c r="HS36" s="61"/>
      <c r="HT36" s="61"/>
      <c r="HU36" s="61"/>
      <c r="HV36" s="61"/>
      <c r="HW36" s="61"/>
      <c r="HX36" s="61"/>
      <c r="HY36" s="61"/>
      <c r="HZ36" s="61"/>
      <c r="IA36" s="61"/>
      <c r="IB36" s="61"/>
      <c r="IC36" s="61"/>
      <c r="ID36" s="61"/>
      <c r="IE36" s="61"/>
      <c r="IF36" s="61"/>
      <c r="IG36" s="61"/>
      <c r="IH36" s="61"/>
      <c r="II36" s="61"/>
      <c r="IJ36" s="61"/>
      <c r="IK36" s="61"/>
      <c r="IL36" s="61"/>
      <c r="IM36" s="61"/>
      <c r="IN36" s="61"/>
      <c r="IO36" s="61"/>
      <c r="IP36" s="61"/>
      <c r="IQ36" s="61"/>
      <c r="IR36" s="61"/>
      <c r="IS36" s="61"/>
      <c r="IT36" s="61"/>
      <c r="IU36" s="61"/>
      <c r="IV36" s="61"/>
      <c r="IW36" s="61"/>
      <c r="IX36" s="61"/>
      <c r="IY36" s="61"/>
      <c r="IZ36" s="61"/>
      <c r="JA36" s="61"/>
      <c r="JB36" s="61"/>
      <c r="JC36" s="61"/>
      <c r="JD36" s="61"/>
      <c r="JE36" s="61"/>
      <c r="JF36" s="61"/>
      <c r="JG36" s="61"/>
      <c r="JH36" s="61"/>
      <c r="JI36" s="61"/>
      <c r="JJ36" s="61"/>
      <c r="JK36" s="61"/>
      <c r="JL36" s="61"/>
      <c r="JM36" s="61"/>
      <c r="JN36" s="61"/>
      <c r="JO36" s="61"/>
      <c r="JP36" s="61"/>
      <c r="JQ36" s="61"/>
      <c r="JR36" s="61"/>
      <c r="JS36" s="61"/>
      <c r="JT36" s="61"/>
      <c r="JU36" s="61"/>
      <c r="JV36" s="61"/>
      <c r="JW36" s="61"/>
      <c r="JX36" s="61"/>
      <c r="JY36" s="61"/>
      <c r="JZ36" s="61"/>
      <c r="KA36" s="61"/>
      <c r="KB36" s="61"/>
      <c r="KC36" s="61"/>
      <c r="KD36" s="61"/>
      <c r="KE36" s="61"/>
      <c r="KF36" s="61"/>
      <c r="KG36" s="61"/>
      <c r="KH36" s="61"/>
      <c r="KI36" s="61"/>
      <c r="KJ36" s="61"/>
      <c r="KK36" s="61"/>
      <c r="KL36" s="61"/>
      <c r="KM36" s="61"/>
      <c r="KN36" s="61"/>
      <c r="KO36" s="61"/>
      <c r="KP36" s="61"/>
      <c r="KQ36" s="61"/>
      <c r="KR36" s="61"/>
      <c r="KS36" s="61"/>
      <c r="KT36" s="61"/>
      <c r="KU36" s="61"/>
      <c r="KV36" s="61"/>
      <c r="KW36" s="61"/>
      <c r="KX36" s="61"/>
      <c r="KY36" s="61"/>
      <c r="KZ36" s="61"/>
      <c r="LA36" s="61"/>
      <c r="LB36" s="61"/>
      <c r="LC36" s="61"/>
      <c r="LD36" s="61"/>
      <c r="LE36" s="61"/>
      <c r="LF36" s="61"/>
      <c r="LG36" s="61"/>
      <c r="LH36" s="61"/>
      <c r="LI36" s="61"/>
      <c r="LJ36" s="61"/>
      <c r="LK36" s="61"/>
      <c r="LL36" s="61"/>
      <c r="LM36" s="61"/>
      <c r="LN36" s="61"/>
      <c r="LO36" s="61"/>
      <c r="LP36" s="61"/>
      <c r="LQ36" s="61"/>
      <c r="LR36" s="61"/>
      <c r="LS36" s="61"/>
      <c r="LT36" s="61"/>
      <c r="LU36" s="61"/>
      <c r="LV36" s="61"/>
      <c r="LW36" s="61"/>
      <c r="LX36" s="61"/>
      <c r="LY36" s="61"/>
      <c r="LZ36" s="61"/>
      <c r="MA36" s="61"/>
      <c r="MB36" s="61"/>
      <c r="MC36" s="61"/>
      <c r="MD36" s="61"/>
      <c r="ME36" s="61"/>
      <c r="MF36" s="61"/>
      <c r="MG36" s="61"/>
      <c r="MH36" s="61"/>
      <c r="MI36" s="61"/>
      <c r="MJ36" s="61"/>
      <c r="MK36" s="61"/>
      <c r="ML36" s="61"/>
      <c r="MM36" s="61"/>
      <c r="MN36" s="61"/>
      <c r="MO36" s="61"/>
      <c r="MP36" s="61"/>
      <c r="MQ36" s="61"/>
      <c r="MR36" s="61"/>
      <c r="MS36" s="61"/>
      <c r="MT36" s="61"/>
    </row>
    <row r="37" spans="1:358" ht="19.5" collapsed="1" thickBot="1">
      <c r="A37" s="227" t="s">
        <v>74</v>
      </c>
      <c r="B37" s="160"/>
      <c r="C37" s="160"/>
      <c r="D37" s="161"/>
      <c r="E37" s="161"/>
      <c r="F37" s="162"/>
      <c r="G37" s="162"/>
      <c r="H37" s="162"/>
      <c r="I37" s="162"/>
      <c r="J37" s="163"/>
      <c r="K37" s="162">
        <f>K14+K36</f>
        <v>64.782499999999999</v>
      </c>
      <c r="L37" s="162">
        <f>L14+L36</f>
        <v>64.099999999999994</v>
      </c>
      <c r="M37" s="162"/>
      <c r="N37" s="164">
        <f>N36</f>
        <v>15.8125</v>
      </c>
      <c r="O37" s="164">
        <v>17.5</v>
      </c>
      <c r="P37" s="164">
        <f>P36</f>
        <v>23.4</v>
      </c>
      <c r="Q37" s="164">
        <f>Q36</f>
        <v>21.75</v>
      </c>
      <c r="R37" s="164"/>
      <c r="S37" s="164"/>
      <c r="T37" s="164">
        <f>T36</f>
        <v>20</v>
      </c>
      <c r="U37" s="164">
        <f t="shared" ref="U37:AC37" si="26">U36</f>
        <v>19.625</v>
      </c>
      <c r="V37" s="164">
        <f t="shared" si="26"/>
        <v>20</v>
      </c>
      <c r="W37" s="164">
        <f t="shared" si="26"/>
        <v>20.75</v>
      </c>
      <c r="X37" s="164">
        <f t="shared" si="26"/>
        <v>20.625</v>
      </c>
      <c r="Y37" s="164">
        <f t="shared" si="26"/>
        <v>18.7</v>
      </c>
      <c r="Z37" s="164">
        <f t="shared" si="26"/>
        <v>17.375</v>
      </c>
      <c r="AA37" s="164">
        <f t="shared" si="26"/>
        <v>17.0625</v>
      </c>
      <c r="AB37" s="164">
        <f t="shared" si="26"/>
        <v>16.5</v>
      </c>
      <c r="AC37" s="164">
        <f t="shared" si="26"/>
        <v>16.375</v>
      </c>
      <c r="AD37" s="164">
        <f>AVERAGE(P37:Q37,T37)</f>
        <v>21.716666666666669</v>
      </c>
      <c r="AE37" s="164">
        <f>AVERAGE(U37:W37)</f>
        <v>20.125</v>
      </c>
      <c r="AF37" s="164">
        <f>AVERAGE(X37:Z37)</f>
        <v>18.900000000000002</v>
      </c>
      <c r="AG37" s="164">
        <f>AVERAGE(AA37:AC37)</f>
        <v>16.645833333333332</v>
      </c>
      <c r="AH37" s="164">
        <f>AVERAGE(P37:Q37,T37:AC37)</f>
        <v>19.346875000000001</v>
      </c>
      <c r="AI37" s="169">
        <v>16</v>
      </c>
    </row>
    <row r="38" spans="1:358" ht="21.75" thickBot="1">
      <c r="A38" s="196" t="s">
        <v>34</v>
      </c>
      <c r="B38" s="88"/>
      <c r="C38" s="88"/>
      <c r="D38" s="65"/>
      <c r="E38" s="65"/>
      <c r="F38" s="20"/>
      <c r="G38" s="20"/>
      <c r="H38" s="20"/>
      <c r="I38" s="20"/>
      <c r="J38" s="66"/>
      <c r="K38" s="20"/>
      <c r="L38" s="20"/>
      <c r="M38" s="20"/>
      <c r="N38" s="20"/>
      <c r="O38" s="20"/>
      <c r="P38" s="20"/>
      <c r="Q38" s="20"/>
      <c r="R38" s="23"/>
      <c r="S38" s="67"/>
      <c r="T38" s="67"/>
      <c r="U38" s="24"/>
      <c r="V38" s="24"/>
      <c r="W38" s="24"/>
      <c r="X38" s="24"/>
      <c r="Y38" s="23"/>
      <c r="Z38" s="23"/>
      <c r="AA38" s="23"/>
      <c r="AB38" s="23"/>
      <c r="AC38" s="23"/>
      <c r="AD38" s="23"/>
      <c r="AE38" s="23"/>
      <c r="AF38" s="23"/>
      <c r="AG38" s="23"/>
      <c r="AH38" s="7"/>
      <c r="AI38" s="169"/>
    </row>
    <row r="39" spans="1:358" ht="16.5" hidden="1" customHeight="1" outlineLevel="1">
      <c r="A39" s="25"/>
      <c r="B39" s="26" t="s">
        <v>1</v>
      </c>
      <c r="C39" s="26" t="str">
        <f>C28</f>
        <v>Forecast</v>
      </c>
      <c r="D39" s="27"/>
      <c r="E39" s="1182" t="s">
        <v>3</v>
      </c>
      <c r="F39" s="1182" t="s">
        <v>4</v>
      </c>
      <c r="G39" s="1182" t="s">
        <v>5</v>
      </c>
      <c r="H39" s="1182" t="s">
        <v>6</v>
      </c>
      <c r="I39" s="1182" t="s">
        <v>7</v>
      </c>
      <c r="J39" s="28" t="s">
        <v>2</v>
      </c>
      <c r="K39" s="1182" t="s">
        <v>8</v>
      </c>
      <c r="L39" s="250" t="s">
        <v>9</v>
      </c>
      <c r="M39" s="250" t="s">
        <v>9</v>
      </c>
      <c r="N39" s="1182" t="s">
        <v>12</v>
      </c>
      <c r="O39" s="1182" t="s">
        <v>13</v>
      </c>
      <c r="P39" s="1182" t="s">
        <v>14</v>
      </c>
      <c r="Q39" s="1182" t="s">
        <v>15</v>
      </c>
      <c r="R39" s="1182" t="s">
        <v>10</v>
      </c>
      <c r="S39" s="29" t="s">
        <v>11</v>
      </c>
      <c r="T39" s="30" t="s">
        <v>16</v>
      </c>
      <c r="U39" s="1182" t="s">
        <v>64</v>
      </c>
      <c r="V39" s="1182" t="s">
        <v>65</v>
      </c>
      <c r="W39" s="1182" t="s">
        <v>66</v>
      </c>
      <c r="X39" s="1182" t="s">
        <v>67</v>
      </c>
      <c r="Y39" s="1182" t="s">
        <v>68</v>
      </c>
      <c r="Z39" s="1182" t="s">
        <v>69</v>
      </c>
      <c r="AA39" s="1182" t="s">
        <v>70</v>
      </c>
      <c r="AB39" s="1182" t="s">
        <v>77</v>
      </c>
      <c r="AC39" s="1182" t="s">
        <v>78</v>
      </c>
      <c r="AD39" s="1191" t="s">
        <v>79</v>
      </c>
      <c r="AE39" s="1191" t="s">
        <v>80</v>
      </c>
      <c r="AF39" s="1191" t="s">
        <v>81</v>
      </c>
      <c r="AG39" s="1191" t="s">
        <v>82</v>
      </c>
      <c r="AH39" s="1191">
        <v>2016</v>
      </c>
      <c r="AI39" s="169"/>
    </row>
    <row r="40" spans="1:358" ht="16.5" hidden="1" customHeight="1" outlineLevel="1">
      <c r="A40" s="31"/>
      <c r="B40" s="68"/>
      <c r="C40" s="68"/>
      <c r="D40" s="27"/>
      <c r="E40" s="1183"/>
      <c r="F40" s="1183"/>
      <c r="G40" s="1183"/>
      <c r="H40" s="1183"/>
      <c r="I40" s="1183"/>
      <c r="J40" s="69" t="str">
        <f>$J$6</f>
        <v>(8-12 Jun)</v>
      </c>
      <c r="K40" s="1183"/>
      <c r="L40" s="33" t="s">
        <v>20</v>
      </c>
      <c r="M40" s="33" t="s">
        <v>63</v>
      </c>
      <c r="N40" s="1183"/>
      <c r="O40" s="1183"/>
      <c r="P40" s="1183"/>
      <c r="Q40" s="1183"/>
      <c r="R40" s="1183">
        <f>R6</f>
        <v>42401</v>
      </c>
      <c r="S40" s="187">
        <f>S6</f>
        <v>42430</v>
      </c>
      <c r="T40" s="188"/>
      <c r="U40" s="1183"/>
      <c r="V40" s="1183"/>
      <c r="W40" s="1183"/>
      <c r="X40" s="1183"/>
      <c r="Y40" s="1183"/>
      <c r="Z40" s="1183"/>
      <c r="AA40" s="1183"/>
      <c r="AB40" s="1183"/>
      <c r="AC40" s="1183"/>
      <c r="AD40" s="1192"/>
      <c r="AE40" s="1192"/>
      <c r="AF40" s="1192"/>
      <c r="AG40" s="1192"/>
      <c r="AH40" s="1192"/>
      <c r="AI40" s="169"/>
    </row>
    <row r="41" spans="1:358" ht="21" hidden="1" customHeight="1" outlineLevel="1">
      <c r="A41" s="89" t="s">
        <v>35</v>
      </c>
      <c r="B41" s="96">
        <v>13.72</v>
      </c>
      <c r="C41" s="97" t="str">
        <f>C30</f>
        <v>Previous WK</v>
      </c>
      <c r="D41" s="98"/>
      <c r="E41" s="99">
        <v>13.53</v>
      </c>
      <c r="F41" s="35"/>
      <c r="G41" s="35"/>
      <c r="H41" s="35"/>
      <c r="I41" s="35"/>
      <c r="J41" s="72"/>
      <c r="K41" s="35"/>
      <c r="L41" s="37"/>
      <c r="M41" s="37"/>
      <c r="N41" s="35"/>
      <c r="O41" s="35"/>
      <c r="P41" s="35"/>
      <c r="Q41" s="35"/>
      <c r="R41" s="38"/>
      <c r="S41" s="100"/>
      <c r="T41" s="100"/>
      <c r="U41" s="39"/>
      <c r="V41" s="39"/>
      <c r="W41" s="39"/>
      <c r="X41" s="39"/>
      <c r="Y41" s="38"/>
      <c r="Z41" s="38"/>
      <c r="AA41" s="38"/>
      <c r="AB41" s="38"/>
      <c r="AC41" s="38"/>
      <c r="AD41" s="40"/>
      <c r="AE41" s="40"/>
      <c r="AF41" s="40"/>
      <c r="AG41" s="40"/>
      <c r="AH41" s="40"/>
      <c r="AI41" s="169"/>
    </row>
    <row r="42" spans="1:358" s="77" customFormat="1" ht="21" hidden="1" customHeight="1" outlineLevel="1">
      <c r="A42" s="1180"/>
      <c r="B42" s="1181"/>
      <c r="C42" s="1181"/>
      <c r="D42" s="41"/>
      <c r="E42" s="41"/>
      <c r="F42" s="76"/>
      <c r="G42" s="76"/>
      <c r="H42" s="76"/>
      <c r="I42" s="76"/>
      <c r="J42" s="43"/>
      <c r="K42" s="76"/>
      <c r="L42" s="76"/>
      <c r="M42" s="76"/>
      <c r="N42" s="76"/>
      <c r="O42" s="76"/>
      <c r="P42" s="222"/>
      <c r="Q42" s="76"/>
      <c r="R42" s="44"/>
      <c r="S42" s="216"/>
      <c r="T42" s="217"/>
      <c r="U42" s="44"/>
      <c r="V42" s="44"/>
      <c r="W42" s="44"/>
      <c r="X42" s="44"/>
      <c r="Y42" s="44"/>
      <c r="Z42" s="44"/>
      <c r="AA42" s="44"/>
      <c r="AB42" s="44"/>
      <c r="AC42" s="44"/>
      <c r="AD42" s="44"/>
      <c r="AE42" s="44"/>
      <c r="AF42" s="44"/>
      <c r="AG42" s="44"/>
      <c r="AH42" s="44"/>
      <c r="AI42" s="169"/>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c r="CE42" s="45"/>
      <c r="CF42" s="45"/>
      <c r="CG42" s="45"/>
      <c r="CH42" s="45"/>
      <c r="CI42" s="45"/>
      <c r="CJ42" s="45"/>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5"/>
      <c r="EF42" s="45"/>
      <c r="EG42" s="45"/>
      <c r="EH42" s="45"/>
      <c r="EI42" s="45"/>
      <c r="EJ42" s="45"/>
      <c r="EK42" s="45"/>
      <c r="EL42" s="45"/>
      <c r="EM42" s="45"/>
      <c r="EN42" s="45"/>
      <c r="EO42" s="45"/>
      <c r="EP42" s="45"/>
      <c r="EQ42" s="45"/>
      <c r="ER42" s="45"/>
      <c r="ES42" s="45"/>
      <c r="ET42" s="45"/>
      <c r="EU42" s="45"/>
      <c r="EV42" s="45"/>
      <c r="EW42" s="45"/>
      <c r="EX42" s="45"/>
      <c r="EY42" s="45"/>
      <c r="EZ42" s="45"/>
      <c r="FA42" s="45"/>
      <c r="FB42" s="45"/>
      <c r="FC42" s="45"/>
      <c r="FD42" s="45"/>
      <c r="FE42" s="45"/>
      <c r="FF42" s="45"/>
      <c r="FG42" s="45"/>
      <c r="FH42" s="45"/>
      <c r="FI42" s="45"/>
      <c r="FJ42" s="45"/>
      <c r="FK42" s="45"/>
      <c r="FL42" s="45"/>
      <c r="FM42" s="45"/>
      <c r="FN42" s="45"/>
      <c r="FO42" s="45"/>
      <c r="FP42" s="45"/>
      <c r="FQ42" s="45"/>
      <c r="FR42" s="45"/>
      <c r="FS42" s="45"/>
      <c r="FT42" s="45"/>
      <c r="FU42" s="45"/>
      <c r="FV42" s="45"/>
      <c r="FW42" s="45"/>
      <c r="FX42" s="45"/>
      <c r="FY42" s="45"/>
      <c r="FZ42" s="45"/>
      <c r="GA42" s="45"/>
      <c r="GB42" s="45"/>
      <c r="GC42" s="45"/>
      <c r="GD42" s="45"/>
      <c r="GE42" s="45"/>
      <c r="GF42" s="45"/>
      <c r="GG42" s="45"/>
      <c r="GH42" s="45"/>
      <c r="GI42" s="45"/>
      <c r="GJ42" s="45"/>
      <c r="GK42" s="45"/>
      <c r="GL42" s="45"/>
      <c r="GM42" s="45"/>
      <c r="GN42" s="45"/>
      <c r="GO42" s="45"/>
      <c r="GP42" s="45"/>
      <c r="GQ42" s="45"/>
      <c r="GR42" s="45"/>
      <c r="GS42" s="45"/>
      <c r="GT42" s="45"/>
      <c r="GU42" s="45"/>
      <c r="GV42" s="45"/>
      <c r="GW42" s="45"/>
      <c r="GX42" s="45"/>
      <c r="GY42" s="45"/>
      <c r="GZ42" s="45"/>
      <c r="HA42" s="45"/>
      <c r="HB42" s="45"/>
      <c r="HC42" s="45"/>
      <c r="HD42" s="45"/>
      <c r="HE42" s="45"/>
      <c r="HF42" s="45"/>
      <c r="HG42" s="45"/>
      <c r="HH42" s="45"/>
      <c r="HI42" s="45"/>
      <c r="HJ42" s="45"/>
      <c r="HK42" s="45"/>
      <c r="HL42" s="45"/>
      <c r="HM42" s="45"/>
      <c r="HN42" s="45"/>
      <c r="HO42" s="45"/>
      <c r="HP42" s="45"/>
      <c r="HQ42" s="45"/>
      <c r="HR42" s="45"/>
      <c r="HS42" s="45"/>
      <c r="HT42" s="45"/>
      <c r="HU42" s="45"/>
      <c r="HV42" s="45"/>
      <c r="HW42" s="45"/>
      <c r="HX42" s="45"/>
      <c r="HY42" s="45"/>
      <c r="HZ42" s="45"/>
      <c r="IA42" s="45"/>
      <c r="IB42" s="45"/>
      <c r="IC42" s="45"/>
      <c r="ID42" s="45"/>
      <c r="IE42" s="45"/>
      <c r="IF42" s="45"/>
      <c r="IG42" s="45"/>
      <c r="IH42" s="45"/>
      <c r="II42" s="45"/>
      <c r="IJ42" s="45"/>
      <c r="IK42" s="45"/>
      <c r="IL42" s="45"/>
      <c r="IM42" s="45"/>
      <c r="IN42" s="45"/>
      <c r="IO42" s="45"/>
      <c r="IP42" s="45"/>
      <c r="IQ42" s="45"/>
      <c r="IR42" s="45"/>
      <c r="IS42" s="45"/>
      <c r="IT42" s="45"/>
      <c r="IU42" s="45"/>
      <c r="IV42" s="45"/>
      <c r="IW42" s="45"/>
      <c r="IX42" s="45"/>
      <c r="IY42" s="45"/>
      <c r="IZ42" s="45"/>
      <c r="JA42" s="45"/>
      <c r="JB42" s="45"/>
      <c r="JC42" s="45"/>
      <c r="JD42" s="45"/>
      <c r="JE42" s="45"/>
      <c r="JF42" s="45"/>
      <c r="JG42" s="45"/>
      <c r="JH42" s="45"/>
      <c r="JI42" s="45"/>
      <c r="JJ42" s="45"/>
      <c r="JK42" s="45"/>
      <c r="JL42" s="45"/>
      <c r="JM42" s="45"/>
      <c r="JN42" s="45"/>
      <c r="JO42" s="45"/>
      <c r="JP42" s="45"/>
      <c r="JQ42" s="45"/>
      <c r="JR42" s="45"/>
      <c r="JS42" s="45"/>
      <c r="JT42" s="45"/>
      <c r="JU42" s="45"/>
      <c r="JV42" s="45"/>
      <c r="JW42" s="45"/>
      <c r="JX42" s="45"/>
      <c r="JY42" s="45"/>
      <c r="JZ42" s="45"/>
      <c r="KA42" s="45"/>
      <c r="KB42" s="45"/>
      <c r="KC42" s="45"/>
      <c r="KD42" s="45"/>
      <c r="KE42" s="45"/>
      <c r="KF42" s="45"/>
      <c r="KG42" s="45"/>
      <c r="KH42" s="45"/>
      <c r="KI42" s="45"/>
      <c r="KJ42" s="45"/>
      <c r="KK42" s="45"/>
      <c r="KL42" s="45"/>
      <c r="KM42" s="45"/>
      <c r="KN42" s="45"/>
      <c r="KO42" s="45"/>
      <c r="KP42" s="45"/>
      <c r="KQ42" s="45"/>
      <c r="KR42" s="45"/>
      <c r="KS42" s="45"/>
      <c r="KT42" s="45"/>
      <c r="KU42" s="45"/>
      <c r="KV42" s="45"/>
      <c r="KW42" s="45"/>
      <c r="KX42" s="45"/>
      <c r="KY42" s="45"/>
      <c r="KZ42" s="45"/>
      <c r="LA42" s="45"/>
      <c r="LB42" s="45"/>
      <c r="LC42" s="45"/>
      <c r="LD42" s="45"/>
      <c r="LE42" s="45"/>
      <c r="LF42" s="45"/>
      <c r="LG42" s="45"/>
      <c r="LH42" s="45"/>
      <c r="LI42" s="45"/>
      <c r="LJ42" s="45"/>
      <c r="LK42" s="45"/>
      <c r="LL42" s="45"/>
      <c r="LM42" s="45"/>
      <c r="LN42" s="45"/>
      <c r="LO42" s="45"/>
      <c r="LP42" s="45"/>
      <c r="LQ42" s="45"/>
      <c r="LR42" s="45"/>
      <c r="LS42" s="45"/>
      <c r="LT42" s="45"/>
      <c r="LU42" s="45"/>
      <c r="LV42" s="45"/>
      <c r="LW42" s="45"/>
      <c r="LX42" s="45"/>
      <c r="LY42" s="45"/>
      <c r="LZ42" s="45"/>
      <c r="MA42" s="45"/>
      <c r="MB42" s="45"/>
      <c r="MC42" s="45"/>
      <c r="MD42" s="45"/>
      <c r="ME42" s="45"/>
      <c r="MF42" s="45"/>
      <c r="MG42" s="45"/>
      <c r="MH42" s="45"/>
      <c r="MI42" s="45"/>
      <c r="MJ42" s="45"/>
      <c r="MK42" s="45"/>
      <c r="ML42" s="45"/>
      <c r="MM42" s="45"/>
      <c r="MN42" s="45"/>
      <c r="MO42" s="45"/>
      <c r="MP42" s="45"/>
      <c r="MQ42" s="45"/>
      <c r="MR42" s="45"/>
      <c r="MS42" s="45"/>
      <c r="MT42" s="45"/>
    </row>
    <row r="43" spans="1:358" ht="60.75" hidden="1" customHeight="1" outlineLevel="1">
      <c r="A43" s="47" t="s">
        <v>23</v>
      </c>
      <c r="B43" s="78">
        <f>C43-$B$41</f>
        <v>-0.22000000000000064</v>
      </c>
      <c r="C43" s="55">
        <v>13.5</v>
      </c>
      <c r="D43" s="49"/>
      <c r="E43" s="49"/>
      <c r="F43" s="52"/>
      <c r="G43" s="57"/>
      <c r="H43" s="56"/>
      <c r="I43" s="56"/>
      <c r="J43" s="55"/>
      <c r="K43" s="189">
        <v>13.2</v>
      </c>
      <c r="L43" s="191">
        <v>13.9</v>
      </c>
      <c r="M43" s="154">
        <v>13.5</v>
      </c>
      <c r="N43" s="191">
        <v>14.5</v>
      </c>
      <c r="O43" s="191">
        <v>13.5</v>
      </c>
      <c r="P43" s="56">
        <v>11.5</v>
      </c>
      <c r="Q43" s="189">
        <v>11</v>
      </c>
      <c r="R43" s="181" t="s">
        <v>90</v>
      </c>
      <c r="S43" s="185" t="s">
        <v>84</v>
      </c>
      <c r="T43" s="186">
        <v>10.5</v>
      </c>
      <c r="U43" s="181">
        <v>11</v>
      </c>
      <c r="V43" s="181">
        <v>11.25</v>
      </c>
      <c r="W43" s="181">
        <v>10.75</v>
      </c>
      <c r="X43" s="181">
        <v>10.5</v>
      </c>
      <c r="Y43" s="181">
        <v>10.25</v>
      </c>
      <c r="Z43" s="181">
        <v>11.25</v>
      </c>
      <c r="AA43" s="181">
        <v>12.5</v>
      </c>
      <c r="AB43" s="181">
        <v>13</v>
      </c>
      <c r="AC43" s="181">
        <v>14</v>
      </c>
      <c r="AD43" s="190">
        <f>AVERAGE(P43:T43)</f>
        <v>11</v>
      </c>
      <c r="AE43" s="190">
        <f>AVERAGE(U43:W43)</f>
        <v>11</v>
      </c>
      <c r="AF43" s="190">
        <f>AVERAGE(X43:Z43)</f>
        <v>10.666666666666666</v>
      </c>
      <c r="AG43" s="190">
        <f>AVERAGE(AA43:AC43)</f>
        <v>13.166666666666666</v>
      </c>
      <c r="AH43" s="190">
        <f>AVERAGE(P43:AC43)</f>
        <v>11.458333333333334</v>
      </c>
      <c r="AI43" s="169"/>
    </row>
    <row r="44" spans="1:358" ht="60.75" hidden="1" customHeight="1" outlineLevel="1">
      <c r="A44" s="47" t="s">
        <v>24</v>
      </c>
      <c r="B44" s="78">
        <f t="shared" ref="B44" si="27">C44-$B$32</f>
        <v>13.809999999999999</v>
      </c>
      <c r="C44" s="55">
        <v>13.5</v>
      </c>
      <c r="D44" s="49"/>
      <c r="E44" s="49"/>
      <c r="F44" s="56"/>
      <c r="G44" s="57"/>
      <c r="H44" s="56"/>
      <c r="I44" s="56"/>
      <c r="J44" s="55"/>
      <c r="K44" s="189">
        <v>13.4</v>
      </c>
      <c r="L44" s="191">
        <v>13.3</v>
      </c>
      <c r="M44" s="154">
        <v>13</v>
      </c>
      <c r="N44" s="191">
        <v>13.8</v>
      </c>
      <c r="O44" s="184"/>
      <c r="P44" s="56">
        <v>11.3</v>
      </c>
      <c r="Q44" s="183">
        <v>12</v>
      </c>
      <c r="R44" s="175" t="s">
        <v>103</v>
      </c>
      <c r="S44" s="185" t="s">
        <v>104</v>
      </c>
      <c r="T44" s="186">
        <v>12</v>
      </c>
      <c r="U44" s="175">
        <v>11.8</v>
      </c>
      <c r="V44" s="175">
        <v>11.5</v>
      </c>
      <c r="W44" s="175">
        <v>10.8</v>
      </c>
      <c r="X44" s="175">
        <v>10.5</v>
      </c>
      <c r="Y44" s="175">
        <v>11</v>
      </c>
      <c r="Z44" s="175">
        <v>11.7</v>
      </c>
      <c r="AA44" s="175">
        <v>13</v>
      </c>
      <c r="AB44" s="175">
        <v>14</v>
      </c>
      <c r="AC44" s="175">
        <v>13.9</v>
      </c>
      <c r="AD44" s="190">
        <f>AVERAGE(P44:T44)</f>
        <v>11.766666666666666</v>
      </c>
      <c r="AE44" s="190">
        <f t="shared" ref="AE44:AE46" si="28">AVERAGE(U44:W44)</f>
        <v>11.366666666666667</v>
      </c>
      <c r="AF44" s="190">
        <f t="shared" ref="AF44:AF46" si="29">AVERAGE(X44:Z44)</f>
        <v>11.066666666666668</v>
      </c>
      <c r="AG44" s="190">
        <f t="shared" ref="AG44:AG46" si="30">AVERAGE(AA44:AC44)</f>
        <v>13.633333333333333</v>
      </c>
      <c r="AH44" s="190">
        <f>AVERAGE(P44:AC44)</f>
        <v>11.958333333333334</v>
      </c>
      <c r="AI44" s="169"/>
    </row>
    <row r="45" spans="1:358" ht="60.75" hidden="1" customHeight="1" outlineLevel="1">
      <c r="A45" s="47" t="s">
        <v>25</v>
      </c>
      <c r="B45" s="78">
        <f t="shared" ref="B45" si="31">C45-$B$41</f>
        <v>8.0000000000000071E-2</v>
      </c>
      <c r="C45" s="55">
        <v>13.8</v>
      </c>
      <c r="D45" s="49"/>
      <c r="E45" s="49"/>
      <c r="F45" s="52"/>
      <c r="G45" s="57"/>
      <c r="H45" s="56"/>
      <c r="I45" s="56"/>
      <c r="J45" s="55"/>
      <c r="K45" s="189">
        <v>12.5</v>
      </c>
      <c r="L45" s="191">
        <v>13.2</v>
      </c>
      <c r="M45" s="154">
        <v>13.2</v>
      </c>
      <c r="N45" s="191">
        <v>14.5</v>
      </c>
      <c r="O45" s="191">
        <v>15.25</v>
      </c>
      <c r="P45" s="56">
        <v>11.5</v>
      </c>
      <c r="Q45" s="189">
        <v>11.5</v>
      </c>
      <c r="R45" s="189" t="s">
        <v>118</v>
      </c>
      <c r="S45" s="185" t="s">
        <v>36</v>
      </c>
      <c r="T45" s="186">
        <v>11.5</v>
      </c>
      <c r="U45" s="181">
        <v>11.6</v>
      </c>
      <c r="V45" s="181">
        <v>11</v>
      </c>
      <c r="W45" s="181">
        <v>11</v>
      </c>
      <c r="X45" s="181">
        <v>11</v>
      </c>
      <c r="Y45" s="181">
        <v>11</v>
      </c>
      <c r="Z45" s="181">
        <v>11.5</v>
      </c>
      <c r="AA45" s="181">
        <v>11.5</v>
      </c>
      <c r="AB45" s="181">
        <v>12</v>
      </c>
      <c r="AC45" s="181">
        <v>12</v>
      </c>
      <c r="AD45" s="190">
        <f>AVERAGE(P45:T45)</f>
        <v>11.5</v>
      </c>
      <c r="AE45" s="190">
        <f t="shared" si="28"/>
        <v>11.200000000000001</v>
      </c>
      <c r="AF45" s="190">
        <f t="shared" si="29"/>
        <v>11.166666666666666</v>
      </c>
      <c r="AG45" s="190">
        <f t="shared" si="30"/>
        <v>11.833333333333334</v>
      </c>
      <c r="AH45" s="190">
        <f>AVERAGE(P45:AC45)</f>
        <v>11.424999999999999</v>
      </c>
      <c r="AI45" s="169"/>
    </row>
    <row r="46" spans="1:358" ht="60.75" hidden="1" customHeight="1" outlineLevel="1" thickBot="1">
      <c r="A46" s="47" t="s">
        <v>26</v>
      </c>
      <c r="B46" s="48" t="e">
        <f>C46-#REF!</f>
        <v>#REF!</v>
      </c>
      <c r="C46" s="55">
        <v>12.8</v>
      </c>
      <c r="D46" s="49"/>
      <c r="E46" s="49"/>
      <c r="F46" s="52"/>
      <c r="G46" s="51"/>
      <c r="H46" s="52"/>
      <c r="I46" s="52"/>
      <c r="J46" s="55"/>
      <c r="K46" s="181">
        <v>13.34</v>
      </c>
      <c r="L46" s="101">
        <v>13.34</v>
      </c>
      <c r="M46" s="101">
        <v>13.68</v>
      </c>
      <c r="N46" s="182">
        <v>14.12</v>
      </c>
      <c r="O46" s="182">
        <v>14</v>
      </c>
      <c r="P46" s="56">
        <v>11.549999999999999</v>
      </c>
      <c r="Q46" s="189">
        <v>11.899999999999999</v>
      </c>
      <c r="R46" s="181" t="s">
        <v>131</v>
      </c>
      <c r="S46" s="185" t="s">
        <v>132</v>
      </c>
      <c r="T46" s="186">
        <v>10.33</v>
      </c>
      <c r="U46" s="181">
        <v>10.199999999999999</v>
      </c>
      <c r="V46" s="181">
        <v>11.91</v>
      </c>
      <c r="W46" s="181">
        <v>12.43</v>
      </c>
      <c r="X46" s="181">
        <v>11.8</v>
      </c>
      <c r="Y46" s="181">
        <v>11.5</v>
      </c>
      <c r="Z46" s="181">
        <v>11.3</v>
      </c>
      <c r="AA46" s="181">
        <v>12.7</v>
      </c>
      <c r="AB46" s="181">
        <v>14.649999999999999</v>
      </c>
      <c r="AC46" s="181">
        <v>14.7</v>
      </c>
      <c r="AD46" s="190">
        <f>AVERAGE(P46:T46)</f>
        <v>11.259999999999998</v>
      </c>
      <c r="AE46" s="190">
        <f t="shared" si="28"/>
        <v>11.513333333333334</v>
      </c>
      <c r="AF46" s="190">
        <f t="shared" si="29"/>
        <v>11.533333333333333</v>
      </c>
      <c r="AG46" s="190">
        <f t="shared" si="30"/>
        <v>14.016666666666666</v>
      </c>
      <c r="AH46" s="190">
        <f>AVERAGE(P46:AC46)</f>
        <v>12.080833333333331</v>
      </c>
      <c r="AI46" s="169"/>
    </row>
    <row r="47" spans="1:358" s="62" customFormat="1" ht="19.5" hidden="1" customHeight="1" outlineLevel="1" thickBot="1">
      <c r="A47" s="245" t="s">
        <v>75</v>
      </c>
      <c r="B47" s="155" t="s">
        <v>27</v>
      </c>
      <c r="C47" s="155" t="s">
        <v>27</v>
      </c>
      <c r="D47" s="155"/>
      <c r="E47" s="156"/>
      <c r="F47" s="157"/>
      <c r="G47" s="157"/>
      <c r="H47" s="157"/>
      <c r="I47" s="157"/>
      <c r="J47" s="157" t="e">
        <f t="shared" ref="J47:Q47" si="32">AVERAGE(J43:J46)</f>
        <v>#DIV/0!</v>
      </c>
      <c r="K47" s="157">
        <f t="shared" si="32"/>
        <v>13.11</v>
      </c>
      <c r="L47" s="157">
        <f t="shared" si="32"/>
        <v>13.435000000000002</v>
      </c>
      <c r="M47" s="157">
        <f t="shared" si="32"/>
        <v>13.345000000000001</v>
      </c>
      <c r="N47" s="157">
        <f t="shared" si="32"/>
        <v>14.229999999999999</v>
      </c>
      <c r="O47" s="157">
        <f t="shared" si="32"/>
        <v>14.25</v>
      </c>
      <c r="P47" s="157">
        <f t="shared" si="32"/>
        <v>11.462499999999999</v>
      </c>
      <c r="Q47" s="157">
        <f t="shared" si="32"/>
        <v>11.6</v>
      </c>
      <c r="R47" s="157"/>
      <c r="S47" s="158"/>
      <c r="T47" s="158">
        <f t="shared" ref="T47:AG47" si="33">AVERAGE(T43:T46)</f>
        <v>11.0825</v>
      </c>
      <c r="U47" s="59">
        <f t="shared" si="33"/>
        <v>11.149999999999999</v>
      </c>
      <c r="V47" s="59">
        <f t="shared" si="33"/>
        <v>11.414999999999999</v>
      </c>
      <c r="W47" s="59">
        <f t="shared" si="33"/>
        <v>11.244999999999999</v>
      </c>
      <c r="X47" s="59">
        <f t="shared" si="33"/>
        <v>10.95</v>
      </c>
      <c r="Y47" s="59">
        <f t="shared" si="33"/>
        <v>10.9375</v>
      </c>
      <c r="Z47" s="59">
        <f t="shared" si="33"/>
        <v>11.4375</v>
      </c>
      <c r="AA47" s="59">
        <f t="shared" si="33"/>
        <v>12.425000000000001</v>
      </c>
      <c r="AB47" s="59">
        <f t="shared" si="33"/>
        <v>13.4125</v>
      </c>
      <c r="AC47" s="59">
        <f t="shared" si="33"/>
        <v>13.649999999999999</v>
      </c>
      <c r="AD47" s="59">
        <f t="shared" si="33"/>
        <v>11.381666666666666</v>
      </c>
      <c r="AE47" s="59">
        <f t="shared" si="33"/>
        <v>11.270000000000001</v>
      </c>
      <c r="AF47" s="59">
        <f t="shared" si="33"/>
        <v>11.108333333333333</v>
      </c>
      <c r="AG47" s="59">
        <f t="shared" si="33"/>
        <v>13.1625</v>
      </c>
      <c r="AH47" s="193">
        <f>AVERAGE(AH43:AH46)</f>
        <v>11.730625</v>
      </c>
      <c r="AI47" s="169"/>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c r="DW47" s="61"/>
      <c r="DX47" s="61"/>
      <c r="DY47" s="61"/>
      <c r="DZ47" s="61"/>
      <c r="EA47" s="61"/>
      <c r="EB47" s="61"/>
      <c r="EC47" s="61"/>
      <c r="ED47" s="61"/>
      <c r="EE47" s="61"/>
      <c r="EF47" s="61"/>
      <c r="EG47" s="61"/>
      <c r="EH47" s="61"/>
      <c r="EI47" s="61"/>
      <c r="EJ47" s="61"/>
      <c r="EK47" s="61"/>
      <c r="EL47" s="61"/>
      <c r="EM47" s="61"/>
      <c r="EN47" s="61"/>
      <c r="EO47" s="61"/>
      <c r="EP47" s="61"/>
      <c r="EQ47" s="61"/>
      <c r="ER47" s="61"/>
      <c r="ES47" s="61"/>
      <c r="ET47" s="61"/>
      <c r="EU47" s="61"/>
      <c r="EV47" s="61"/>
      <c r="EW47" s="61"/>
      <c r="EX47" s="61"/>
      <c r="EY47" s="61"/>
      <c r="EZ47" s="61"/>
      <c r="FA47" s="61"/>
      <c r="FB47" s="61"/>
      <c r="FC47" s="61"/>
      <c r="FD47" s="61"/>
      <c r="FE47" s="61"/>
      <c r="FF47" s="61"/>
      <c r="FG47" s="61"/>
      <c r="FH47" s="61"/>
      <c r="FI47" s="61"/>
      <c r="FJ47" s="61"/>
      <c r="FK47" s="61"/>
      <c r="FL47" s="61"/>
      <c r="FM47" s="61"/>
      <c r="FN47" s="61"/>
      <c r="FO47" s="61"/>
      <c r="FP47" s="61"/>
      <c r="FQ47" s="61"/>
      <c r="FR47" s="61"/>
      <c r="FS47" s="61"/>
      <c r="FT47" s="61"/>
      <c r="FU47" s="61"/>
      <c r="FV47" s="61"/>
      <c r="FW47" s="61"/>
      <c r="FX47" s="61"/>
      <c r="FY47" s="61"/>
      <c r="FZ47" s="61"/>
      <c r="GA47" s="61"/>
      <c r="GB47" s="61"/>
      <c r="GC47" s="61"/>
      <c r="GD47" s="61"/>
      <c r="GE47" s="61"/>
      <c r="GF47" s="61"/>
      <c r="GG47" s="61"/>
      <c r="GH47" s="61"/>
      <c r="GI47" s="61"/>
      <c r="GJ47" s="61"/>
      <c r="GK47" s="61"/>
      <c r="GL47" s="61"/>
      <c r="GM47" s="61"/>
      <c r="GN47" s="61"/>
      <c r="GO47" s="61"/>
      <c r="GP47" s="61"/>
      <c r="GQ47" s="61"/>
      <c r="GR47" s="61"/>
      <c r="GS47" s="61"/>
      <c r="GT47" s="61"/>
      <c r="GU47" s="61"/>
      <c r="GV47" s="61"/>
      <c r="GW47" s="61"/>
      <c r="GX47" s="61"/>
      <c r="GY47" s="61"/>
      <c r="GZ47" s="61"/>
      <c r="HA47" s="61"/>
      <c r="HB47" s="61"/>
      <c r="HC47" s="61"/>
      <c r="HD47" s="61"/>
      <c r="HE47" s="61"/>
      <c r="HF47" s="61"/>
      <c r="HG47" s="61"/>
      <c r="HH47" s="61"/>
      <c r="HI47" s="61"/>
      <c r="HJ47" s="61"/>
      <c r="HK47" s="61"/>
      <c r="HL47" s="61"/>
      <c r="HM47" s="61"/>
      <c r="HN47" s="61"/>
      <c r="HO47" s="61"/>
      <c r="HP47" s="61"/>
      <c r="HQ47" s="61"/>
      <c r="HR47" s="61"/>
      <c r="HS47" s="61"/>
      <c r="HT47" s="61"/>
      <c r="HU47" s="61"/>
      <c r="HV47" s="61"/>
      <c r="HW47" s="61"/>
      <c r="HX47" s="61"/>
      <c r="HY47" s="61"/>
      <c r="HZ47" s="61"/>
      <c r="IA47" s="61"/>
      <c r="IB47" s="61"/>
      <c r="IC47" s="61"/>
      <c r="ID47" s="61"/>
      <c r="IE47" s="61"/>
      <c r="IF47" s="61"/>
      <c r="IG47" s="61"/>
      <c r="IH47" s="61"/>
      <c r="II47" s="61"/>
      <c r="IJ47" s="61"/>
      <c r="IK47" s="61"/>
      <c r="IL47" s="61"/>
      <c r="IM47" s="61"/>
      <c r="IN47" s="61"/>
      <c r="IO47" s="61"/>
      <c r="IP47" s="61"/>
      <c r="IQ47" s="61"/>
      <c r="IR47" s="61"/>
      <c r="IS47" s="61"/>
      <c r="IT47" s="61"/>
      <c r="IU47" s="61"/>
      <c r="IV47" s="61"/>
      <c r="IW47" s="61"/>
      <c r="IX47" s="61"/>
      <c r="IY47" s="61"/>
      <c r="IZ47" s="61"/>
      <c r="JA47" s="61"/>
      <c r="JB47" s="61"/>
      <c r="JC47" s="61"/>
      <c r="JD47" s="61"/>
      <c r="JE47" s="61"/>
      <c r="JF47" s="61"/>
      <c r="JG47" s="61"/>
      <c r="JH47" s="61"/>
      <c r="JI47" s="61"/>
      <c r="JJ47" s="61"/>
      <c r="JK47" s="61"/>
      <c r="JL47" s="61"/>
      <c r="JM47" s="61"/>
      <c r="JN47" s="61"/>
      <c r="JO47" s="61"/>
      <c r="JP47" s="61"/>
      <c r="JQ47" s="61"/>
      <c r="JR47" s="61"/>
      <c r="JS47" s="61"/>
      <c r="JT47" s="61"/>
      <c r="JU47" s="61"/>
      <c r="JV47" s="61"/>
      <c r="JW47" s="61"/>
      <c r="JX47" s="61"/>
      <c r="JY47" s="61"/>
      <c r="JZ47" s="61"/>
      <c r="KA47" s="61"/>
      <c r="KB47" s="61"/>
      <c r="KC47" s="61"/>
      <c r="KD47" s="61"/>
      <c r="KE47" s="61"/>
      <c r="KF47" s="61"/>
      <c r="KG47" s="61"/>
      <c r="KH47" s="61"/>
      <c r="KI47" s="61"/>
      <c r="KJ47" s="61"/>
      <c r="KK47" s="61"/>
      <c r="KL47" s="61"/>
      <c r="KM47" s="61"/>
      <c r="KN47" s="61"/>
      <c r="KO47" s="61"/>
      <c r="KP47" s="61"/>
      <c r="KQ47" s="61"/>
      <c r="KR47" s="61"/>
      <c r="KS47" s="61"/>
      <c r="KT47" s="61"/>
      <c r="KU47" s="61"/>
      <c r="KV47" s="61"/>
      <c r="KW47" s="61"/>
      <c r="KX47" s="61"/>
      <c r="KY47" s="61"/>
      <c r="KZ47" s="61"/>
      <c r="LA47" s="61"/>
      <c r="LB47" s="61"/>
      <c r="LC47" s="61"/>
      <c r="LD47" s="61"/>
      <c r="LE47" s="61"/>
      <c r="LF47" s="61"/>
      <c r="LG47" s="61"/>
      <c r="LH47" s="61"/>
      <c r="LI47" s="61"/>
      <c r="LJ47" s="61"/>
      <c r="LK47" s="61"/>
      <c r="LL47" s="61"/>
      <c r="LM47" s="61"/>
      <c r="LN47" s="61"/>
      <c r="LO47" s="61"/>
      <c r="LP47" s="61"/>
      <c r="LQ47" s="61"/>
      <c r="LR47" s="61"/>
      <c r="LS47" s="61"/>
      <c r="LT47" s="61"/>
      <c r="LU47" s="61"/>
      <c r="LV47" s="61"/>
      <c r="LW47" s="61"/>
      <c r="LX47" s="61"/>
      <c r="LY47" s="61"/>
      <c r="LZ47" s="61"/>
      <c r="MA47" s="61"/>
      <c r="MB47" s="61"/>
      <c r="MC47" s="61"/>
      <c r="MD47" s="61"/>
      <c r="ME47" s="61"/>
      <c r="MF47" s="61"/>
      <c r="MG47" s="61"/>
      <c r="MH47" s="61"/>
      <c r="MI47" s="61"/>
      <c r="MJ47" s="61"/>
      <c r="MK47" s="61"/>
      <c r="ML47" s="61"/>
      <c r="MM47" s="61"/>
      <c r="MN47" s="61"/>
      <c r="MO47" s="61"/>
      <c r="MP47" s="61"/>
      <c r="MQ47" s="61"/>
      <c r="MR47" s="61"/>
      <c r="MS47" s="61"/>
      <c r="MT47" s="61"/>
    </row>
    <row r="48" spans="1:358" s="62" customFormat="1" ht="24.6" customHeight="1" collapsed="1" thickBot="1">
      <c r="A48" s="227" t="s">
        <v>74</v>
      </c>
      <c r="B48" s="165"/>
      <c r="C48" s="165"/>
      <c r="D48" s="166"/>
      <c r="E48" s="166"/>
      <c r="F48" s="167"/>
      <c r="G48" s="167"/>
      <c r="H48" s="167"/>
      <c r="I48" s="167"/>
      <c r="J48" s="168"/>
      <c r="K48" s="167"/>
      <c r="L48" s="167"/>
      <c r="M48" s="167"/>
      <c r="N48" s="164">
        <f>N47</f>
        <v>14.229999999999999</v>
      </c>
      <c r="O48" s="164">
        <v>15.6</v>
      </c>
      <c r="P48" s="164">
        <f>P47</f>
        <v>11.462499999999999</v>
      </c>
      <c r="Q48" s="164">
        <f>Q47</f>
        <v>11.6</v>
      </c>
      <c r="R48" s="164"/>
      <c r="S48" s="164"/>
      <c r="T48" s="164">
        <f>T47</f>
        <v>11.0825</v>
      </c>
      <c r="U48" s="164">
        <f t="shared" ref="U48:AC48" si="34">U47</f>
        <v>11.149999999999999</v>
      </c>
      <c r="V48" s="164">
        <f t="shared" si="34"/>
        <v>11.414999999999999</v>
      </c>
      <c r="W48" s="164">
        <f t="shared" si="34"/>
        <v>11.244999999999999</v>
      </c>
      <c r="X48" s="164">
        <f t="shared" si="34"/>
        <v>10.95</v>
      </c>
      <c r="Y48" s="164">
        <f t="shared" si="34"/>
        <v>10.9375</v>
      </c>
      <c r="Z48" s="164">
        <f t="shared" si="34"/>
        <v>11.4375</v>
      </c>
      <c r="AA48" s="164">
        <f t="shared" si="34"/>
        <v>12.425000000000001</v>
      </c>
      <c r="AB48" s="164">
        <f t="shared" si="34"/>
        <v>13.4125</v>
      </c>
      <c r="AC48" s="164">
        <f t="shared" si="34"/>
        <v>13.649999999999999</v>
      </c>
      <c r="AD48" s="164">
        <f>AVERAGE(P48:Q48,T48)</f>
        <v>11.381666666666666</v>
      </c>
      <c r="AE48" s="164">
        <f>AVERAGE(U48:W48)</f>
        <v>11.269999999999998</v>
      </c>
      <c r="AF48" s="164">
        <f>AVERAGE(X48:Z48)</f>
        <v>11.108333333333334</v>
      </c>
      <c r="AG48" s="164">
        <f>AVERAGE(AA48:AC48)</f>
        <v>13.1625</v>
      </c>
      <c r="AH48" s="164">
        <f>AVERAGE(P48:Q48,T48:AC48)</f>
        <v>11.730624999999998</v>
      </c>
      <c r="AI48" s="169">
        <v>13.1</v>
      </c>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1"/>
      <c r="DY48" s="61"/>
      <c r="DZ48" s="61"/>
      <c r="EA48" s="61"/>
      <c r="EB48" s="61"/>
      <c r="EC48" s="61"/>
      <c r="ED48" s="61"/>
      <c r="EE48" s="61"/>
      <c r="EF48" s="61"/>
      <c r="EG48" s="61"/>
      <c r="EH48" s="61"/>
      <c r="EI48" s="61"/>
      <c r="EJ48" s="61"/>
      <c r="EK48" s="61"/>
      <c r="EL48" s="61"/>
      <c r="EM48" s="61"/>
      <c r="EN48" s="61"/>
      <c r="EO48" s="61"/>
      <c r="EP48" s="61"/>
      <c r="EQ48" s="61"/>
      <c r="ER48" s="61"/>
      <c r="ES48" s="61"/>
      <c r="ET48" s="61"/>
      <c r="EU48" s="61"/>
      <c r="EV48" s="61"/>
      <c r="EW48" s="61"/>
      <c r="EX48" s="61"/>
      <c r="EY48" s="61"/>
      <c r="EZ48" s="61"/>
      <c r="FA48" s="61"/>
      <c r="FB48" s="61"/>
      <c r="FC48" s="61"/>
      <c r="FD48" s="61"/>
      <c r="FE48" s="61"/>
      <c r="FF48" s="61"/>
      <c r="FG48" s="61"/>
      <c r="FH48" s="61"/>
      <c r="FI48" s="61"/>
      <c r="FJ48" s="61"/>
      <c r="FK48" s="61"/>
      <c r="FL48" s="61"/>
      <c r="FM48" s="61"/>
      <c r="FN48" s="61"/>
      <c r="FO48" s="61"/>
      <c r="FP48" s="61"/>
      <c r="FQ48" s="61"/>
      <c r="FR48" s="61"/>
      <c r="FS48" s="61"/>
      <c r="FT48" s="61"/>
      <c r="FU48" s="61"/>
      <c r="FV48" s="61"/>
      <c r="FW48" s="61"/>
      <c r="FX48" s="61"/>
      <c r="FY48" s="61"/>
      <c r="FZ48" s="61"/>
      <c r="GA48" s="61"/>
      <c r="GB48" s="61"/>
      <c r="GC48" s="61"/>
      <c r="GD48" s="61"/>
      <c r="GE48" s="61"/>
      <c r="GF48" s="61"/>
      <c r="GG48" s="61"/>
      <c r="GH48" s="61"/>
      <c r="GI48" s="61"/>
      <c r="GJ48" s="61"/>
      <c r="GK48" s="61"/>
      <c r="GL48" s="61"/>
      <c r="GM48" s="61"/>
      <c r="GN48" s="61"/>
      <c r="GO48" s="61"/>
      <c r="GP48" s="61"/>
      <c r="GQ48" s="61"/>
      <c r="GR48" s="61"/>
      <c r="GS48" s="61"/>
      <c r="GT48" s="61"/>
      <c r="GU48" s="61"/>
      <c r="GV48" s="61"/>
      <c r="GW48" s="61"/>
      <c r="GX48" s="61"/>
      <c r="GY48" s="61"/>
      <c r="GZ48" s="61"/>
      <c r="HA48" s="61"/>
      <c r="HB48" s="61"/>
      <c r="HC48" s="61"/>
      <c r="HD48" s="61"/>
      <c r="HE48" s="61"/>
      <c r="HF48" s="61"/>
      <c r="HG48" s="61"/>
      <c r="HH48" s="61"/>
      <c r="HI48" s="61"/>
      <c r="HJ48" s="61"/>
      <c r="HK48" s="61"/>
      <c r="HL48" s="61"/>
      <c r="HM48" s="61"/>
      <c r="HN48" s="61"/>
      <c r="HO48" s="61"/>
      <c r="HP48" s="61"/>
      <c r="HQ48" s="61"/>
      <c r="HR48" s="61"/>
      <c r="HS48" s="61"/>
      <c r="HT48" s="61"/>
      <c r="HU48" s="61"/>
      <c r="HV48" s="61"/>
      <c r="HW48" s="61"/>
      <c r="HX48" s="61"/>
      <c r="HY48" s="61"/>
      <c r="HZ48" s="61"/>
      <c r="IA48" s="61"/>
      <c r="IB48" s="61"/>
      <c r="IC48" s="61"/>
      <c r="ID48" s="61"/>
      <c r="IE48" s="61"/>
      <c r="IF48" s="61"/>
      <c r="IG48" s="61"/>
      <c r="IH48" s="61"/>
      <c r="II48" s="61"/>
      <c r="IJ48" s="61"/>
      <c r="IK48" s="61"/>
      <c r="IL48" s="61"/>
      <c r="IM48" s="61"/>
      <c r="IN48" s="61"/>
      <c r="IO48" s="61"/>
      <c r="IP48" s="61"/>
      <c r="IQ48" s="61"/>
      <c r="IR48" s="61"/>
      <c r="IS48" s="61"/>
      <c r="IT48" s="61"/>
      <c r="IU48" s="61"/>
      <c r="IV48" s="61"/>
      <c r="IW48" s="61"/>
      <c r="IX48" s="61"/>
      <c r="IY48" s="61"/>
      <c r="IZ48" s="61"/>
      <c r="JA48" s="61"/>
      <c r="JB48" s="61"/>
      <c r="JC48" s="61"/>
      <c r="JD48" s="61"/>
      <c r="JE48" s="61"/>
      <c r="JF48" s="61"/>
      <c r="JG48" s="61"/>
      <c r="JH48" s="61"/>
      <c r="JI48" s="61"/>
      <c r="JJ48" s="61"/>
      <c r="JK48" s="61"/>
      <c r="JL48" s="61"/>
      <c r="JM48" s="61"/>
      <c r="JN48" s="61"/>
      <c r="JO48" s="61"/>
      <c r="JP48" s="61"/>
      <c r="JQ48" s="61"/>
      <c r="JR48" s="61"/>
      <c r="JS48" s="61"/>
      <c r="JT48" s="61"/>
      <c r="JU48" s="61"/>
      <c r="JV48" s="61"/>
      <c r="JW48" s="61"/>
      <c r="JX48" s="61"/>
      <c r="JY48" s="61"/>
      <c r="JZ48" s="61"/>
      <c r="KA48" s="61"/>
      <c r="KB48" s="61"/>
      <c r="KC48" s="61"/>
      <c r="KD48" s="61"/>
      <c r="KE48" s="61"/>
      <c r="KF48" s="61"/>
      <c r="KG48" s="61"/>
      <c r="KH48" s="61"/>
      <c r="KI48" s="61"/>
      <c r="KJ48" s="61"/>
      <c r="KK48" s="61"/>
      <c r="KL48" s="61"/>
      <c r="KM48" s="61"/>
      <c r="KN48" s="61"/>
      <c r="KO48" s="61"/>
      <c r="KP48" s="61"/>
      <c r="KQ48" s="61"/>
      <c r="KR48" s="61"/>
      <c r="KS48" s="61"/>
      <c r="KT48" s="61"/>
      <c r="KU48" s="61"/>
      <c r="KV48" s="61"/>
      <c r="KW48" s="61"/>
      <c r="KX48" s="61"/>
      <c r="KY48" s="61"/>
      <c r="KZ48" s="61"/>
      <c r="LA48" s="61"/>
      <c r="LB48" s="61"/>
      <c r="LC48" s="61"/>
      <c r="LD48" s="61"/>
      <c r="LE48" s="61"/>
      <c r="LF48" s="61"/>
      <c r="LG48" s="61"/>
      <c r="LH48" s="61"/>
      <c r="LI48" s="61"/>
      <c r="LJ48" s="61"/>
      <c r="LK48" s="61"/>
      <c r="LL48" s="61"/>
      <c r="LM48" s="61"/>
      <c r="LN48" s="61"/>
      <c r="LO48" s="61"/>
      <c r="LP48" s="61"/>
      <c r="LQ48" s="61"/>
      <c r="LR48" s="61"/>
      <c r="LS48" s="61"/>
      <c r="LT48" s="61"/>
      <c r="LU48" s="61"/>
      <c r="LV48" s="61"/>
      <c r="LW48" s="61"/>
      <c r="LX48" s="61"/>
      <c r="LY48" s="61"/>
      <c r="LZ48" s="61"/>
      <c r="MA48" s="61"/>
      <c r="MB48" s="61"/>
      <c r="MC48" s="61"/>
      <c r="MD48" s="61"/>
      <c r="ME48" s="61"/>
      <c r="MF48" s="61"/>
      <c r="MG48" s="61"/>
      <c r="MH48" s="61"/>
      <c r="MI48" s="61"/>
      <c r="MJ48" s="61"/>
      <c r="MK48" s="61"/>
      <c r="ML48" s="61"/>
      <c r="MM48" s="61"/>
      <c r="MN48" s="61"/>
      <c r="MO48" s="61"/>
      <c r="MP48" s="61"/>
      <c r="MQ48" s="61"/>
      <c r="MR48" s="61"/>
      <c r="MS48" s="61"/>
      <c r="MT48" s="61"/>
    </row>
    <row r="49" spans="1:358" s="62" customFormat="1" ht="21.75" thickBot="1">
      <c r="A49" s="197" t="s">
        <v>37</v>
      </c>
      <c r="B49" s="102"/>
      <c r="C49" s="102"/>
      <c r="D49" s="102"/>
      <c r="E49" s="102"/>
      <c r="F49" s="159"/>
      <c r="G49" s="159"/>
      <c r="H49" s="159"/>
      <c r="I49" s="159"/>
      <c r="J49" s="103"/>
      <c r="K49" s="159">
        <f>K47+K14</f>
        <v>61.41</v>
      </c>
      <c r="L49" s="159">
        <f>L47+L14</f>
        <v>60.285000000000004</v>
      </c>
      <c r="M49" s="104">
        <f>M47-M60</f>
        <v>0.27500000000000036</v>
      </c>
      <c r="N49" s="157">
        <f>N47-N60</f>
        <v>0.19999999999999929</v>
      </c>
      <c r="O49" s="157">
        <f>O47-O60</f>
        <v>9.9999999999999645E-2</v>
      </c>
      <c r="P49" s="157">
        <f>P47-P60</f>
        <v>1.8624999999999989</v>
      </c>
      <c r="Q49" s="157">
        <f t="shared" ref="Q49" si="35">Q47-Q60</f>
        <v>1.5</v>
      </c>
      <c r="R49" s="157"/>
      <c r="S49" s="159"/>
      <c r="T49" s="159">
        <f>T47-T60</f>
        <v>0.49500000000000099</v>
      </c>
      <c r="U49" s="157">
        <f t="shared" ref="U49:AH50" si="36">U47-U60</f>
        <v>9.9999999999997868E-2</v>
      </c>
      <c r="V49" s="157">
        <f t="shared" si="36"/>
        <v>-0.11250000000000071</v>
      </c>
      <c r="W49" s="157">
        <f t="shared" si="36"/>
        <v>-4.2500000000000426E-2</v>
      </c>
      <c r="X49" s="157">
        <f t="shared" si="36"/>
        <v>0.27749999999999986</v>
      </c>
      <c r="Y49" s="157">
        <f t="shared" si="36"/>
        <v>0.76249999999999929</v>
      </c>
      <c r="Z49" s="157">
        <f t="shared" si="36"/>
        <v>0.83750000000000036</v>
      </c>
      <c r="AA49" s="157">
        <f t="shared" si="36"/>
        <v>0.65000000000000036</v>
      </c>
      <c r="AB49" s="157">
        <f t="shared" si="36"/>
        <v>0.57000000000000028</v>
      </c>
      <c r="AC49" s="157">
        <f t="shared" si="36"/>
        <v>0.71999999999999886</v>
      </c>
      <c r="AD49" s="157">
        <f t="shared" si="36"/>
        <v>1.2858333333333345</v>
      </c>
      <c r="AE49" s="157">
        <f t="shared" si="36"/>
        <v>-1.8333333333332646E-2</v>
      </c>
      <c r="AF49" s="157">
        <f t="shared" si="36"/>
        <v>0.62583333333333435</v>
      </c>
      <c r="AG49" s="157">
        <f t="shared" si="36"/>
        <v>0.6466666666666665</v>
      </c>
      <c r="AH49" s="193">
        <f t="shared" si="36"/>
        <v>0.63499999999999979</v>
      </c>
      <c r="AI49" s="169"/>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s="61"/>
      <c r="GU49" s="61"/>
      <c r="GV49" s="61"/>
      <c r="GW49" s="61"/>
      <c r="GX49" s="61"/>
      <c r="GY49" s="61"/>
      <c r="GZ49" s="61"/>
      <c r="HA49" s="61"/>
      <c r="HB49" s="61"/>
      <c r="HC49" s="61"/>
      <c r="HD49" s="61"/>
      <c r="HE49" s="61"/>
      <c r="HF49" s="61"/>
      <c r="HG49" s="61"/>
      <c r="HH49" s="61"/>
      <c r="HI49" s="61"/>
      <c r="HJ49" s="61"/>
      <c r="HK49" s="61"/>
      <c r="HL49" s="61"/>
      <c r="HM49" s="61"/>
      <c r="HN49" s="61"/>
      <c r="HO49" s="61"/>
      <c r="HP49" s="61"/>
      <c r="HQ49" s="61"/>
      <c r="HR49" s="61"/>
      <c r="HS49" s="61"/>
      <c r="HT49" s="61"/>
      <c r="HU49" s="61"/>
      <c r="HV49" s="61"/>
      <c r="HW49" s="61"/>
      <c r="HX49" s="61"/>
      <c r="HY49" s="61"/>
      <c r="HZ49" s="61"/>
      <c r="IA49" s="61"/>
      <c r="IB49" s="61"/>
      <c r="IC49" s="61"/>
      <c r="ID49" s="61"/>
      <c r="IE49" s="61"/>
      <c r="IF49" s="61"/>
      <c r="IG49" s="61"/>
      <c r="IH49" s="61"/>
      <c r="II49" s="61"/>
      <c r="IJ49" s="61"/>
      <c r="IK49" s="61"/>
      <c r="IL49" s="61"/>
      <c r="IM49" s="61"/>
      <c r="IN49" s="61"/>
      <c r="IO49" s="61"/>
      <c r="IP49" s="61"/>
      <c r="IQ49" s="61"/>
      <c r="IR49" s="61"/>
      <c r="IS49" s="61"/>
      <c r="IT49" s="61"/>
      <c r="IU49" s="61"/>
      <c r="IV49" s="61"/>
      <c r="IW49" s="61"/>
      <c r="IX49" s="61"/>
      <c r="IY49" s="61"/>
      <c r="IZ49" s="61"/>
      <c r="JA49" s="61"/>
      <c r="JB49" s="61"/>
      <c r="JC49" s="61"/>
      <c r="JD49" s="61"/>
      <c r="JE49" s="61"/>
      <c r="JF49" s="61"/>
      <c r="JG49" s="61"/>
      <c r="JH49" s="61"/>
      <c r="JI49" s="61"/>
      <c r="JJ49" s="61"/>
      <c r="JK49" s="61"/>
      <c r="JL49" s="61"/>
      <c r="JM49" s="61"/>
      <c r="JN49" s="61"/>
      <c r="JO49" s="61"/>
      <c r="JP49" s="61"/>
      <c r="JQ49" s="61"/>
      <c r="JR49" s="61"/>
      <c r="JS49" s="61"/>
      <c r="JT49" s="61"/>
      <c r="JU49" s="61"/>
      <c r="JV49" s="61"/>
      <c r="JW49" s="61"/>
      <c r="JX49" s="61"/>
      <c r="JY49" s="61"/>
      <c r="JZ49" s="61"/>
      <c r="KA49" s="61"/>
      <c r="KB49" s="61"/>
      <c r="KC49" s="61"/>
      <c r="KD49" s="61"/>
      <c r="KE49" s="61"/>
      <c r="KF49" s="61"/>
      <c r="KG49" s="61"/>
      <c r="KH49" s="61"/>
      <c r="KI49" s="61"/>
      <c r="KJ49" s="61"/>
      <c r="KK49" s="61"/>
      <c r="KL49" s="61"/>
      <c r="KM49" s="61"/>
      <c r="KN49" s="61"/>
      <c r="KO49" s="61"/>
      <c r="KP49" s="61"/>
      <c r="KQ49" s="61"/>
      <c r="KR49" s="61"/>
      <c r="KS49" s="61"/>
      <c r="KT49" s="61"/>
      <c r="KU49" s="61"/>
      <c r="KV49" s="61"/>
      <c r="KW49" s="61"/>
      <c r="KX49" s="61"/>
      <c r="KY49" s="61"/>
      <c r="KZ49" s="61"/>
      <c r="LA49" s="61"/>
      <c r="LB49" s="61"/>
      <c r="LC49" s="61"/>
      <c r="LD49" s="61"/>
      <c r="LE49" s="61"/>
      <c r="LF49" s="61"/>
      <c r="LG49" s="61"/>
      <c r="LH49" s="61"/>
      <c r="LI49" s="61"/>
      <c r="LJ49" s="61"/>
      <c r="LK49" s="61"/>
      <c r="LL49" s="61"/>
      <c r="LM49" s="61"/>
      <c r="LN49" s="61"/>
      <c r="LO49" s="61"/>
      <c r="LP49" s="61"/>
      <c r="LQ49" s="61"/>
      <c r="LR49" s="61"/>
      <c r="LS49" s="61"/>
      <c r="LT49" s="61"/>
      <c r="LU49" s="61"/>
      <c r="LV49" s="61"/>
      <c r="LW49" s="61"/>
      <c r="LX49" s="61"/>
      <c r="LY49" s="61"/>
      <c r="LZ49" s="61"/>
      <c r="MA49" s="61"/>
      <c r="MB49" s="61"/>
      <c r="MC49" s="61"/>
      <c r="MD49" s="61"/>
      <c r="ME49" s="61"/>
      <c r="MF49" s="61"/>
      <c r="MG49" s="61"/>
      <c r="MH49" s="61"/>
      <c r="MI49" s="61"/>
      <c r="MJ49" s="61"/>
      <c r="MK49" s="61"/>
      <c r="ML49" s="61"/>
      <c r="MM49" s="61"/>
      <c r="MN49" s="61"/>
      <c r="MO49" s="61"/>
      <c r="MP49" s="61"/>
      <c r="MQ49" s="61"/>
      <c r="MR49" s="61"/>
      <c r="MS49" s="61"/>
      <c r="MT49" s="61"/>
    </row>
    <row r="50" spans="1:358" s="62" customFormat="1" ht="19.5" thickBot="1">
      <c r="A50" s="227" t="s">
        <v>76</v>
      </c>
      <c r="B50" s="164"/>
      <c r="C50" s="164"/>
      <c r="D50" s="164"/>
      <c r="E50" s="164"/>
      <c r="F50" s="164"/>
      <c r="G50" s="164"/>
      <c r="H50" s="164"/>
      <c r="I50" s="164"/>
      <c r="J50" s="164"/>
      <c r="K50" s="164"/>
      <c r="L50" s="164"/>
      <c r="M50" s="164"/>
      <c r="N50" s="164">
        <f>N48-N61</f>
        <v>0.19999999999999929</v>
      </c>
      <c r="O50" s="164">
        <f>O48-O61</f>
        <v>1.4499999999999993</v>
      </c>
      <c r="P50" s="164">
        <f>P48-P61</f>
        <v>1.8624999999999989</v>
      </c>
      <c r="Q50" s="164">
        <f>Q48-Q61</f>
        <v>1.5</v>
      </c>
      <c r="R50" s="164"/>
      <c r="S50" s="164"/>
      <c r="T50" s="164">
        <f>T48-T61</f>
        <v>0.49500000000000099</v>
      </c>
      <c r="U50" s="164">
        <f t="shared" si="36"/>
        <v>9.9999999999997868E-2</v>
      </c>
      <c r="V50" s="164">
        <f t="shared" si="36"/>
        <v>-0.11250000000000071</v>
      </c>
      <c r="W50" s="164">
        <f t="shared" si="36"/>
        <v>-4.2500000000000426E-2</v>
      </c>
      <c r="X50" s="164">
        <f t="shared" si="36"/>
        <v>0.27749999999999986</v>
      </c>
      <c r="Y50" s="164">
        <f t="shared" si="36"/>
        <v>0.76249999999999929</v>
      </c>
      <c r="Z50" s="164">
        <f t="shared" si="36"/>
        <v>0.83750000000000036</v>
      </c>
      <c r="AA50" s="164">
        <f t="shared" si="36"/>
        <v>0.65000000000000036</v>
      </c>
      <c r="AB50" s="164">
        <f t="shared" si="36"/>
        <v>0.57000000000000028</v>
      </c>
      <c r="AC50" s="164">
        <f t="shared" si="36"/>
        <v>0.71999999999999886</v>
      </c>
      <c r="AD50" s="164">
        <f t="shared" si="36"/>
        <v>1.2858333333333327</v>
      </c>
      <c r="AE50" s="164">
        <f t="shared" si="36"/>
        <v>-1.8333333333336199E-2</v>
      </c>
      <c r="AF50" s="164">
        <f t="shared" si="36"/>
        <v>0.62583333333333435</v>
      </c>
      <c r="AG50" s="164">
        <f t="shared" si="36"/>
        <v>0.6466666666666665</v>
      </c>
      <c r="AH50" s="164">
        <f t="shared" si="36"/>
        <v>0.63499999999999979</v>
      </c>
      <c r="AI50" s="178">
        <f>AI48-AI60</f>
        <v>0.29999999999999893</v>
      </c>
      <c r="AJ50" s="61"/>
      <c r="AK50" s="61"/>
      <c r="AL50" s="61"/>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1"/>
      <c r="DY50" s="61"/>
      <c r="DZ50" s="61"/>
      <c r="EA50" s="61"/>
      <c r="EB50" s="61"/>
      <c r="EC50" s="61"/>
      <c r="ED50" s="61"/>
      <c r="EE50" s="61"/>
      <c r="EF50" s="61"/>
      <c r="EG50" s="61"/>
      <c r="EH50" s="61"/>
      <c r="EI50" s="61"/>
      <c r="EJ50" s="61"/>
      <c r="EK50" s="61"/>
      <c r="EL50" s="61"/>
      <c r="EM50" s="61"/>
      <c r="EN50" s="61"/>
      <c r="EO50" s="61"/>
      <c r="EP50" s="61"/>
      <c r="EQ50" s="61"/>
      <c r="ER50" s="61"/>
      <c r="ES50" s="61"/>
      <c r="ET50" s="61"/>
      <c r="EU50" s="61"/>
      <c r="EV50" s="61"/>
      <c r="EW50" s="61"/>
      <c r="EX50" s="61"/>
      <c r="EY50" s="61"/>
      <c r="EZ50" s="61"/>
      <c r="FA50" s="61"/>
      <c r="FB50" s="61"/>
      <c r="FC50" s="61"/>
      <c r="FD50" s="61"/>
      <c r="FE50" s="61"/>
      <c r="FF50" s="61"/>
      <c r="FG50" s="61"/>
      <c r="FH50" s="61"/>
      <c r="FI50" s="61"/>
      <c r="FJ50" s="61"/>
      <c r="FK50" s="61"/>
      <c r="FL50" s="61"/>
      <c r="FM50" s="61"/>
      <c r="FN50" s="61"/>
      <c r="FO50" s="61"/>
      <c r="FP50" s="61"/>
      <c r="FQ50" s="61"/>
      <c r="FR50" s="61"/>
      <c r="FS50" s="61"/>
      <c r="FT50" s="61"/>
      <c r="FU50" s="61"/>
      <c r="FV50" s="61"/>
      <c r="FW50" s="61"/>
      <c r="FX50" s="61"/>
      <c r="FY50" s="61"/>
      <c r="FZ50" s="61"/>
      <c r="GA50" s="61"/>
      <c r="GB50" s="61"/>
      <c r="GC50" s="61"/>
      <c r="GD50" s="61"/>
      <c r="GE50" s="61"/>
      <c r="GF50" s="61"/>
      <c r="GG50" s="61"/>
      <c r="GH50" s="61"/>
      <c r="GI50" s="61"/>
      <c r="GJ50" s="61"/>
      <c r="GK50" s="61"/>
      <c r="GL50" s="61"/>
      <c r="GM50" s="61"/>
      <c r="GN50" s="61"/>
      <c r="GO50" s="61"/>
      <c r="GP50" s="61"/>
      <c r="GQ50" s="61"/>
      <c r="GR50" s="61"/>
      <c r="GS50" s="61"/>
      <c r="GT50" s="61"/>
      <c r="GU50" s="61"/>
      <c r="GV50" s="61"/>
      <c r="GW50" s="61"/>
      <c r="GX50" s="61"/>
      <c r="GY50" s="61"/>
      <c r="GZ50" s="61"/>
      <c r="HA50" s="61"/>
      <c r="HB50" s="61"/>
      <c r="HC50" s="61"/>
      <c r="HD50" s="61"/>
      <c r="HE50" s="61"/>
      <c r="HF50" s="61"/>
      <c r="HG50" s="61"/>
      <c r="HH50" s="61"/>
      <c r="HI50" s="61"/>
      <c r="HJ50" s="61"/>
      <c r="HK50" s="61"/>
      <c r="HL50" s="61"/>
      <c r="HM50" s="61"/>
      <c r="HN50" s="61"/>
      <c r="HO50" s="61"/>
      <c r="HP50" s="61"/>
      <c r="HQ50" s="61"/>
      <c r="HR50" s="61"/>
      <c r="HS50" s="61"/>
      <c r="HT50" s="61"/>
      <c r="HU50" s="61"/>
      <c r="HV50" s="61"/>
      <c r="HW50" s="61"/>
      <c r="HX50" s="61"/>
      <c r="HY50" s="61"/>
      <c r="HZ50" s="61"/>
      <c r="IA50" s="61"/>
      <c r="IB50" s="61"/>
      <c r="IC50" s="61"/>
      <c r="ID50" s="61"/>
      <c r="IE50" s="61"/>
      <c r="IF50" s="61"/>
      <c r="IG50" s="61"/>
      <c r="IH50" s="61"/>
      <c r="II50" s="61"/>
      <c r="IJ50" s="61"/>
      <c r="IK50" s="61"/>
      <c r="IL50" s="61"/>
      <c r="IM50" s="61"/>
      <c r="IN50" s="61"/>
      <c r="IO50" s="61"/>
      <c r="IP50" s="61"/>
      <c r="IQ50" s="61"/>
      <c r="IR50" s="61"/>
      <c r="IS50" s="61"/>
      <c r="IT50" s="61"/>
      <c r="IU50" s="61"/>
      <c r="IV50" s="61"/>
      <c r="IW50" s="61"/>
      <c r="IX50" s="61"/>
      <c r="IY50" s="61"/>
      <c r="IZ50" s="61"/>
      <c r="JA50" s="61"/>
      <c r="JB50" s="61"/>
      <c r="JC50" s="61"/>
      <c r="JD50" s="61"/>
      <c r="JE50" s="61"/>
      <c r="JF50" s="61"/>
      <c r="JG50" s="61"/>
      <c r="JH50" s="61"/>
      <c r="JI50" s="61"/>
      <c r="JJ50" s="61"/>
      <c r="JK50" s="61"/>
      <c r="JL50" s="61"/>
      <c r="JM50" s="61"/>
      <c r="JN50" s="61"/>
      <c r="JO50" s="61"/>
      <c r="JP50" s="61"/>
      <c r="JQ50" s="61"/>
      <c r="JR50" s="61"/>
      <c r="JS50" s="61"/>
      <c r="JT50" s="61"/>
      <c r="JU50" s="61"/>
      <c r="JV50" s="61"/>
      <c r="JW50" s="61"/>
      <c r="JX50" s="61"/>
      <c r="JY50" s="61"/>
      <c r="JZ50" s="61"/>
      <c r="KA50" s="61"/>
      <c r="KB50" s="61"/>
      <c r="KC50" s="61"/>
      <c r="KD50" s="61"/>
      <c r="KE50" s="61"/>
      <c r="KF50" s="61"/>
      <c r="KG50" s="61"/>
      <c r="KH50" s="61"/>
      <c r="KI50" s="61"/>
      <c r="KJ50" s="61"/>
      <c r="KK50" s="61"/>
      <c r="KL50" s="61"/>
      <c r="KM50" s="61"/>
      <c r="KN50" s="61"/>
      <c r="KO50" s="61"/>
      <c r="KP50" s="61"/>
      <c r="KQ50" s="61"/>
      <c r="KR50" s="61"/>
      <c r="KS50" s="61"/>
      <c r="KT50" s="61"/>
      <c r="KU50" s="61"/>
      <c r="KV50" s="61"/>
      <c r="KW50" s="61"/>
      <c r="KX50" s="61"/>
      <c r="KY50" s="61"/>
      <c r="KZ50" s="61"/>
      <c r="LA50" s="61"/>
      <c r="LB50" s="61"/>
      <c r="LC50" s="61"/>
      <c r="LD50" s="61"/>
      <c r="LE50" s="61"/>
      <c r="LF50" s="61"/>
      <c r="LG50" s="61"/>
      <c r="LH50" s="61"/>
      <c r="LI50" s="61"/>
      <c r="LJ50" s="61"/>
      <c r="LK50" s="61"/>
      <c r="LL50" s="61"/>
      <c r="LM50" s="61"/>
      <c r="LN50" s="61"/>
      <c r="LO50" s="61"/>
      <c r="LP50" s="61"/>
      <c r="LQ50" s="61"/>
      <c r="LR50" s="61"/>
      <c r="LS50" s="61"/>
      <c r="LT50" s="61"/>
      <c r="LU50" s="61"/>
      <c r="LV50" s="61"/>
      <c r="LW50" s="61"/>
      <c r="LX50" s="61"/>
      <c r="LY50" s="61"/>
      <c r="LZ50" s="61"/>
      <c r="MA50" s="61"/>
      <c r="MB50" s="61"/>
      <c r="MC50" s="61"/>
      <c r="MD50" s="61"/>
      <c r="ME50" s="61"/>
      <c r="MF50" s="61"/>
      <c r="MG50" s="61"/>
      <c r="MH50" s="61"/>
      <c r="MI50" s="61"/>
      <c r="MJ50" s="61"/>
      <c r="MK50" s="61"/>
      <c r="ML50" s="61"/>
      <c r="MM50" s="61"/>
      <c r="MN50" s="61"/>
      <c r="MO50" s="61"/>
      <c r="MP50" s="61"/>
      <c r="MQ50" s="61"/>
      <c r="MR50" s="61"/>
      <c r="MS50" s="61"/>
      <c r="MT50" s="61"/>
    </row>
    <row r="51" spans="1:358" ht="21.75" thickBot="1">
      <c r="A51" s="196" t="s">
        <v>38</v>
      </c>
      <c r="B51" s="88"/>
      <c r="C51" s="88"/>
      <c r="D51" s="65"/>
      <c r="E51" s="65"/>
      <c r="F51" s="20"/>
      <c r="G51" s="20"/>
      <c r="H51" s="20"/>
      <c r="I51" s="20"/>
      <c r="J51" s="66"/>
      <c r="K51" s="20"/>
      <c r="L51" s="20"/>
      <c r="M51" s="20"/>
      <c r="N51" s="20"/>
      <c r="O51" s="20"/>
      <c r="P51" s="20"/>
      <c r="Q51" s="20"/>
      <c r="R51" s="23"/>
      <c r="S51" s="67"/>
      <c r="T51" s="67"/>
      <c r="U51" s="24"/>
      <c r="V51" s="24"/>
      <c r="W51" s="24"/>
      <c r="X51" s="24"/>
      <c r="Y51" s="177"/>
      <c r="Z51" s="177"/>
      <c r="AA51" s="177"/>
      <c r="AB51" s="177"/>
      <c r="AC51" s="177"/>
      <c r="AD51" s="23"/>
      <c r="AE51" s="23"/>
      <c r="AF51" s="23"/>
      <c r="AG51" s="23"/>
      <c r="AH51" s="7"/>
      <c r="AI51" s="179">
        <f>AH48-AH61</f>
        <v>0.63499999999999979</v>
      </c>
    </row>
    <row r="52" spans="1:358" ht="17.25" hidden="1" customHeight="1" outlineLevel="1">
      <c r="A52" s="25"/>
      <c r="B52" s="26" t="s">
        <v>1</v>
      </c>
      <c r="C52" s="26" t="str">
        <f>C39</f>
        <v>Forecast</v>
      </c>
      <c r="D52" s="27"/>
      <c r="E52" s="1182" t="s">
        <v>3</v>
      </c>
      <c r="F52" s="1182" t="s">
        <v>4</v>
      </c>
      <c r="G52" s="1182" t="s">
        <v>5</v>
      </c>
      <c r="H52" s="1182" t="s">
        <v>6</v>
      </c>
      <c r="I52" s="1182" t="s">
        <v>7</v>
      </c>
      <c r="J52" s="28" t="s">
        <v>2</v>
      </c>
      <c r="K52" s="1182" t="s">
        <v>8</v>
      </c>
      <c r="L52" s="250" t="s">
        <v>9</v>
      </c>
      <c r="M52" s="250" t="s">
        <v>9</v>
      </c>
      <c r="N52" s="1182" t="s">
        <v>12</v>
      </c>
      <c r="O52" s="1182" t="s">
        <v>13</v>
      </c>
      <c r="P52" s="1182" t="s">
        <v>14</v>
      </c>
      <c r="Q52" s="1182" t="s">
        <v>15</v>
      </c>
      <c r="R52" s="1182" t="s">
        <v>10</v>
      </c>
      <c r="S52" s="29" t="s">
        <v>11</v>
      </c>
      <c r="T52" s="30" t="s">
        <v>16</v>
      </c>
      <c r="U52" s="1182" t="s">
        <v>64</v>
      </c>
      <c r="V52" s="1182" t="s">
        <v>65</v>
      </c>
      <c r="W52" s="1182" t="s">
        <v>66</v>
      </c>
      <c r="X52" s="1182" t="s">
        <v>67</v>
      </c>
      <c r="Y52" s="1182" t="s">
        <v>68</v>
      </c>
      <c r="Z52" s="1182" t="s">
        <v>69</v>
      </c>
      <c r="AA52" s="1182" t="s">
        <v>70</v>
      </c>
      <c r="AB52" s="1182" t="s">
        <v>77</v>
      </c>
      <c r="AC52" s="1182" t="s">
        <v>78</v>
      </c>
      <c r="AD52" s="1191" t="s">
        <v>79</v>
      </c>
      <c r="AE52" s="1191" t="s">
        <v>80</v>
      </c>
      <c r="AF52" s="1191" t="s">
        <v>81</v>
      </c>
      <c r="AG52" s="1191" t="s">
        <v>82</v>
      </c>
      <c r="AH52" s="1191">
        <v>2016</v>
      </c>
    </row>
    <row r="53" spans="1:358" ht="17.25" hidden="1" customHeight="1" outlineLevel="1">
      <c r="A53" s="31"/>
      <c r="B53" s="68"/>
      <c r="C53" s="68"/>
      <c r="D53" s="27"/>
      <c r="E53" s="1183"/>
      <c r="F53" s="1183"/>
      <c r="G53" s="1183"/>
      <c r="H53" s="1183"/>
      <c r="I53" s="1183"/>
      <c r="J53" s="69" t="str">
        <f>$J$6</f>
        <v>(8-12 Jun)</v>
      </c>
      <c r="K53" s="1183"/>
      <c r="L53" s="33" t="s">
        <v>20</v>
      </c>
      <c r="M53" s="33" t="s">
        <v>63</v>
      </c>
      <c r="N53" s="1183"/>
      <c r="O53" s="1183"/>
      <c r="P53" s="1183"/>
      <c r="Q53" s="1183"/>
      <c r="R53" s="1183">
        <f>R6</f>
        <v>42401</v>
      </c>
      <c r="S53" s="187">
        <f>S6</f>
        <v>42430</v>
      </c>
      <c r="T53" s="188"/>
      <c r="U53" s="1183"/>
      <c r="V53" s="1183"/>
      <c r="W53" s="1183"/>
      <c r="X53" s="1183"/>
      <c r="Y53" s="1183"/>
      <c r="Z53" s="1183"/>
      <c r="AA53" s="1183"/>
      <c r="AB53" s="1183"/>
      <c r="AC53" s="1183"/>
      <c r="AD53" s="1192"/>
      <c r="AE53" s="1192"/>
      <c r="AF53" s="1192"/>
      <c r="AG53" s="1192"/>
      <c r="AH53" s="1192"/>
    </row>
    <row r="54" spans="1:358" ht="17.25" hidden="1" customHeight="1" outlineLevel="1">
      <c r="A54" s="89" t="s">
        <v>39</v>
      </c>
      <c r="B54" s="105">
        <v>14.19</v>
      </c>
      <c r="C54" s="106" t="str">
        <f>C41</f>
        <v>Previous WK</v>
      </c>
      <c r="D54" s="98"/>
      <c r="E54" s="99">
        <v>13.82</v>
      </c>
      <c r="F54" s="35"/>
      <c r="G54" s="35"/>
      <c r="H54" s="35"/>
      <c r="I54" s="35"/>
      <c r="J54" s="72"/>
      <c r="K54" s="35"/>
      <c r="L54" s="37"/>
      <c r="M54" s="37"/>
      <c r="N54" s="35"/>
      <c r="O54" s="35"/>
      <c r="P54" s="35"/>
      <c r="Q54" s="35"/>
      <c r="R54" s="38"/>
      <c r="S54" s="107"/>
      <c r="T54" s="107"/>
      <c r="U54" s="39"/>
      <c r="V54" s="39"/>
      <c r="W54" s="39"/>
      <c r="X54" s="39"/>
      <c r="Y54" s="38"/>
      <c r="Z54" s="38"/>
      <c r="AA54" s="38"/>
      <c r="AB54" s="38"/>
      <c r="AC54" s="38"/>
      <c r="AD54" s="40"/>
      <c r="AE54" s="40"/>
      <c r="AF54" s="40"/>
      <c r="AG54" s="40"/>
      <c r="AH54" s="40"/>
    </row>
    <row r="55" spans="1:358" s="77" customFormat="1" ht="16.5" hidden="1" customHeight="1" outlineLevel="1">
      <c r="A55" s="1180"/>
      <c r="B55" s="1181"/>
      <c r="C55" s="1181"/>
      <c r="D55" s="41"/>
      <c r="E55" s="41"/>
      <c r="F55" s="76"/>
      <c r="G55" s="76"/>
      <c r="H55" s="76"/>
      <c r="I55" s="76"/>
      <c r="J55" s="43"/>
      <c r="K55" s="76"/>
      <c r="L55" s="76"/>
      <c r="M55" s="76"/>
      <c r="N55" s="76"/>
      <c r="O55" s="76"/>
      <c r="P55" s="222"/>
      <c r="Q55" s="76"/>
      <c r="R55" s="44"/>
      <c r="S55" s="220"/>
      <c r="T55" s="221"/>
      <c r="U55" s="44"/>
      <c r="V55" s="44"/>
      <c r="W55" s="44"/>
      <c r="X55" s="44"/>
      <c r="Y55" s="44"/>
      <c r="Z55" s="44"/>
      <c r="AA55" s="44"/>
      <c r="AB55" s="44"/>
      <c r="AC55" s="44"/>
      <c r="AD55" s="44"/>
      <c r="AE55" s="44"/>
      <c r="AF55" s="44"/>
      <c r="AG55" s="44"/>
      <c r="AH55" s="44"/>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c r="CE55" s="45"/>
      <c r="CF55" s="45"/>
      <c r="CG55" s="45"/>
      <c r="CH55" s="45"/>
      <c r="CI55" s="45"/>
      <c r="CJ55" s="45"/>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5"/>
      <c r="EF55" s="45"/>
      <c r="EG55" s="45"/>
      <c r="EH55" s="45"/>
      <c r="EI55" s="45"/>
      <c r="EJ55" s="45"/>
      <c r="EK55" s="45"/>
      <c r="EL55" s="45"/>
      <c r="EM55" s="45"/>
      <c r="EN55" s="45"/>
      <c r="EO55" s="45"/>
      <c r="EP55" s="45"/>
      <c r="EQ55" s="45"/>
      <c r="ER55" s="45"/>
      <c r="ES55" s="45"/>
      <c r="ET55" s="45"/>
      <c r="EU55" s="45"/>
      <c r="EV55" s="45"/>
      <c r="EW55" s="45"/>
      <c r="EX55" s="45"/>
      <c r="EY55" s="45"/>
      <c r="EZ55" s="45"/>
      <c r="FA55" s="45"/>
      <c r="FB55" s="45"/>
      <c r="FC55" s="45"/>
      <c r="FD55" s="45"/>
      <c r="FE55" s="45"/>
      <c r="FF55" s="45"/>
      <c r="FG55" s="45"/>
      <c r="FH55" s="45"/>
      <c r="FI55" s="45"/>
      <c r="FJ55" s="45"/>
      <c r="FK55" s="45"/>
      <c r="FL55" s="45"/>
      <c r="FM55" s="45"/>
      <c r="FN55" s="45"/>
      <c r="FO55" s="45"/>
      <c r="FP55" s="45"/>
      <c r="FQ55" s="45"/>
      <c r="FR55" s="45"/>
      <c r="FS55" s="45"/>
      <c r="FT55" s="45"/>
      <c r="FU55" s="45"/>
      <c r="FV55" s="45"/>
      <c r="FW55" s="45"/>
      <c r="FX55" s="45"/>
      <c r="FY55" s="45"/>
      <c r="FZ55" s="45"/>
      <c r="GA55" s="45"/>
      <c r="GB55" s="45"/>
      <c r="GC55" s="45"/>
      <c r="GD55" s="45"/>
      <c r="GE55" s="45"/>
      <c r="GF55" s="45"/>
      <c r="GG55" s="45"/>
      <c r="GH55" s="45"/>
      <c r="GI55" s="45"/>
      <c r="GJ55" s="45"/>
      <c r="GK55" s="45"/>
      <c r="GL55" s="45"/>
      <c r="GM55" s="45"/>
      <c r="GN55" s="45"/>
      <c r="GO55" s="45"/>
      <c r="GP55" s="45"/>
      <c r="GQ55" s="45"/>
      <c r="GR55" s="45"/>
      <c r="GS55" s="45"/>
      <c r="GT55" s="45"/>
      <c r="GU55" s="45"/>
      <c r="GV55" s="45"/>
      <c r="GW55" s="45"/>
      <c r="GX55" s="45"/>
      <c r="GY55" s="45"/>
      <c r="GZ55" s="45"/>
      <c r="HA55" s="45"/>
      <c r="HB55" s="45"/>
      <c r="HC55" s="45"/>
      <c r="HD55" s="45"/>
      <c r="HE55" s="45"/>
      <c r="HF55" s="45"/>
      <c r="HG55" s="45"/>
      <c r="HH55" s="45"/>
      <c r="HI55" s="45"/>
      <c r="HJ55" s="45"/>
      <c r="HK55" s="45"/>
      <c r="HL55" s="45"/>
      <c r="HM55" s="45"/>
      <c r="HN55" s="45"/>
      <c r="HO55" s="45"/>
      <c r="HP55" s="45"/>
      <c r="HQ55" s="45"/>
      <c r="HR55" s="45"/>
      <c r="HS55" s="45"/>
      <c r="HT55" s="45"/>
      <c r="HU55" s="45"/>
      <c r="HV55" s="45"/>
      <c r="HW55" s="45"/>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c r="IV55" s="45"/>
      <c r="IW55" s="45"/>
      <c r="IX55" s="45"/>
      <c r="IY55" s="45"/>
      <c r="IZ55" s="45"/>
      <c r="JA55" s="45"/>
      <c r="JB55" s="45"/>
      <c r="JC55" s="45"/>
      <c r="JD55" s="45"/>
      <c r="JE55" s="45"/>
      <c r="JF55" s="45"/>
      <c r="JG55" s="45"/>
      <c r="JH55" s="45"/>
      <c r="JI55" s="45"/>
      <c r="JJ55" s="45"/>
      <c r="JK55" s="45"/>
      <c r="JL55" s="45"/>
      <c r="JM55" s="45"/>
      <c r="JN55" s="45"/>
      <c r="JO55" s="45"/>
      <c r="JP55" s="45"/>
      <c r="JQ55" s="45"/>
      <c r="JR55" s="45"/>
      <c r="JS55" s="45"/>
      <c r="JT55" s="45"/>
      <c r="JU55" s="45"/>
      <c r="JV55" s="45"/>
      <c r="JW55" s="45"/>
      <c r="JX55" s="45"/>
      <c r="JY55" s="45"/>
      <c r="JZ55" s="45"/>
      <c r="KA55" s="45"/>
      <c r="KB55" s="45"/>
      <c r="KC55" s="45"/>
      <c r="KD55" s="45"/>
      <c r="KE55" s="45"/>
      <c r="KF55" s="45"/>
      <c r="KG55" s="45"/>
      <c r="KH55" s="45"/>
      <c r="KI55" s="45"/>
      <c r="KJ55" s="45"/>
      <c r="KK55" s="45"/>
      <c r="KL55" s="45"/>
      <c r="KM55" s="45"/>
      <c r="KN55" s="45"/>
      <c r="KO55" s="45"/>
      <c r="KP55" s="45"/>
      <c r="KQ55" s="45"/>
      <c r="KR55" s="45"/>
      <c r="KS55" s="45"/>
      <c r="KT55" s="45"/>
      <c r="KU55" s="45"/>
      <c r="KV55" s="45"/>
      <c r="KW55" s="45"/>
      <c r="KX55" s="45"/>
      <c r="KY55" s="45"/>
      <c r="KZ55" s="45"/>
      <c r="LA55" s="45"/>
      <c r="LB55" s="45"/>
      <c r="LC55" s="45"/>
      <c r="LD55" s="45"/>
      <c r="LE55" s="45"/>
      <c r="LF55" s="45"/>
      <c r="LG55" s="45"/>
      <c r="LH55" s="45"/>
      <c r="LI55" s="45"/>
      <c r="LJ55" s="45"/>
      <c r="LK55" s="45"/>
      <c r="LL55" s="45"/>
      <c r="LM55" s="45"/>
      <c r="LN55" s="45"/>
      <c r="LO55" s="45"/>
      <c r="LP55" s="45"/>
      <c r="LQ55" s="45"/>
      <c r="LR55" s="45"/>
      <c r="LS55" s="45"/>
      <c r="LT55" s="45"/>
      <c r="LU55" s="45"/>
      <c r="LV55" s="45"/>
      <c r="LW55" s="45"/>
      <c r="LX55" s="45"/>
      <c r="LY55" s="45"/>
      <c r="LZ55" s="45"/>
      <c r="MA55" s="45"/>
      <c r="MB55" s="45"/>
      <c r="MC55" s="45"/>
      <c r="MD55" s="45"/>
      <c r="ME55" s="45"/>
      <c r="MF55" s="45"/>
      <c r="MG55" s="45"/>
      <c r="MH55" s="45"/>
      <c r="MI55" s="45"/>
      <c r="MJ55" s="45"/>
      <c r="MK55" s="45"/>
      <c r="ML55" s="45"/>
      <c r="MM55" s="45"/>
      <c r="MN55" s="45"/>
      <c r="MO55" s="45"/>
      <c r="MP55" s="45"/>
      <c r="MQ55" s="45"/>
      <c r="MR55" s="45"/>
      <c r="MS55" s="45"/>
      <c r="MT55" s="45"/>
    </row>
    <row r="56" spans="1:358" ht="50.25" hidden="1" customHeight="1" outlineLevel="1">
      <c r="A56" s="47" t="s">
        <v>23</v>
      </c>
      <c r="B56" s="78">
        <f>C56-$B$54</f>
        <v>6.0000000000000497E-2</v>
      </c>
      <c r="C56" s="55">
        <v>14.25</v>
      </c>
      <c r="D56" s="49"/>
      <c r="E56" s="49"/>
      <c r="F56" s="51"/>
      <c r="G56" s="57"/>
      <c r="H56" s="56"/>
      <c r="I56" s="56"/>
      <c r="J56" s="55"/>
      <c r="K56" s="189">
        <v>13.5</v>
      </c>
      <c r="L56" s="191">
        <v>14.2</v>
      </c>
      <c r="M56" s="154">
        <v>13.1</v>
      </c>
      <c r="N56" s="191">
        <v>14.2</v>
      </c>
      <c r="O56" s="191">
        <v>13.7</v>
      </c>
      <c r="P56" s="56">
        <v>9.6</v>
      </c>
      <c r="Q56" s="189">
        <v>9.5</v>
      </c>
      <c r="R56" s="189" t="s">
        <v>85</v>
      </c>
      <c r="S56" s="185" t="s">
        <v>84</v>
      </c>
      <c r="T56" s="186">
        <v>10.25</v>
      </c>
      <c r="U56" s="189">
        <v>11.5</v>
      </c>
      <c r="V56" s="189">
        <v>12</v>
      </c>
      <c r="W56" s="189">
        <v>10.75</v>
      </c>
      <c r="X56" s="189">
        <v>10.25</v>
      </c>
      <c r="Y56" s="189">
        <v>10</v>
      </c>
      <c r="Z56" s="189">
        <v>11</v>
      </c>
      <c r="AA56" s="189">
        <v>12</v>
      </c>
      <c r="AB56" s="189">
        <v>12.5</v>
      </c>
      <c r="AC56" s="189">
        <v>13</v>
      </c>
      <c r="AD56" s="190">
        <f>AVERAGE(P56:T56)</f>
        <v>9.7833333333333332</v>
      </c>
      <c r="AE56" s="190">
        <f>AVERAGE(U56:W56)</f>
        <v>11.416666666666666</v>
      </c>
      <c r="AF56" s="190">
        <f>AVERAGE(X56:Z56)</f>
        <v>10.416666666666666</v>
      </c>
      <c r="AG56" s="190">
        <f>AVERAGE(AA56:AC56)</f>
        <v>12.5</v>
      </c>
      <c r="AH56" s="190">
        <f>AVERAGE(P56:AC56)</f>
        <v>11.029166666666667</v>
      </c>
    </row>
    <row r="57" spans="1:358" ht="50.25" hidden="1" customHeight="1" outlineLevel="1">
      <c r="A57" s="47" t="s">
        <v>24</v>
      </c>
      <c r="B57" s="78">
        <f t="shared" ref="B57" si="37">C57-$B$40</f>
        <v>14.3</v>
      </c>
      <c r="C57" s="55">
        <v>14.3</v>
      </c>
      <c r="D57" s="49"/>
      <c r="E57" s="49"/>
      <c r="F57" s="57"/>
      <c r="G57" s="57"/>
      <c r="H57" s="56"/>
      <c r="I57" s="56"/>
      <c r="J57" s="55"/>
      <c r="K57" s="189">
        <v>13.5</v>
      </c>
      <c r="L57" s="191">
        <v>13.6</v>
      </c>
      <c r="M57" s="154">
        <v>12.9</v>
      </c>
      <c r="N57" s="191">
        <v>14</v>
      </c>
      <c r="O57" s="184"/>
      <c r="P57" s="56">
        <v>9.6</v>
      </c>
      <c r="Q57" s="183">
        <v>10.9</v>
      </c>
      <c r="R57" s="183" t="s">
        <v>105</v>
      </c>
      <c r="S57" s="185" t="s">
        <v>106</v>
      </c>
      <c r="T57" s="186">
        <v>11.4</v>
      </c>
      <c r="U57" s="183">
        <v>11.700000000000001</v>
      </c>
      <c r="V57" s="183">
        <v>11.4</v>
      </c>
      <c r="W57" s="183">
        <v>10.8</v>
      </c>
      <c r="X57" s="183">
        <v>10</v>
      </c>
      <c r="Y57" s="183">
        <v>10.200000000000001</v>
      </c>
      <c r="Z57" s="183">
        <v>11.299999999999999</v>
      </c>
      <c r="AA57" s="183">
        <v>12.5</v>
      </c>
      <c r="AB57" s="183">
        <v>13.5</v>
      </c>
      <c r="AC57" s="183">
        <v>13.1</v>
      </c>
      <c r="AD57" s="190">
        <f>AVERAGE(P57:T57)</f>
        <v>10.633333333333333</v>
      </c>
      <c r="AE57" s="190">
        <f t="shared" ref="AE57:AE59" si="38">AVERAGE(U57:W57)</f>
        <v>11.300000000000002</v>
      </c>
      <c r="AF57" s="190">
        <f t="shared" ref="AF57:AF59" si="39">AVERAGE(X57:Z57)</f>
        <v>10.5</v>
      </c>
      <c r="AG57" s="190">
        <f t="shared" ref="AG57:AG59" si="40">AVERAGE(AA57:AC57)</f>
        <v>13.033333333333333</v>
      </c>
      <c r="AH57" s="190">
        <f>AVERAGE(P57:AC57)</f>
        <v>11.366666666666667</v>
      </c>
    </row>
    <row r="58" spans="1:358" ht="50.25" hidden="1" customHeight="1" outlineLevel="1">
      <c r="A58" s="47" t="s">
        <v>25</v>
      </c>
      <c r="B58" s="78">
        <f t="shared" ref="B58" si="41">C58-$B$54</f>
        <v>-8.9999999999999858E-2</v>
      </c>
      <c r="C58" s="55">
        <v>14.1</v>
      </c>
      <c r="D58" s="49"/>
      <c r="E58" s="49"/>
      <c r="F58" s="57"/>
      <c r="G58" s="57"/>
      <c r="H58" s="56"/>
      <c r="I58" s="56"/>
      <c r="J58" s="55"/>
      <c r="K58" s="189">
        <v>13</v>
      </c>
      <c r="L58" s="191">
        <v>13</v>
      </c>
      <c r="M58" s="189">
        <v>13</v>
      </c>
      <c r="N58" s="189">
        <v>14.3</v>
      </c>
      <c r="O58" s="189">
        <v>14.75</v>
      </c>
      <c r="P58" s="56">
        <v>9.6</v>
      </c>
      <c r="Q58" s="189">
        <v>11</v>
      </c>
      <c r="R58" s="189" t="s">
        <v>119</v>
      </c>
      <c r="S58" s="185" t="s">
        <v>40</v>
      </c>
      <c r="T58" s="186">
        <v>11</v>
      </c>
      <c r="U58" s="189">
        <v>11</v>
      </c>
      <c r="V58" s="189">
        <v>10.5</v>
      </c>
      <c r="W58" s="189">
        <v>10.5</v>
      </c>
      <c r="X58" s="189">
        <v>10.5</v>
      </c>
      <c r="Y58" s="189">
        <v>10.5</v>
      </c>
      <c r="Z58" s="189">
        <v>11</v>
      </c>
      <c r="AA58" s="189">
        <v>11</v>
      </c>
      <c r="AB58" s="189">
        <v>11.5</v>
      </c>
      <c r="AC58" s="189">
        <v>11.5</v>
      </c>
      <c r="AD58" s="190">
        <f>AVERAGE(P58:T58)</f>
        <v>10.533333333333333</v>
      </c>
      <c r="AE58" s="190">
        <f t="shared" si="38"/>
        <v>10.666666666666666</v>
      </c>
      <c r="AF58" s="190">
        <f t="shared" si="39"/>
        <v>10.666666666666666</v>
      </c>
      <c r="AG58" s="190">
        <f t="shared" si="40"/>
        <v>11.333333333333334</v>
      </c>
      <c r="AH58" s="190">
        <f>AVERAGE(P58:AC58)</f>
        <v>10.799999999999999</v>
      </c>
    </row>
    <row r="59" spans="1:358" ht="50.25" hidden="1" customHeight="1" outlineLevel="1" thickBot="1">
      <c r="A59" s="47" t="s">
        <v>26</v>
      </c>
      <c r="B59" s="78" t="e">
        <f>C59-#REF!</f>
        <v>#REF!</v>
      </c>
      <c r="C59" s="55">
        <v>14.5</v>
      </c>
      <c r="D59" s="49"/>
      <c r="E59" s="49"/>
      <c r="F59" s="51"/>
      <c r="G59" s="51"/>
      <c r="H59" s="52"/>
      <c r="I59" s="52"/>
      <c r="J59" s="55"/>
      <c r="K59" s="181">
        <v>13.4</v>
      </c>
      <c r="L59" s="101">
        <v>13.4</v>
      </c>
      <c r="M59" s="101">
        <v>13.28</v>
      </c>
      <c r="N59" s="176">
        <v>13.62</v>
      </c>
      <c r="O59" s="176">
        <v>14</v>
      </c>
      <c r="P59" s="56">
        <v>9.6</v>
      </c>
      <c r="Q59" s="183">
        <v>9</v>
      </c>
      <c r="R59" s="183" t="s">
        <v>133</v>
      </c>
      <c r="S59" s="224" t="s">
        <v>134</v>
      </c>
      <c r="T59" s="186">
        <v>9.6999999999999993</v>
      </c>
      <c r="U59" s="183">
        <v>10</v>
      </c>
      <c r="V59" s="183">
        <v>12.21</v>
      </c>
      <c r="W59" s="189">
        <v>13.1</v>
      </c>
      <c r="X59" s="189">
        <v>11.94</v>
      </c>
      <c r="Y59" s="183">
        <v>10</v>
      </c>
      <c r="Z59" s="183">
        <v>9.1</v>
      </c>
      <c r="AA59" s="183">
        <v>11.6</v>
      </c>
      <c r="AB59" s="183">
        <v>13.87</v>
      </c>
      <c r="AC59" s="183">
        <v>14.12</v>
      </c>
      <c r="AD59" s="190">
        <f>AVERAGE(P59:T59)</f>
        <v>9.4333333333333336</v>
      </c>
      <c r="AE59" s="190">
        <f t="shared" si="38"/>
        <v>11.770000000000001</v>
      </c>
      <c r="AF59" s="190">
        <f t="shared" si="39"/>
        <v>10.346666666666666</v>
      </c>
      <c r="AG59" s="190">
        <f t="shared" si="40"/>
        <v>13.196666666666665</v>
      </c>
      <c r="AH59" s="190">
        <f>AVERAGE(P59:AC59)</f>
        <v>11.186666666666666</v>
      </c>
    </row>
    <row r="60" spans="1:358" s="62" customFormat="1" ht="19.5" hidden="1" customHeight="1" outlineLevel="1" thickBot="1">
      <c r="A60" s="245" t="s">
        <v>75</v>
      </c>
      <c r="B60" s="155" t="s">
        <v>27</v>
      </c>
      <c r="C60" s="155" t="s">
        <v>27</v>
      </c>
      <c r="D60" s="155"/>
      <c r="E60" s="156"/>
      <c r="F60" s="157" t="e">
        <f>AVERAGE(F56:F59)</f>
        <v>#DIV/0!</v>
      </c>
      <c r="G60" s="157"/>
      <c r="H60" s="157"/>
      <c r="I60" s="157"/>
      <c r="J60" s="157" t="e">
        <f t="shared" ref="J60:K60" si="42">AVERAGE(J56:J59)</f>
        <v>#DIV/0!</v>
      </c>
      <c r="K60" s="157">
        <f t="shared" si="42"/>
        <v>13.35</v>
      </c>
      <c r="L60" s="157">
        <v>13.75</v>
      </c>
      <c r="M60" s="157">
        <f>AVERAGE(M56:M59)</f>
        <v>13.07</v>
      </c>
      <c r="N60" s="157">
        <f>AVERAGE(N56:N59)</f>
        <v>14.03</v>
      </c>
      <c r="O60" s="157">
        <f>AVERAGE(O56:O59)</f>
        <v>14.15</v>
      </c>
      <c r="P60" s="157">
        <f>AVERAGE(P56:P59)</f>
        <v>9.6</v>
      </c>
      <c r="Q60" s="157">
        <f>AVERAGE(Q56:Q59)</f>
        <v>10.1</v>
      </c>
      <c r="R60" s="157"/>
      <c r="S60" s="158"/>
      <c r="T60" s="158">
        <f t="shared" ref="T60:AG60" si="43">AVERAGE(T56:T59)</f>
        <v>10.587499999999999</v>
      </c>
      <c r="U60" s="59">
        <f t="shared" si="43"/>
        <v>11.05</v>
      </c>
      <c r="V60" s="59">
        <f t="shared" si="43"/>
        <v>11.5275</v>
      </c>
      <c r="W60" s="59">
        <f t="shared" si="43"/>
        <v>11.2875</v>
      </c>
      <c r="X60" s="59">
        <f t="shared" si="43"/>
        <v>10.672499999999999</v>
      </c>
      <c r="Y60" s="59">
        <f t="shared" si="43"/>
        <v>10.175000000000001</v>
      </c>
      <c r="Z60" s="59">
        <f t="shared" si="43"/>
        <v>10.6</v>
      </c>
      <c r="AA60" s="59">
        <f t="shared" si="43"/>
        <v>11.775</v>
      </c>
      <c r="AB60" s="59">
        <f t="shared" si="43"/>
        <v>12.842499999999999</v>
      </c>
      <c r="AC60" s="59">
        <f t="shared" si="43"/>
        <v>12.93</v>
      </c>
      <c r="AD60" s="108">
        <f t="shared" si="43"/>
        <v>10.095833333333331</v>
      </c>
      <c r="AE60" s="108">
        <f t="shared" si="43"/>
        <v>11.288333333333334</v>
      </c>
      <c r="AF60" s="108">
        <f t="shared" si="43"/>
        <v>10.482499999999998</v>
      </c>
      <c r="AG60" s="108">
        <f t="shared" si="43"/>
        <v>12.515833333333333</v>
      </c>
      <c r="AH60" s="193">
        <f>AVERAGE(AH56:AH59)</f>
        <v>11.095625</v>
      </c>
      <c r="AI60" s="61">
        <v>12.8</v>
      </c>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1"/>
      <c r="DY60" s="61"/>
      <c r="DZ60" s="61"/>
      <c r="EA60" s="61"/>
      <c r="EB60" s="61"/>
      <c r="EC60" s="61"/>
      <c r="ED60" s="61"/>
      <c r="EE60" s="61"/>
      <c r="EF60" s="61"/>
      <c r="EG60" s="61"/>
      <c r="EH60" s="61"/>
      <c r="EI60" s="61"/>
      <c r="EJ60" s="61"/>
      <c r="EK60" s="61"/>
      <c r="EL60" s="61"/>
      <c r="EM60" s="61"/>
      <c r="EN60" s="61"/>
      <c r="EO60" s="61"/>
      <c r="EP60" s="61"/>
      <c r="EQ60" s="61"/>
      <c r="ER60" s="61"/>
      <c r="ES60" s="61"/>
      <c r="ET60" s="61"/>
      <c r="EU60" s="61"/>
      <c r="EV60" s="61"/>
      <c r="EW60" s="61"/>
      <c r="EX60" s="61"/>
      <c r="EY60" s="61"/>
      <c r="EZ60" s="61"/>
      <c r="FA60" s="61"/>
      <c r="FB60" s="61"/>
      <c r="FC60" s="61"/>
      <c r="FD60" s="61"/>
      <c r="FE60" s="61"/>
      <c r="FF60" s="61"/>
      <c r="FG60" s="61"/>
      <c r="FH60" s="61"/>
      <c r="FI60" s="61"/>
      <c r="FJ60" s="61"/>
      <c r="FK60" s="61"/>
      <c r="FL60" s="61"/>
      <c r="FM60" s="61"/>
      <c r="FN60" s="61"/>
      <c r="FO60" s="61"/>
      <c r="FP60" s="61"/>
      <c r="FQ60" s="61"/>
      <c r="FR60" s="61"/>
      <c r="FS60" s="61"/>
      <c r="FT60" s="61"/>
      <c r="FU60" s="61"/>
      <c r="FV60" s="61"/>
      <c r="FW60" s="61"/>
      <c r="FX60" s="61"/>
      <c r="FY60" s="61"/>
      <c r="FZ60" s="61"/>
      <c r="GA60" s="61"/>
      <c r="GB60" s="61"/>
      <c r="GC60" s="61"/>
      <c r="GD60" s="61"/>
      <c r="GE60" s="61"/>
      <c r="GF60" s="61"/>
      <c r="GG60" s="61"/>
      <c r="GH60" s="61"/>
      <c r="GI60" s="61"/>
      <c r="GJ60" s="61"/>
      <c r="GK60" s="61"/>
      <c r="GL60" s="61"/>
      <c r="GM60" s="61"/>
      <c r="GN60" s="61"/>
      <c r="GO60" s="61"/>
      <c r="GP60" s="61"/>
      <c r="GQ60" s="61"/>
      <c r="GR60" s="61"/>
      <c r="GS60" s="61"/>
      <c r="GT60" s="61"/>
      <c r="GU60" s="61"/>
      <c r="GV60" s="61"/>
      <c r="GW60" s="61"/>
      <c r="GX60" s="61"/>
      <c r="GY60" s="61"/>
      <c r="GZ60" s="61"/>
      <c r="HA60" s="61"/>
      <c r="HB60" s="61"/>
      <c r="HC60" s="61"/>
      <c r="HD60" s="61"/>
      <c r="HE60" s="61"/>
      <c r="HF60" s="61"/>
      <c r="HG60" s="61"/>
      <c r="HH60" s="61"/>
      <c r="HI60" s="61"/>
      <c r="HJ60" s="61"/>
      <c r="HK60" s="61"/>
      <c r="HL60" s="61"/>
      <c r="HM60" s="61"/>
      <c r="HN60" s="61"/>
      <c r="HO60" s="61"/>
      <c r="HP60" s="61"/>
      <c r="HQ60" s="61"/>
      <c r="HR60" s="61"/>
      <c r="HS60" s="61"/>
      <c r="HT60" s="61"/>
      <c r="HU60" s="61"/>
      <c r="HV60" s="61"/>
      <c r="HW60" s="61"/>
      <c r="HX60" s="61"/>
      <c r="HY60" s="61"/>
      <c r="HZ60" s="61"/>
      <c r="IA60" s="61"/>
      <c r="IB60" s="61"/>
      <c r="IC60" s="61"/>
      <c r="ID60" s="61"/>
      <c r="IE60" s="61"/>
      <c r="IF60" s="61"/>
      <c r="IG60" s="61"/>
      <c r="IH60" s="61"/>
      <c r="II60" s="61"/>
      <c r="IJ60" s="61"/>
      <c r="IK60" s="61"/>
      <c r="IL60" s="61"/>
      <c r="IM60" s="61"/>
      <c r="IN60" s="61"/>
      <c r="IO60" s="61"/>
      <c r="IP60" s="61"/>
      <c r="IQ60" s="61"/>
      <c r="IR60" s="61"/>
      <c r="IS60" s="61"/>
      <c r="IT60" s="61"/>
      <c r="IU60" s="61"/>
      <c r="IV60" s="61"/>
      <c r="IW60" s="61"/>
      <c r="IX60" s="61"/>
      <c r="IY60" s="61"/>
      <c r="IZ60" s="61"/>
      <c r="JA60" s="61"/>
      <c r="JB60" s="61"/>
      <c r="JC60" s="61"/>
      <c r="JD60" s="61"/>
      <c r="JE60" s="61"/>
      <c r="JF60" s="61"/>
      <c r="JG60" s="61"/>
      <c r="JH60" s="61"/>
      <c r="JI60" s="61"/>
      <c r="JJ60" s="61"/>
      <c r="JK60" s="61"/>
      <c r="JL60" s="61"/>
      <c r="JM60" s="61"/>
      <c r="JN60" s="61"/>
      <c r="JO60" s="61"/>
      <c r="JP60" s="61"/>
      <c r="JQ60" s="61"/>
      <c r="JR60" s="61"/>
      <c r="JS60" s="61"/>
      <c r="JT60" s="61"/>
      <c r="JU60" s="61"/>
      <c r="JV60" s="61"/>
      <c r="JW60" s="61"/>
      <c r="JX60" s="61"/>
      <c r="JY60" s="61"/>
      <c r="JZ60" s="61"/>
      <c r="KA60" s="61"/>
      <c r="KB60" s="61"/>
      <c r="KC60" s="61"/>
      <c r="KD60" s="61"/>
      <c r="KE60" s="61"/>
      <c r="KF60" s="61"/>
      <c r="KG60" s="61"/>
      <c r="KH60" s="61"/>
      <c r="KI60" s="61"/>
      <c r="KJ60" s="61"/>
      <c r="KK60" s="61"/>
      <c r="KL60" s="61"/>
      <c r="KM60" s="61"/>
      <c r="KN60" s="61"/>
      <c r="KO60" s="61"/>
      <c r="KP60" s="61"/>
      <c r="KQ60" s="61"/>
      <c r="KR60" s="61"/>
      <c r="KS60" s="61"/>
      <c r="KT60" s="61"/>
      <c r="KU60" s="61"/>
      <c r="KV60" s="61"/>
      <c r="KW60" s="61"/>
      <c r="KX60" s="61"/>
      <c r="KY60" s="61"/>
      <c r="KZ60" s="61"/>
      <c r="LA60" s="61"/>
      <c r="LB60" s="61"/>
      <c r="LC60" s="61"/>
      <c r="LD60" s="61"/>
      <c r="LE60" s="61"/>
      <c r="LF60" s="61"/>
      <c r="LG60" s="61"/>
      <c r="LH60" s="61"/>
      <c r="LI60" s="61"/>
      <c r="LJ60" s="61"/>
      <c r="LK60" s="61"/>
      <c r="LL60" s="61"/>
      <c r="LM60" s="61"/>
      <c r="LN60" s="61"/>
      <c r="LO60" s="61"/>
      <c r="LP60" s="61"/>
      <c r="LQ60" s="61"/>
      <c r="LR60" s="61"/>
      <c r="LS60" s="61"/>
      <c r="LT60" s="61"/>
      <c r="LU60" s="61"/>
      <c r="LV60" s="61"/>
      <c r="LW60" s="61"/>
      <c r="LX60" s="61"/>
      <c r="LY60" s="61"/>
      <c r="LZ60" s="61"/>
      <c r="MA60" s="61"/>
      <c r="MB60" s="61"/>
      <c r="MC60" s="61"/>
      <c r="MD60" s="61"/>
      <c r="ME60" s="61"/>
      <c r="MF60" s="61"/>
      <c r="MG60" s="61"/>
      <c r="MH60" s="61"/>
      <c r="MI60" s="61"/>
      <c r="MJ60" s="61"/>
      <c r="MK60" s="61"/>
      <c r="ML60" s="61"/>
      <c r="MM60" s="61"/>
      <c r="MN60" s="61"/>
      <c r="MO60" s="61"/>
      <c r="MP60" s="61"/>
      <c r="MQ60" s="61"/>
      <c r="MR60" s="61"/>
      <c r="MS60" s="61"/>
      <c r="MT60" s="61"/>
    </row>
    <row r="61" spans="1:358" ht="19.5" collapsed="1" thickBot="1">
      <c r="A61" s="227" t="s">
        <v>74</v>
      </c>
      <c r="B61" s="165"/>
      <c r="C61" s="165"/>
      <c r="D61" s="166"/>
      <c r="E61" s="166"/>
      <c r="F61" s="167"/>
      <c r="G61" s="167"/>
      <c r="H61" s="167"/>
      <c r="I61" s="167"/>
      <c r="J61" s="168"/>
      <c r="K61" s="167">
        <f>K60+K14</f>
        <v>61.65</v>
      </c>
      <c r="L61" s="167">
        <f>L60+L14</f>
        <v>60.6</v>
      </c>
      <c r="M61" s="167"/>
      <c r="N61" s="164">
        <f>N60</f>
        <v>14.03</v>
      </c>
      <c r="O61" s="164">
        <f t="shared" ref="O61" si="44">O60</f>
        <v>14.15</v>
      </c>
      <c r="P61" s="164">
        <f>P60</f>
        <v>9.6</v>
      </c>
      <c r="Q61" s="164">
        <f>Q60</f>
        <v>10.1</v>
      </c>
      <c r="R61" s="164"/>
      <c r="S61" s="164"/>
      <c r="T61" s="164">
        <f>T60</f>
        <v>10.587499999999999</v>
      </c>
      <c r="U61" s="164">
        <f t="shared" ref="U61:AC61" si="45">U60</f>
        <v>11.05</v>
      </c>
      <c r="V61" s="164">
        <f t="shared" si="45"/>
        <v>11.5275</v>
      </c>
      <c r="W61" s="164">
        <f t="shared" si="45"/>
        <v>11.2875</v>
      </c>
      <c r="X61" s="164">
        <f t="shared" si="45"/>
        <v>10.672499999999999</v>
      </c>
      <c r="Y61" s="164">
        <f t="shared" si="45"/>
        <v>10.175000000000001</v>
      </c>
      <c r="Z61" s="164">
        <f t="shared" si="45"/>
        <v>10.6</v>
      </c>
      <c r="AA61" s="164">
        <f t="shared" si="45"/>
        <v>11.775</v>
      </c>
      <c r="AB61" s="164">
        <f t="shared" si="45"/>
        <v>12.842499999999999</v>
      </c>
      <c r="AC61" s="164">
        <f t="shared" si="45"/>
        <v>12.93</v>
      </c>
      <c r="AD61" s="164">
        <f>AVERAGE(P61:Q61,T61)</f>
        <v>10.095833333333333</v>
      </c>
      <c r="AE61" s="164">
        <f>AVERAGE(U61:W61)</f>
        <v>11.288333333333334</v>
      </c>
      <c r="AF61" s="164">
        <f>AVERAGE(X61:Z61)</f>
        <v>10.4825</v>
      </c>
      <c r="AG61" s="164">
        <f>AVERAGE(AA61:AC61)</f>
        <v>12.515833333333333</v>
      </c>
      <c r="AH61" s="164">
        <f>AVERAGE(P61:Q61,T61:AC61)</f>
        <v>11.095624999999998</v>
      </c>
    </row>
    <row r="62" spans="1:358" ht="21.75" thickBot="1">
      <c r="A62" s="196" t="s">
        <v>41</v>
      </c>
      <c r="B62" s="88"/>
      <c r="C62" s="88"/>
      <c r="D62" s="65"/>
      <c r="E62" s="65"/>
      <c r="F62" s="20"/>
      <c r="G62" s="20"/>
      <c r="H62" s="20"/>
      <c r="I62" s="20"/>
      <c r="J62" s="109"/>
      <c r="K62" s="20"/>
      <c r="L62" s="20"/>
      <c r="M62" s="20"/>
      <c r="N62" s="20"/>
      <c r="O62" s="20"/>
      <c r="P62" s="20"/>
      <c r="Q62" s="20"/>
      <c r="R62" s="23"/>
      <c r="S62" s="67"/>
      <c r="T62" s="67"/>
      <c r="U62" s="24"/>
      <c r="V62" s="24"/>
      <c r="W62" s="24"/>
      <c r="X62" s="24"/>
      <c r="Y62" s="23"/>
      <c r="Z62" s="23"/>
      <c r="AA62" s="23"/>
      <c r="AB62" s="23"/>
      <c r="AC62" s="23"/>
      <c r="AD62" s="23"/>
      <c r="AE62" s="23"/>
      <c r="AF62" s="23"/>
      <c r="AG62" s="23"/>
      <c r="AH62" s="7"/>
    </row>
    <row r="63" spans="1:358" ht="18.75" hidden="1" customHeight="1" outlineLevel="1">
      <c r="A63" s="25"/>
      <c r="B63" s="26" t="s">
        <v>1</v>
      </c>
      <c r="C63" s="26" t="str">
        <f>C52</f>
        <v>Forecast</v>
      </c>
      <c r="D63" s="27"/>
      <c r="E63" s="1182" t="s">
        <v>3</v>
      </c>
      <c r="F63" s="1182" t="s">
        <v>4</v>
      </c>
      <c r="G63" s="1182" t="s">
        <v>5</v>
      </c>
      <c r="H63" s="1182" t="s">
        <v>6</v>
      </c>
      <c r="I63" s="1182" t="s">
        <v>7</v>
      </c>
      <c r="J63" s="28" t="s">
        <v>2</v>
      </c>
      <c r="K63" s="1182" t="s">
        <v>8</v>
      </c>
      <c r="L63" s="250" t="s">
        <v>9</v>
      </c>
      <c r="M63" s="250" t="s">
        <v>9</v>
      </c>
      <c r="N63" s="1182" t="s">
        <v>12</v>
      </c>
      <c r="O63" s="1182" t="s">
        <v>13</v>
      </c>
      <c r="P63" s="1182" t="s">
        <v>14</v>
      </c>
      <c r="Q63" s="1182" t="s">
        <v>15</v>
      </c>
      <c r="R63" s="1182" t="s">
        <v>10</v>
      </c>
      <c r="S63" s="29" t="s">
        <v>11</v>
      </c>
      <c r="T63" s="30" t="s">
        <v>16</v>
      </c>
      <c r="U63" s="1182" t="s">
        <v>64</v>
      </c>
      <c r="V63" s="1182" t="s">
        <v>65</v>
      </c>
      <c r="W63" s="1182" t="s">
        <v>66</v>
      </c>
      <c r="X63" s="1182" t="s">
        <v>67</v>
      </c>
      <c r="Y63" s="1182" t="s">
        <v>68</v>
      </c>
      <c r="Z63" s="1182" t="s">
        <v>69</v>
      </c>
      <c r="AA63" s="1182" t="s">
        <v>70</v>
      </c>
      <c r="AB63" s="1182" t="s">
        <v>77</v>
      </c>
      <c r="AC63" s="1182" t="s">
        <v>78</v>
      </c>
      <c r="AD63" s="1191" t="s">
        <v>79</v>
      </c>
      <c r="AE63" s="1191" t="s">
        <v>80</v>
      </c>
      <c r="AF63" s="1191" t="s">
        <v>81</v>
      </c>
      <c r="AG63" s="1191" t="s">
        <v>82</v>
      </c>
      <c r="AH63" s="1191">
        <v>2016</v>
      </c>
    </row>
    <row r="64" spans="1:358" ht="18.75" hidden="1" customHeight="1" outlineLevel="1">
      <c r="A64" s="31"/>
      <c r="B64" s="68"/>
      <c r="C64" s="68"/>
      <c r="D64" s="27"/>
      <c r="E64" s="1183"/>
      <c r="F64" s="1183"/>
      <c r="G64" s="1183"/>
      <c r="H64" s="1183"/>
      <c r="I64" s="1183"/>
      <c r="J64" s="69" t="str">
        <f>$J$6</f>
        <v>(8-12 Jun)</v>
      </c>
      <c r="K64" s="1183"/>
      <c r="L64" s="33" t="s">
        <v>20</v>
      </c>
      <c r="M64" s="33" t="s">
        <v>63</v>
      </c>
      <c r="N64" s="1183"/>
      <c r="O64" s="1183"/>
      <c r="P64" s="1183"/>
      <c r="Q64" s="1183"/>
      <c r="R64" s="1183">
        <f>R6</f>
        <v>42401</v>
      </c>
      <c r="S64" s="187">
        <f>S6</f>
        <v>42430</v>
      </c>
      <c r="T64" s="188"/>
      <c r="U64" s="1183"/>
      <c r="V64" s="1183"/>
      <c r="W64" s="1183"/>
      <c r="X64" s="1183"/>
      <c r="Y64" s="1183"/>
      <c r="Z64" s="1183"/>
      <c r="AA64" s="1183"/>
      <c r="AB64" s="1183"/>
      <c r="AC64" s="1183"/>
      <c r="AD64" s="1192"/>
      <c r="AE64" s="1192"/>
      <c r="AF64" s="1192"/>
      <c r="AG64" s="1192"/>
      <c r="AH64" s="1192"/>
    </row>
    <row r="65" spans="1:358" ht="21" hidden="1" customHeight="1" outlineLevel="1">
      <c r="A65" s="89" t="s">
        <v>42</v>
      </c>
      <c r="B65" s="110">
        <v>-1.1100000000000001</v>
      </c>
      <c r="C65" s="110" t="str">
        <f>C54</f>
        <v>Previous WK</v>
      </c>
      <c r="D65" s="98"/>
      <c r="E65" s="99">
        <v>-3.67</v>
      </c>
      <c r="F65" s="35"/>
      <c r="G65" s="35"/>
      <c r="H65" s="35"/>
      <c r="I65" s="35"/>
      <c r="J65" s="72"/>
      <c r="K65" s="35"/>
      <c r="L65" s="37"/>
      <c r="M65" s="37"/>
      <c r="N65" s="35"/>
      <c r="O65" s="35"/>
      <c r="P65" s="35"/>
      <c r="Q65" s="35"/>
      <c r="R65" s="38"/>
      <c r="S65" s="73"/>
      <c r="T65" s="73"/>
      <c r="U65" s="39"/>
      <c r="V65" s="39"/>
      <c r="W65" s="39"/>
      <c r="X65" s="39"/>
      <c r="Y65" s="38"/>
      <c r="Z65" s="38"/>
      <c r="AA65" s="38"/>
      <c r="AB65" s="38"/>
      <c r="AC65" s="38"/>
      <c r="AD65" s="38"/>
      <c r="AE65" s="40"/>
      <c r="AF65" s="40"/>
      <c r="AG65" s="40"/>
      <c r="AH65" s="40"/>
    </row>
    <row r="66" spans="1:358" s="77" customFormat="1" ht="18.75" hidden="1" customHeight="1" outlineLevel="1">
      <c r="A66" s="1180"/>
      <c r="B66" s="1181"/>
      <c r="C66" s="1181"/>
      <c r="D66" s="41"/>
      <c r="E66" s="41"/>
      <c r="F66" s="76"/>
      <c r="G66" s="76"/>
      <c r="H66" s="76"/>
      <c r="I66" s="76"/>
      <c r="J66" s="43"/>
      <c r="K66" s="76"/>
      <c r="L66" s="76"/>
      <c r="M66" s="76"/>
      <c r="N66" s="76"/>
      <c r="O66" s="76"/>
      <c r="P66" s="222"/>
      <c r="Q66" s="76"/>
      <c r="R66" s="44"/>
      <c r="S66" s="218"/>
      <c r="T66" s="219"/>
      <c r="U66" s="44"/>
      <c r="V66" s="44"/>
      <c r="W66" s="44"/>
      <c r="X66" s="44"/>
      <c r="Y66" s="44"/>
      <c r="Z66" s="44"/>
      <c r="AA66" s="44"/>
      <c r="AB66" s="44"/>
      <c r="AC66" s="44"/>
      <c r="AD66" s="44"/>
      <c r="AE66" s="44"/>
      <c r="AF66" s="44"/>
      <c r="AG66" s="44"/>
      <c r="AH66" s="44"/>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5"/>
      <c r="EF66" s="45"/>
      <c r="EG66" s="45"/>
      <c r="EH66" s="45"/>
      <c r="EI66" s="45"/>
      <c r="EJ66" s="45"/>
      <c r="EK66" s="45"/>
      <c r="EL66" s="45"/>
      <c r="EM66" s="45"/>
      <c r="EN66" s="45"/>
      <c r="EO66" s="45"/>
      <c r="EP66" s="45"/>
      <c r="EQ66" s="45"/>
      <c r="ER66" s="45"/>
      <c r="ES66" s="45"/>
      <c r="ET66" s="45"/>
      <c r="EU66" s="45"/>
      <c r="EV66" s="45"/>
      <c r="EW66" s="45"/>
      <c r="EX66" s="45"/>
      <c r="EY66" s="45"/>
      <c r="EZ66" s="45"/>
      <c r="FA66" s="45"/>
      <c r="FB66" s="45"/>
      <c r="FC66" s="45"/>
      <c r="FD66" s="45"/>
      <c r="FE66" s="45"/>
      <c r="FF66" s="45"/>
      <c r="FG66" s="45"/>
      <c r="FH66" s="45"/>
      <c r="FI66" s="45"/>
      <c r="FJ66" s="45"/>
      <c r="FK66" s="45"/>
      <c r="FL66" s="45"/>
      <c r="FM66" s="45"/>
      <c r="FN66" s="45"/>
      <c r="FO66" s="45"/>
      <c r="FP66" s="45"/>
      <c r="FQ66" s="45"/>
      <c r="FR66" s="45"/>
      <c r="FS66" s="45"/>
      <c r="FT66" s="45"/>
      <c r="FU66" s="45"/>
      <c r="FV66" s="45"/>
      <c r="FW66" s="45"/>
      <c r="FX66" s="45"/>
      <c r="FY66" s="45"/>
      <c r="FZ66" s="45"/>
      <c r="GA66" s="45"/>
      <c r="GB66" s="45"/>
      <c r="GC66" s="45"/>
      <c r="GD66" s="45"/>
      <c r="GE66" s="45"/>
      <c r="GF66" s="45"/>
      <c r="GG66" s="45"/>
      <c r="GH66" s="45"/>
      <c r="GI66" s="45"/>
      <c r="GJ66" s="45"/>
      <c r="GK66" s="45"/>
      <c r="GL66" s="45"/>
      <c r="GM66" s="45"/>
      <c r="GN66" s="45"/>
      <c r="GO66" s="45"/>
      <c r="GP66" s="45"/>
      <c r="GQ66" s="45"/>
      <c r="GR66" s="45"/>
      <c r="GS66" s="45"/>
      <c r="GT66" s="45"/>
      <c r="GU66" s="45"/>
      <c r="GV66" s="45"/>
      <c r="GW66" s="45"/>
      <c r="GX66" s="45"/>
      <c r="GY66" s="45"/>
      <c r="GZ66" s="45"/>
      <c r="HA66" s="45"/>
      <c r="HB66" s="45"/>
      <c r="HC66" s="45"/>
      <c r="HD66" s="45"/>
      <c r="HE66" s="45"/>
      <c r="HF66" s="45"/>
      <c r="HG66" s="45"/>
      <c r="HH66" s="45"/>
      <c r="HI66" s="45"/>
      <c r="HJ66" s="45"/>
      <c r="HK66" s="45"/>
      <c r="HL66" s="45"/>
      <c r="HM66" s="45"/>
      <c r="HN66" s="45"/>
      <c r="HO66" s="45"/>
      <c r="HP66" s="45"/>
      <c r="HQ66" s="45"/>
      <c r="HR66" s="45"/>
      <c r="HS66" s="45"/>
      <c r="HT66" s="45"/>
      <c r="HU66" s="45"/>
      <c r="HV66" s="45"/>
      <c r="HW66" s="45"/>
      <c r="HX66" s="45"/>
      <c r="HY66" s="45"/>
      <c r="HZ66" s="45"/>
      <c r="IA66" s="45"/>
      <c r="IB66" s="45"/>
      <c r="IC66" s="45"/>
      <c r="ID66" s="45"/>
      <c r="IE66" s="45"/>
      <c r="IF66" s="45"/>
      <c r="IG66" s="45"/>
      <c r="IH66" s="45"/>
      <c r="II66" s="45"/>
      <c r="IJ66" s="45"/>
      <c r="IK66" s="45"/>
      <c r="IL66" s="45"/>
      <c r="IM66" s="45"/>
      <c r="IN66" s="45"/>
      <c r="IO66" s="45"/>
      <c r="IP66" s="45"/>
      <c r="IQ66" s="45"/>
      <c r="IR66" s="45"/>
      <c r="IS66" s="45"/>
      <c r="IT66" s="45"/>
      <c r="IU66" s="45"/>
      <c r="IV66" s="45"/>
      <c r="IW66" s="45"/>
      <c r="IX66" s="45"/>
      <c r="IY66" s="45"/>
      <c r="IZ66" s="45"/>
      <c r="JA66" s="45"/>
      <c r="JB66" s="45"/>
      <c r="JC66" s="45"/>
      <c r="JD66" s="45"/>
      <c r="JE66" s="45"/>
      <c r="JF66" s="45"/>
      <c r="JG66" s="45"/>
      <c r="JH66" s="45"/>
      <c r="JI66" s="45"/>
      <c r="JJ66" s="45"/>
      <c r="JK66" s="45"/>
      <c r="JL66" s="45"/>
      <c r="JM66" s="45"/>
      <c r="JN66" s="45"/>
      <c r="JO66" s="45"/>
      <c r="JP66" s="45"/>
      <c r="JQ66" s="45"/>
      <c r="JR66" s="45"/>
      <c r="JS66" s="45"/>
      <c r="JT66" s="45"/>
      <c r="JU66" s="45"/>
      <c r="JV66" s="45"/>
      <c r="JW66" s="45"/>
      <c r="JX66" s="45"/>
      <c r="JY66" s="45"/>
      <c r="JZ66" s="45"/>
      <c r="KA66" s="45"/>
      <c r="KB66" s="45"/>
      <c r="KC66" s="45"/>
      <c r="KD66" s="45"/>
      <c r="KE66" s="45"/>
      <c r="KF66" s="45"/>
      <c r="KG66" s="45"/>
      <c r="KH66" s="45"/>
      <c r="KI66" s="45"/>
      <c r="KJ66" s="45"/>
      <c r="KK66" s="45"/>
      <c r="KL66" s="45"/>
      <c r="KM66" s="45"/>
      <c r="KN66" s="45"/>
      <c r="KO66" s="45"/>
      <c r="KP66" s="45"/>
      <c r="KQ66" s="45"/>
      <c r="KR66" s="45"/>
      <c r="KS66" s="45"/>
      <c r="KT66" s="45"/>
      <c r="KU66" s="45"/>
      <c r="KV66" s="45"/>
      <c r="KW66" s="45"/>
      <c r="KX66" s="45"/>
      <c r="KY66" s="45"/>
      <c r="KZ66" s="45"/>
      <c r="LA66" s="45"/>
      <c r="LB66" s="45"/>
      <c r="LC66" s="45"/>
      <c r="LD66" s="45"/>
      <c r="LE66" s="45"/>
      <c r="LF66" s="45"/>
      <c r="LG66" s="45"/>
      <c r="LH66" s="45"/>
      <c r="LI66" s="45"/>
      <c r="LJ66" s="45"/>
      <c r="LK66" s="45"/>
      <c r="LL66" s="45"/>
      <c r="LM66" s="45"/>
      <c r="LN66" s="45"/>
      <c r="LO66" s="45"/>
      <c r="LP66" s="45"/>
      <c r="LQ66" s="45"/>
      <c r="LR66" s="45"/>
      <c r="LS66" s="45"/>
      <c r="LT66" s="45"/>
      <c r="LU66" s="45"/>
      <c r="LV66" s="45"/>
      <c r="LW66" s="45"/>
      <c r="LX66" s="45"/>
      <c r="LY66" s="45"/>
      <c r="LZ66" s="45"/>
      <c r="MA66" s="45"/>
      <c r="MB66" s="45"/>
      <c r="MC66" s="45"/>
      <c r="MD66" s="45"/>
      <c r="ME66" s="45"/>
      <c r="MF66" s="45"/>
      <c r="MG66" s="45"/>
      <c r="MH66" s="45"/>
      <c r="MI66" s="45"/>
      <c r="MJ66" s="45"/>
      <c r="MK66" s="45"/>
      <c r="ML66" s="45"/>
      <c r="MM66" s="45"/>
      <c r="MN66" s="45"/>
      <c r="MO66" s="45"/>
      <c r="MP66" s="45"/>
      <c r="MQ66" s="45"/>
      <c r="MR66" s="45"/>
      <c r="MS66" s="45"/>
      <c r="MT66" s="45"/>
    </row>
    <row r="67" spans="1:358" ht="54.75" hidden="1" customHeight="1" outlineLevel="1">
      <c r="A67" s="47" t="s">
        <v>23</v>
      </c>
      <c r="B67" s="78">
        <f>C67-$B$65</f>
        <v>-0.8899999999999999</v>
      </c>
      <c r="C67" s="55">
        <v>-2</v>
      </c>
      <c r="D67" s="49"/>
      <c r="E67" s="49"/>
      <c r="F67" s="52"/>
      <c r="G67" s="57"/>
      <c r="H67" s="56"/>
      <c r="I67" s="56"/>
      <c r="J67" s="55"/>
      <c r="K67" s="189">
        <v>-7.5</v>
      </c>
      <c r="L67" s="191">
        <v>-7.5</v>
      </c>
      <c r="M67" s="154">
        <v>-8</v>
      </c>
      <c r="N67" s="176">
        <v>-7</v>
      </c>
      <c r="O67" s="176">
        <v>-7</v>
      </c>
      <c r="P67" s="50">
        <v>-3</v>
      </c>
      <c r="Q67" s="183">
        <v>-3</v>
      </c>
      <c r="R67" s="183" t="s">
        <v>91</v>
      </c>
      <c r="S67" s="185" t="s">
        <v>92</v>
      </c>
      <c r="T67" s="186">
        <v>-4</v>
      </c>
      <c r="U67" s="183">
        <v>-4.25</v>
      </c>
      <c r="V67" s="189">
        <v>-4.5</v>
      </c>
      <c r="W67" s="189">
        <v>-5</v>
      </c>
      <c r="X67" s="189">
        <v>-5.5</v>
      </c>
      <c r="Y67" s="189">
        <v>-5.5</v>
      </c>
      <c r="Z67" s="189">
        <v>-5.5</v>
      </c>
      <c r="AA67" s="189">
        <v>-5</v>
      </c>
      <c r="AB67" s="189">
        <v>-4.5</v>
      </c>
      <c r="AC67" s="189">
        <v>-4.25</v>
      </c>
      <c r="AD67" s="190">
        <f>AVERAGE(P67:T67)</f>
        <v>-3.3333333333333335</v>
      </c>
      <c r="AE67" s="190">
        <f>AVERAGE(U67:W67)</f>
        <v>-4.583333333333333</v>
      </c>
      <c r="AF67" s="190">
        <f>AVERAGE(X67:Z67)</f>
        <v>-5.5</v>
      </c>
      <c r="AG67" s="190">
        <f>AVERAGE(AA67:AC67)</f>
        <v>-4.583333333333333</v>
      </c>
      <c r="AH67" s="190">
        <f>AVERAGE(P67:AC67)</f>
        <v>-4.5</v>
      </c>
    </row>
    <row r="68" spans="1:358" ht="54.75" hidden="1" customHeight="1" outlineLevel="1">
      <c r="A68" s="47" t="s">
        <v>24</v>
      </c>
      <c r="B68" s="78">
        <f t="shared" ref="B68" si="46">C68-$B$49</f>
        <v>-1.2</v>
      </c>
      <c r="C68" s="111">
        <v>-1.2</v>
      </c>
      <c r="D68" s="49"/>
      <c r="E68" s="49"/>
      <c r="F68" s="56"/>
      <c r="G68" s="57"/>
      <c r="H68" s="56"/>
      <c r="I68" s="56"/>
      <c r="J68" s="111"/>
      <c r="K68" s="189">
        <v>-8.1</v>
      </c>
      <c r="L68" s="191">
        <v>-8.1</v>
      </c>
      <c r="M68" s="154">
        <v>-8.3000000000000007</v>
      </c>
      <c r="N68" s="176">
        <v>-7</v>
      </c>
      <c r="O68" s="191"/>
      <c r="P68" s="50">
        <v>-2.7</v>
      </c>
      <c r="Q68" s="189">
        <v>-3</v>
      </c>
      <c r="R68" s="189" t="s">
        <v>107</v>
      </c>
      <c r="S68" s="185" t="s">
        <v>108</v>
      </c>
      <c r="T68" s="186">
        <v>-5</v>
      </c>
      <c r="U68" s="189">
        <v>-6.2</v>
      </c>
      <c r="V68" s="189">
        <v>-6.7</v>
      </c>
      <c r="W68" s="189">
        <v>-6.7</v>
      </c>
      <c r="X68" s="189">
        <v>-7.2</v>
      </c>
      <c r="Y68" s="189">
        <v>-7.2</v>
      </c>
      <c r="Z68" s="189">
        <v>-7.1</v>
      </c>
      <c r="AA68" s="189">
        <v>-7.1</v>
      </c>
      <c r="AB68" s="189">
        <v>-6.9</v>
      </c>
      <c r="AC68" s="189">
        <v>-6.7</v>
      </c>
      <c r="AD68" s="190">
        <f>AVERAGE(P68:T68)</f>
        <v>-3.5666666666666664</v>
      </c>
      <c r="AE68" s="190">
        <f t="shared" ref="AE68:AE70" si="47">AVERAGE(U68:W68)</f>
        <v>-6.5333333333333341</v>
      </c>
      <c r="AF68" s="190">
        <f t="shared" ref="AF68:AF70" si="48">AVERAGE(X68:Z68)</f>
        <v>-7.166666666666667</v>
      </c>
      <c r="AG68" s="190">
        <f t="shared" ref="AG68:AG70" si="49">AVERAGE(AA68:AC68)</f>
        <v>-6.8999999999999995</v>
      </c>
      <c r="AH68" s="190">
        <f>AVERAGE(P68:AC68)</f>
        <v>-6.0416666666666679</v>
      </c>
    </row>
    <row r="69" spans="1:358" ht="54.75" hidden="1" customHeight="1" outlineLevel="1">
      <c r="A69" s="47" t="s">
        <v>25</v>
      </c>
      <c r="B69" s="78">
        <f t="shared" ref="B69" si="50">C69-$B$65</f>
        <v>-0.3899999999999999</v>
      </c>
      <c r="C69" s="55">
        <v>-1.5</v>
      </c>
      <c r="D69" s="49"/>
      <c r="E69" s="49"/>
      <c r="F69" s="52"/>
      <c r="G69" s="57"/>
      <c r="H69" s="56"/>
      <c r="I69" s="56"/>
      <c r="J69" s="55"/>
      <c r="K69" s="189">
        <v>-8</v>
      </c>
      <c r="L69" s="191">
        <v>-8</v>
      </c>
      <c r="M69" s="189">
        <v>-8</v>
      </c>
      <c r="N69" s="176">
        <v>-7</v>
      </c>
      <c r="O69" s="176">
        <v>-6.5</v>
      </c>
      <c r="P69" s="50">
        <v>-5.5</v>
      </c>
      <c r="Q69" s="183">
        <v>-5.5</v>
      </c>
      <c r="R69" s="183" t="s">
        <v>43</v>
      </c>
      <c r="S69" s="185" t="s">
        <v>44</v>
      </c>
      <c r="T69" s="186">
        <v>-6</v>
      </c>
      <c r="U69" s="183">
        <v>-6</v>
      </c>
      <c r="V69" s="189">
        <v>-6.5</v>
      </c>
      <c r="W69" s="189">
        <v>-6.5</v>
      </c>
      <c r="X69" s="189">
        <v>-6.5</v>
      </c>
      <c r="Y69" s="189">
        <v>-6</v>
      </c>
      <c r="Z69" s="189">
        <v>-6</v>
      </c>
      <c r="AA69" s="189">
        <v>-6</v>
      </c>
      <c r="AB69" s="189">
        <v>-6.5</v>
      </c>
      <c r="AC69" s="189">
        <v>-6.5</v>
      </c>
      <c r="AD69" s="190">
        <f>AVERAGE(P69:T69)</f>
        <v>-5.666666666666667</v>
      </c>
      <c r="AE69" s="190">
        <f t="shared" si="47"/>
        <v>-6.333333333333333</v>
      </c>
      <c r="AF69" s="190">
        <f t="shared" si="48"/>
        <v>-6.166666666666667</v>
      </c>
      <c r="AG69" s="190">
        <f t="shared" si="49"/>
        <v>-6.333333333333333</v>
      </c>
      <c r="AH69" s="190">
        <f>AVERAGE(P69:AC69)</f>
        <v>-6.125</v>
      </c>
    </row>
    <row r="70" spans="1:358" ht="54.75" hidden="1" customHeight="1" outlineLevel="1" thickBot="1">
      <c r="A70" s="47" t="s">
        <v>26</v>
      </c>
      <c r="B70" s="78">
        <f>C70-$B$27</f>
        <v>-1.98</v>
      </c>
      <c r="C70" s="55">
        <v>-1.98</v>
      </c>
      <c r="D70" s="49"/>
      <c r="E70" s="49"/>
      <c r="F70" s="52"/>
      <c r="G70" s="51"/>
      <c r="H70" s="52"/>
      <c r="I70" s="52"/>
      <c r="J70" s="55"/>
      <c r="K70" s="181">
        <v>-9.02</v>
      </c>
      <c r="L70" s="101">
        <v>-9.02</v>
      </c>
      <c r="M70" s="101">
        <v>-9.02</v>
      </c>
      <c r="N70" s="182">
        <v>-6.67</v>
      </c>
      <c r="O70" s="182">
        <v>-6.7</v>
      </c>
      <c r="P70" s="50">
        <v>-5.5</v>
      </c>
      <c r="Q70" s="189">
        <v>-6.86</v>
      </c>
      <c r="R70" s="189" t="s">
        <v>135</v>
      </c>
      <c r="S70" s="185" t="s">
        <v>136</v>
      </c>
      <c r="T70" s="186">
        <v>-7.8</v>
      </c>
      <c r="U70" s="189">
        <v>-7.5</v>
      </c>
      <c r="V70" s="189">
        <v>-7.5</v>
      </c>
      <c r="W70" s="189">
        <v>-7.4</v>
      </c>
      <c r="X70" s="189">
        <v>-7.4</v>
      </c>
      <c r="Y70" s="189">
        <v>-7.5</v>
      </c>
      <c r="Z70" s="189">
        <v>-7.6</v>
      </c>
      <c r="AA70" s="189">
        <v>-7.6</v>
      </c>
      <c r="AB70" s="189">
        <v>-7.2</v>
      </c>
      <c r="AC70" s="189">
        <v>-7</v>
      </c>
      <c r="AD70" s="190">
        <f>AVERAGE(P70:T70)</f>
        <v>-6.72</v>
      </c>
      <c r="AE70" s="190">
        <f t="shared" si="47"/>
        <v>-7.4666666666666659</v>
      </c>
      <c r="AF70" s="190">
        <f t="shared" si="48"/>
        <v>-7.5</v>
      </c>
      <c r="AG70" s="190">
        <f t="shared" si="49"/>
        <v>-7.2666666666666666</v>
      </c>
      <c r="AH70" s="190">
        <f>AVERAGE(P70:AC70)</f>
        <v>-7.2383333333333324</v>
      </c>
    </row>
    <row r="71" spans="1:358" s="62" customFormat="1" ht="19.5" hidden="1" customHeight="1" outlineLevel="1" thickBot="1">
      <c r="A71" s="245" t="s">
        <v>75</v>
      </c>
      <c r="B71" s="58" t="s">
        <v>27</v>
      </c>
      <c r="C71" s="58" t="s">
        <v>27</v>
      </c>
      <c r="D71" s="87"/>
      <c r="E71" s="58"/>
      <c r="F71" s="59"/>
      <c r="G71" s="59"/>
      <c r="H71" s="59"/>
      <c r="I71" s="59"/>
      <c r="J71" s="59"/>
      <c r="K71" s="59">
        <f t="shared" ref="K71:Q71" si="51">AVERAGE(K67:K70)</f>
        <v>-8.1550000000000011</v>
      </c>
      <c r="L71" s="59">
        <f t="shared" si="51"/>
        <v>-8.1550000000000011</v>
      </c>
      <c r="M71" s="59">
        <f t="shared" si="51"/>
        <v>-8.33</v>
      </c>
      <c r="N71" s="59">
        <f t="shared" si="51"/>
        <v>-6.9175000000000004</v>
      </c>
      <c r="O71" s="59">
        <f t="shared" si="51"/>
        <v>-6.7333333333333334</v>
      </c>
      <c r="P71" s="59">
        <v>-3</v>
      </c>
      <c r="Q71" s="59">
        <f t="shared" si="51"/>
        <v>-4.59</v>
      </c>
      <c r="R71" s="59"/>
      <c r="S71" s="60"/>
      <c r="T71" s="60">
        <f t="shared" ref="T71:AG71" si="52">AVERAGE(T67:T70)</f>
        <v>-5.7</v>
      </c>
      <c r="U71" s="59">
        <f t="shared" si="52"/>
        <v>-5.9874999999999998</v>
      </c>
      <c r="V71" s="59">
        <f t="shared" si="52"/>
        <v>-6.3</v>
      </c>
      <c r="W71" s="59">
        <f t="shared" si="52"/>
        <v>-6.4</v>
      </c>
      <c r="X71" s="59">
        <f t="shared" si="52"/>
        <v>-6.65</v>
      </c>
      <c r="Y71" s="59">
        <f t="shared" si="52"/>
        <v>-6.55</v>
      </c>
      <c r="Z71" s="59">
        <f t="shared" si="52"/>
        <v>-6.5500000000000007</v>
      </c>
      <c r="AA71" s="59">
        <f t="shared" si="52"/>
        <v>-6.4250000000000007</v>
      </c>
      <c r="AB71" s="59">
        <f t="shared" si="52"/>
        <v>-6.2749999999999995</v>
      </c>
      <c r="AC71" s="59">
        <f t="shared" si="52"/>
        <v>-6.1124999999999998</v>
      </c>
      <c r="AD71" s="59">
        <f t="shared" si="52"/>
        <v>-4.8216666666666663</v>
      </c>
      <c r="AE71" s="59">
        <f t="shared" si="52"/>
        <v>-6.2291666666666661</v>
      </c>
      <c r="AF71" s="59">
        <f t="shared" si="52"/>
        <v>-6.5833333333333339</v>
      </c>
      <c r="AG71" s="59">
        <f t="shared" si="52"/>
        <v>-6.270833333333333</v>
      </c>
      <c r="AH71" s="193">
        <f>AVERAGE(AH67:AH70)</f>
        <v>-5.9762500000000003</v>
      </c>
      <c r="AI71" s="61">
        <v>-6.5</v>
      </c>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19.5" collapsed="1" thickBot="1">
      <c r="A72" s="227" t="s">
        <v>74</v>
      </c>
      <c r="B72" s="160"/>
      <c r="C72" s="160"/>
      <c r="D72" s="161"/>
      <c r="E72" s="161"/>
      <c r="F72" s="162"/>
      <c r="G72" s="162"/>
      <c r="H72" s="162"/>
      <c r="I72" s="162"/>
      <c r="J72" s="163"/>
      <c r="K72" s="162">
        <f>K14+K71</f>
        <v>40.144999999999996</v>
      </c>
      <c r="L72" s="162">
        <f>L14+L71</f>
        <v>38.695</v>
      </c>
      <c r="M72" s="162"/>
      <c r="N72" s="164">
        <f>N71</f>
        <v>-6.9175000000000004</v>
      </c>
      <c r="O72" s="164">
        <f>O71</f>
        <v>-6.7333333333333334</v>
      </c>
      <c r="P72" s="164">
        <v>-3</v>
      </c>
      <c r="Q72" s="164">
        <f>Q71</f>
        <v>-4.59</v>
      </c>
      <c r="R72" s="164"/>
      <c r="S72" s="164"/>
      <c r="T72" s="164">
        <f>T71</f>
        <v>-5.7</v>
      </c>
      <c r="U72" s="164">
        <f t="shared" ref="U72:AC72" si="53">U71</f>
        <v>-5.9874999999999998</v>
      </c>
      <c r="V72" s="164">
        <f t="shared" si="53"/>
        <v>-6.3</v>
      </c>
      <c r="W72" s="164">
        <f t="shared" si="53"/>
        <v>-6.4</v>
      </c>
      <c r="X72" s="164">
        <f t="shared" si="53"/>
        <v>-6.65</v>
      </c>
      <c r="Y72" s="164">
        <f t="shared" si="53"/>
        <v>-6.55</v>
      </c>
      <c r="Z72" s="164">
        <f t="shared" si="53"/>
        <v>-6.5500000000000007</v>
      </c>
      <c r="AA72" s="164">
        <f t="shared" si="53"/>
        <v>-6.4250000000000007</v>
      </c>
      <c r="AB72" s="164">
        <f t="shared" si="53"/>
        <v>-6.2749999999999995</v>
      </c>
      <c r="AC72" s="164">
        <f t="shared" si="53"/>
        <v>-6.1124999999999998</v>
      </c>
      <c r="AD72" s="164">
        <f>AVERAGE(P72:Q72,T72)</f>
        <v>-4.43</v>
      </c>
      <c r="AE72" s="164">
        <f>AVERAGE(U72:W72)</f>
        <v>-6.229166666666667</v>
      </c>
      <c r="AF72" s="164">
        <f>AVERAGE(X72:Z72)</f>
        <v>-6.583333333333333</v>
      </c>
      <c r="AG72" s="164">
        <f>AVERAGE(AA72:AC72)</f>
        <v>-6.270833333333333</v>
      </c>
      <c r="AH72" s="164">
        <f>AVERAGE(P72:Q72,T72:AC72)</f>
        <v>-5.878333333333333</v>
      </c>
    </row>
    <row r="73" spans="1:358" ht="21.75" thickBot="1">
      <c r="A73" s="198" t="s">
        <v>45</v>
      </c>
      <c r="B73" s="112"/>
      <c r="C73" s="112"/>
      <c r="D73" s="113"/>
      <c r="E73" s="113"/>
      <c r="F73" s="20"/>
      <c r="G73" s="20"/>
      <c r="H73" s="20"/>
      <c r="I73" s="20"/>
      <c r="J73" s="114"/>
      <c r="K73" s="20"/>
      <c r="L73" s="115"/>
      <c r="M73" s="115"/>
      <c r="N73" s="20"/>
      <c r="O73" s="20"/>
      <c r="P73" s="20"/>
      <c r="Q73" s="20"/>
      <c r="R73" s="23"/>
      <c r="S73" s="67"/>
      <c r="T73" s="67"/>
      <c r="U73" s="24"/>
      <c r="V73" s="24"/>
      <c r="W73" s="24"/>
      <c r="X73" s="24"/>
      <c r="Y73" s="23"/>
      <c r="Z73" s="23"/>
      <c r="AA73" s="23"/>
      <c r="AB73" s="23"/>
      <c r="AC73" s="23"/>
      <c r="AD73" s="23"/>
      <c r="AE73" s="23"/>
      <c r="AF73" s="23"/>
      <c r="AG73" s="23"/>
      <c r="AH73" s="7"/>
    </row>
    <row r="74" spans="1:358" ht="16.5" hidden="1" customHeight="1" outlineLevel="1">
      <c r="A74" s="25"/>
      <c r="B74" s="26" t="s">
        <v>1</v>
      </c>
      <c r="C74" s="26" t="str">
        <f>C63</f>
        <v>Forecast</v>
      </c>
      <c r="D74" s="27"/>
      <c r="E74" s="1182" t="s">
        <v>3</v>
      </c>
      <c r="F74" s="1182" t="s">
        <v>4</v>
      </c>
      <c r="G74" s="1182" t="s">
        <v>5</v>
      </c>
      <c r="H74" s="1182" t="s">
        <v>6</v>
      </c>
      <c r="I74" s="1182" t="s">
        <v>7</v>
      </c>
      <c r="J74" s="28" t="s">
        <v>2</v>
      </c>
      <c r="K74" s="1182" t="s">
        <v>8</v>
      </c>
      <c r="L74" s="250" t="s">
        <v>9</v>
      </c>
      <c r="M74" s="250" t="s">
        <v>9</v>
      </c>
      <c r="N74" s="1182" t="s">
        <v>12</v>
      </c>
      <c r="O74" s="1182" t="s">
        <v>13</v>
      </c>
      <c r="P74" s="1182" t="s">
        <v>14</v>
      </c>
      <c r="Q74" s="1182" t="s">
        <v>15</v>
      </c>
      <c r="R74" s="1182" t="s">
        <v>10</v>
      </c>
      <c r="S74" s="29" t="s">
        <v>11</v>
      </c>
      <c r="T74" s="30" t="s">
        <v>16</v>
      </c>
      <c r="U74" s="1182" t="s">
        <v>64</v>
      </c>
      <c r="V74" s="1182" t="s">
        <v>65</v>
      </c>
      <c r="W74" s="1182" t="s">
        <v>66</v>
      </c>
      <c r="X74" s="1182" t="s">
        <v>67</v>
      </c>
      <c r="Y74" s="1182" t="s">
        <v>68</v>
      </c>
      <c r="Z74" s="1182" t="s">
        <v>69</v>
      </c>
      <c r="AA74" s="1182" t="s">
        <v>70</v>
      </c>
      <c r="AB74" s="1182" t="s">
        <v>77</v>
      </c>
      <c r="AC74" s="1182" t="s">
        <v>78</v>
      </c>
      <c r="AD74" s="1191" t="s">
        <v>79</v>
      </c>
      <c r="AE74" s="1191" t="s">
        <v>80</v>
      </c>
      <c r="AF74" s="1191" t="s">
        <v>81</v>
      </c>
      <c r="AG74" s="1191" t="s">
        <v>82</v>
      </c>
      <c r="AH74" s="1191">
        <v>2016</v>
      </c>
    </row>
    <row r="75" spans="1:358" ht="21.75" hidden="1" customHeight="1" outlineLevel="1">
      <c r="A75" s="31"/>
      <c r="B75" s="68"/>
      <c r="C75" s="68"/>
      <c r="D75" s="116"/>
      <c r="E75" s="1183"/>
      <c r="F75" s="1183"/>
      <c r="G75" s="1183"/>
      <c r="H75" s="1183"/>
      <c r="I75" s="1183"/>
      <c r="J75" s="69" t="str">
        <f>$J$6</f>
        <v>(8-12 Jun)</v>
      </c>
      <c r="K75" s="1183"/>
      <c r="L75" s="33" t="s">
        <v>20</v>
      </c>
      <c r="M75" s="33" t="s">
        <v>63</v>
      </c>
      <c r="N75" s="1183"/>
      <c r="O75" s="1183"/>
      <c r="P75" s="1183"/>
      <c r="Q75" s="1183"/>
      <c r="R75" s="1183">
        <f>R6</f>
        <v>42401</v>
      </c>
      <c r="S75" s="187">
        <f>S6</f>
        <v>42430</v>
      </c>
      <c r="T75" s="188"/>
      <c r="U75" s="1183"/>
      <c r="V75" s="1183"/>
      <c r="W75" s="1183"/>
      <c r="X75" s="1183"/>
      <c r="Y75" s="1183"/>
      <c r="Z75" s="1183"/>
      <c r="AA75" s="1183"/>
      <c r="AB75" s="1183"/>
      <c r="AC75" s="1183"/>
      <c r="AD75" s="1192"/>
      <c r="AE75" s="1192"/>
      <c r="AF75" s="1192"/>
      <c r="AG75" s="1192"/>
      <c r="AH75" s="1192"/>
    </row>
    <row r="76" spans="1:358" ht="21" hidden="1" customHeight="1" outlineLevel="1">
      <c r="A76" s="117" t="s">
        <v>46</v>
      </c>
      <c r="B76" s="118">
        <v>0.28000000000000003</v>
      </c>
      <c r="C76" s="118" t="str">
        <f>C65</f>
        <v>Previous WK</v>
      </c>
      <c r="D76" s="119"/>
      <c r="E76" s="120">
        <v>1.02</v>
      </c>
      <c r="F76" s="35"/>
      <c r="G76" s="35"/>
      <c r="H76" s="35"/>
      <c r="I76" s="35"/>
      <c r="J76" s="69"/>
      <c r="K76" s="35"/>
      <c r="L76" s="121"/>
      <c r="M76" s="121"/>
      <c r="N76" s="35"/>
      <c r="O76" s="35"/>
      <c r="P76" s="35"/>
      <c r="Q76" s="35"/>
      <c r="R76" s="38"/>
      <c r="S76" s="122"/>
      <c r="T76" s="122"/>
      <c r="U76" s="39"/>
      <c r="V76" s="39"/>
      <c r="W76" s="39"/>
      <c r="X76" s="39"/>
      <c r="Y76" s="38"/>
      <c r="Z76" s="38"/>
      <c r="AA76" s="38"/>
      <c r="AB76" s="38"/>
      <c r="AC76" s="38"/>
      <c r="AD76" s="40"/>
      <c r="AE76" s="40"/>
      <c r="AF76" s="40"/>
      <c r="AG76" s="40"/>
      <c r="AH76" s="40"/>
    </row>
    <row r="77" spans="1:358" s="77" customFormat="1" ht="21" hidden="1" customHeight="1" outlineLevel="1">
      <c r="A77" s="1180"/>
      <c r="B77" s="1181"/>
      <c r="C77" s="1181"/>
      <c r="D77" s="41"/>
      <c r="E77" s="41"/>
      <c r="F77" s="76"/>
      <c r="G77" s="76"/>
      <c r="H77" s="76"/>
      <c r="I77" s="76"/>
      <c r="J77" s="43"/>
      <c r="K77" s="76"/>
      <c r="L77" s="76"/>
      <c r="M77" s="76"/>
      <c r="N77" s="76"/>
      <c r="O77" s="76"/>
      <c r="P77" s="222"/>
      <c r="Q77" s="76"/>
      <c r="R77" s="44"/>
      <c r="S77" s="216"/>
      <c r="T77" s="217"/>
      <c r="U77" s="44"/>
      <c r="V77" s="44"/>
      <c r="W77" s="44"/>
      <c r="X77" s="44"/>
      <c r="Y77" s="44"/>
      <c r="Z77" s="44"/>
      <c r="AA77" s="44"/>
      <c r="AB77" s="44"/>
      <c r="AC77" s="44"/>
      <c r="AD77" s="44"/>
      <c r="AE77" s="44"/>
      <c r="AF77" s="44"/>
      <c r="AG77" s="44"/>
      <c r="AH77" s="44"/>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5"/>
      <c r="EF77" s="45"/>
      <c r="EG77" s="45"/>
      <c r="EH77" s="45"/>
      <c r="EI77" s="45"/>
      <c r="EJ77" s="45"/>
      <c r="EK77" s="45"/>
      <c r="EL77" s="45"/>
      <c r="EM77" s="45"/>
      <c r="EN77" s="45"/>
      <c r="EO77" s="45"/>
      <c r="EP77" s="45"/>
      <c r="EQ77" s="45"/>
      <c r="ER77" s="45"/>
      <c r="ES77" s="45"/>
      <c r="ET77" s="45"/>
      <c r="EU77" s="45"/>
      <c r="EV77" s="45"/>
      <c r="EW77" s="45"/>
      <c r="EX77" s="45"/>
      <c r="EY77" s="45"/>
      <c r="EZ77" s="45"/>
      <c r="FA77" s="45"/>
      <c r="FB77" s="45"/>
      <c r="FC77" s="45"/>
      <c r="FD77" s="45"/>
      <c r="FE77" s="45"/>
      <c r="FF77" s="45"/>
      <c r="FG77" s="45"/>
      <c r="FH77" s="45"/>
      <c r="FI77" s="45"/>
      <c r="FJ77" s="45"/>
      <c r="FK77" s="45"/>
      <c r="FL77" s="45"/>
      <c r="FM77" s="45"/>
      <c r="FN77" s="45"/>
      <c r="FO77" s="45"/>
      <c r="FP77" s="45"/>
      <c r="FQ77" s="45"/>
      <c r="FR77" s="45"/>
      <c r="FS77" s="45"/>
      <c r="FT77" s="45"/>
      <c r="FU77" s="45"/>
      <c r="FV77" s="45"/>
      <c r="FW77" s="45"/>
      <c r="FX77" s="45"/>
      <c r="FY77" s="45"/>
      <c r="FZ77" s="45"/>
      <c r="GA77" s="45"/>
      <c r="GB77" s="45"/>
      <c r="GC77" s="45"/>
      <c r="GD77" s="45"/>
      <c r="GE77" s="45"/>
      <c r="GF77" s="45"/>
      <c r="GG77" s="45"/>
      <c r="GH77" s="45"/>
      <c r="GI77" s="45"/>
      <c r="GJ77" s="45"/>
      <c r="GK77" s="45"/>
      <c r="GL77" s="45"/>
      <c r="GM77" s="45"/>
      <c r="GN77" s="45"/>
      <c r="GO77" s="45"/>
      <c r="GP77" s="45"/>
      <c r="GQ77" s="45"/>
      <c r="GR77" s="45"/>
      <c r="GS77" s="45"/>
      <c r="GT77" s="45"/>
      <c r="GU77" s="45"/>
      <c r="GV77" s="45"/>
      <c r="GW77" s="45"/>
      <c r="GX77" s="45"/>
      <c r="GY77" s="45"/>
      <c r="GZ77" s="45"/>
      <c r="HA77" s="45"/>
      <c r="HB77" s="45"/>
      <c r="HC77" s="45"/>
      <c r="HD77" s="45"/>
      <c r="HE77" s="45"/>
      <c r="HF77" s="45"/>
      <c r="HG77" s="45"/>
      <c r="HH77" s="45"/>
      <c r="HI77" s="45"/>
      <c r="HJ77" s="45"/>
      <c r="HK77" s="45"/>
      <c r="HL77" s="45"/>
      <c r="HM77" s="45"/>
      <c r="HN77" s="45"/>
      <c r="HO77" s="45"/>
      <c r="HP77" s="45"/>
      <c r="HQ77" s="45"/>
      <c r="HR77" s="45"/>
      <c r="HS77" s="45"/>
      <c r="HT77" s="45"/>
      <c r="HU77" s="45"/>
      <c r="HV77" s="45"/>
      <c r="HW77" s="45"/>
      <c r="HX77" s="45"/>
      <c r="HY77" s="45"/>
      <c r="HZ77" s="45"/>
      <c r="IA77" s="45"/>
      <c r="IB77" s="45"/>
      <c r="IC77" s="45"/>
      <c r="ID77" s="45"/>
      <c r="IE77" s="45"/>
      <c r="IF77" s="45"/>
      <c r="IG77" s="45"/>
      <c r="IH77" s="45"/>
      <c r="II77" s="45"/>
      <c r="IJ77" s="45"/>
      <c r="IK77" s="45"/>
      <c r="IL77" s="45"/>
      <c r="IM77" s="45"/>
      <c r="IN77" s="45"/>
      <c r="IO77" s="45"/>
      <c r="IP77" s="45"/>
      <c r="IQ77" s="45"/>
      <c r="IR77" s="45"/>
      <c r="IS77" s="45"/>
      <c r="IT77" s="45"/>
      <c r="IU77" s="45"/>
      <c r="IV77" s="45"/>
      <c r="IW77" s="45"/>
      <c r="IX77" s="45"/>
      <c r="IY77" s="45"/>
      <c r="IZ77" s="45"/>
      <c r="JA77" s="45"/>
      <c r="JB77" s="45"/>
      <c r="JC77" s="45"/>
      <c r="JD77" s="45"/>
      <c r="JE77" s="45"/>
      <c r="JF77" s="45"/>
      <c r="JG77" s="45"/>
      <c r="JH77" s="45"/>
      <c r="JI77" s="45"/>
      <c r="JJ77" s="45"/>
      <c r="JK77" s="45"/>
      <c r="JL77" s="45"/>
      <c r="JM77" s="45"/>
      <c r="JN77" s="45"/>
      <c r="JO77" s="45"/>
      <c r="JP77" s="45"/>
      <c r="JQ77" s="45"/>
      <c r="JR77" s="45"/>
      <c r="JS77" s="45"/>
      <c r="JT77" s="45"/>
      <c r="JU77" s="45"/>
      <c r="JV77" s="45"/>
      <c r="JW77" s="45"/>
      <c r="JX77" s="45"/>
      <c r="JY77" s="45"/>
      <c r="JZ77" s="45"/>
      <c r="KA77" s="45"/>
      <c r="KB77" s="45"/>
      <c r="KC77" s="45"/>
      <c r="KD77" s="45"/>
      <c r="KE77" s="45"/>
      <c r="KF77" s="45"/>
      <c r="KG77" s="45"/>
      <c r="KH77" s="45"/>
      <c r="KI77" s="45"/>
      <c r="KJ77" s="45"/>
      <c r="KK77" s="45"/>
      <c r="KL77" s="45"/>
      <c r="KM77" s="45"/>
      <c r="KN77" s="45"/>
      <c r="KO77" s="45"/>
      <c r="KP77" s="45"/>
      <c r="KQ77" s="45"/>
      <c r="KR77" s="45"/>
      <c r="KS77" s="45"/>
      <c r="KT77" s="45"/>
      <c r="KU77" s="45"/>
      <c r="KV77" s="45"/>
      <c r="KW77" s="45"/>
      <c r="KX77" s="45"/>
      <c r="KY77" s="45"/>
      <c r="KZ77" s="45"/>
      <c r="LA77" s="45"/>
      <c r="LB77" s="45"/>
      <c r="LC77" s="45"/>
      <c r="LD77" s="45"/>
      <c r="LE77" s="45"/>
      <c r="LF77" s="45"/>
      <c r="LG77" s="45"/>
      <c r="LH77" s="45"/>
      <c r="LI77" s="45"/>
      <c r="LJ77" s="45"/>
      <c r="LK77" s="45"/>
      <c r="LL77" s="45"/>
      <c r="LM77" s="45"/>
      <c r="LN77" s="45"/>
      <c r="LO77" s="45"/>
      <c r="LP77" s="45"/>
      <c r="LQ77" s="45"/>
      <c r="LR77" s="45"/>
      <c r="LS77" s="45"/>
      <c r="LT77" s="45"/>
      <c r="LU77" s="45"/>
      <c r="LV77" s="45"/>
      <c r="LW77" s="45"/>
      <c r="LX77" s="45"/>
      <c r="LY77" s="45"/>
      <c r="LZ77" s="45"/>
      <c r="MA77" s="45"/>
      <c r="MB77" s="45"/>
      <c r="MC77" s="45"/>
      <c r="MD77" s="45"/>
      <c r="ME77" s="45"/>
      <c r="MF77" s="45"/>
      <c r="MG77" s="45"/>
      <c r="MH77" s="45"/>
      <c r="MI77" s="45"/>
      <c r="MJ77" s="45"/>
      <c r="MK77" s="45"/>
      <c r="ML77" s="45"/>
      <c r="MM77" s="45"/>
      <c r="MN77" s="45"/>
      <c r="MO77" s="45"/>
      <c r="MP77" s="45"/>
      <c r="MQ77" s="45"/>
      <c r="MR77" s="45"/>
      <c r="MS77" s="45"/>
      <c r="MT77" s="45"/>
    </row>
    <row r="78" spans="1:358" ht="42.75" hidden="1" customHeight="1" outlineLevel="1">
      <c r="A78" s="47" t="s">
        <v>23</v>
      </c>
      <c r="B78" s="78">
        <f>C78-$B$76</f>
        <v>0.21999999999999997</v>
      </c>
      <c r="C78" s="123">
        <v>0.5</v>
      </c>
      <c r="D78" s="49"/>
      <c r="E78" s="49"/>
      <c r="F78" s="52"/>
      <c r="G78" s="57"/>
      <c r="H78" s="56"/>
      <c r="I78" s="56"/>
      <c r="J78" s="123"/>
      <c r="K78" s="189">
        <v>1.8</v>
      </c>
      <c r="L78" s="191">
        <v>1.8</v>
      </c>
      <c r="M78" s="191">
        <v>1.9</v>
      </c>
      <c r="N78" s="191">
        <v>2</v>
      </c>
      <c r="O78" s="191">
        <v>2</v>
      </c>
      <c r="P78" s="56">
        <v>3.5</v>
      </c>
      <c r="Q78" s="189">
        <v>2.2999999999999998</v>
      </c>
      <c r="R78" s="189"/>
      <c r="S78" s="124"/>
      <c r="T78" s="124">
        <v>2.2000000000000002</v>
      </c>
      <c r="U78" s="189">
        <v>2</v>
      </c>
      <c r="V78" s="189">
        <v>2</v>
      </c>
      <c r="W78" s="189">
        <v>2</v>
      </c>
      <c r="X78" s="189">
        <v>2</v>
      </c>
      <c r="Y78" s="189">
        <v>2</v>
      </c>
      <c r="Z78" s="189">
        <v>2.25</v>
      </c>
      <c r="AA78" s="189">
        <v>2.25</v>
      </c>
      <c r="AB78" s="189">
        <v>2.25</v>
      </c>
      <c r="AC78" s="189">
        <v>2</v>
      </c>
      <c r="AD78" s="190">
        <f>AVERAGE(P78:T78)</f>
        <v>2.6666666666666665</v>
      </c>
      <c r="AE78" s="190">
        <f>AVERAGE(U78:W78)</f>
        <v>2</v>
      </c>
      <c r="AF78" s="190">
        <f>AVERAGE(X78:Z78)</f>
        <v>2.0833333333333335</v>
      </c>
      <c r="AG78" s="190">
        <f>AVERAGE(AA78:AC78)</f>
        <v>2.1666666666666665</v>
      </c>
      <c r="AH78" s="190">
        <f>AVERAGE(P78:AC78)</f>
        <v>2.2291666666666665</v>
      </c>
    </row>
    <row r="79" spans="1:358" ht="42.75" hidden="1" customHeight="1" outlineLevel="1">
      <c r="A79" s="47" t="s">
        <v>24</v>
      </c>
      <c r="B79" s="78">
        <f t="shared" ref="B79" si="54">C79-$B$58</f>
        <v>0.68999999999999984</v>
      </c>
      <c r="C79" s="123">
        <v>0.6</v>
      </c>
      <c r="D79" s="49"/>
      <c r="E79" s="49"/>
      <c r="F79" s="56"/>
      <c r="G79" s="57"/>
      <c r="H79" s="56"/>
      <c r="I79" s="56"/>
      <c r="J79" s="55"/>
      <c r="K79" s="189">
        <v>1.3</v>
      </c>
      <c r="L79" s="191">
        <v>1.3</v>
      </c>
      <c r="M79" s="191">
        <v>1.7</v>
      </c>
      <c r="N79" s="191">
        <v>2</v>
      </c>
      <c r="O79" s="191"/>
      <c r="P79" s="56">
        <v>3.5</v>
      </c>
      <c r="Q79" s="189">
        <v>3</v>
      </c>
      <c r="R79" s="189"/>
      <c r="S79" s="124"/>
      <c r="T79" s="124">
        <v>2.7</v>
      </c>
      <c r="U79" s="189">
        <v>2.8</v>
      </c>
      <c r="V79" s="189">
        <v>2.5</v>
      </c>
      <c r="W79" s="189">
        <v>2.2000000000000002</v>
      </c>
      <c r="X79" s="189">
        <v>1.9</v>
      </c>
      <c r="Y79" s="189">
        <v>1.9</v>
      </c>
      <c r="Z79" s="189">
        <v>2</v>
      </c>
      <c r="AA79" s="189">
        <v>2.2999999999999998</v>
      </c>
      <c r="AB79" s="189">
        <v>2.4</v>
      </c>
      <c r="AC79" s="189">
        <v>2.4</v>
      </c>
      <c r="AD79" s="190">
        <f>AVERAGE(P79:T79)</f>
        <v>3.0666666666666664</v>
      </c>
      <c r="AE79" s="190">
        <f t="shared" ref="AE79:AE81" si="55">AVERAGE(U79:W79)</f>
        <v>2.5</v>
      </c>
      <c r="AF79" s="190">
        <f t="shared" ref="AF79:AF81" si="56">AVERAGE(X79:Z79)</f>
        <v>1.9333333333333333</v>
      </c>
      <c r="AG79" s="190">
        <f t="shared" ref="AG79:AG81" si="57">AVERAGE(AA79:AC79)</f>
        <v>2.3666666666666667</v>
      </c>
      <c r="AH79" s="190">
        <f>AVERAGE(P79:AC79)</f>
        <v>2.4666666666666663</v>
      </c>
    </row>
    <row r="80" spans="1:358" ht="42.75" hidden="1" customHeight="1" outlineLevel="1">
      <c r="A80" s="47" t="s">
        <v>25</v>
      </c>
      <c r="B80" s="78">
        <f t="shared" ref="B80" si="58">C80-$B$76</f>
        <v>0.82000000000000006</v>
      </c>
      <c r="C80" s="123">
        <v>1.1000000000000001</v>
      </c>
      <c r="D80" s="49"/>
      <c r="E80" s="49"/>
      <c r="F80" s="52"/>
      <c r="G80" s="57"/>
      <c r="H80" s="56"/>
      <c r="I80" s="56"/>
      <c r="J80" s="123"/>
      <c r="K80" s="189">
        <v>0.5</v>
      </c>
      <c r="L80" s="191">
        <v>1.7</v>
      </c>
      <c r="M80" s="189">
        <v>1.7</v>
      </c>
      <c r="N80" s="191">
        <v>1.7</v>
      </c>
      <c r="O80" s="191">
        <v>1.7</v>
      </c>
      <c r="P80" s="56">
        <v>3.5</v>
      </c>
      <c r="Q80" s="189">
        <v>3.5</v>
      </c>
      <c r="R80" s="189" t="s">
        <v>124</v>
      </c>
      <c r="S80" s="185" t="s">
        <v>124</v>
      </c>
      <c r="T80" s="186">
        <v>3.5</v>
      </c>
      <c r="U80" s="189">
        <v>3.5</v>
      </c>
      <c r="V80" s="189">
        <v>3.5</v>
      </c>
      <c r="W80" s="189">
        <v>3.5</v>
      </c>
      <c r="X80" s="189">
        <v>3.5</v>
      </c>
      <c r="Y80" s="189">
        <v>3.5</v>
      </c>
      <c r="Z80" s="189">
        <v>3.5</v>
      </c>
      <c r="AA80" s="189">
        <v>3.5</v>
      </c>
      <c r="AB80" s="189">
        <v>3.5</v>
      </c>
      <c r="AC80" s="189">
        <v>3.5</v>
      </c>
      <c r="AD80" s="190">
        <f>AVERAGE(P80:T80)</f>
        <v>3.5</v>
      </c>
      <c r="AE80" s="190">
        <f t="shared" si="55"/>
        <v>3.5</v>
      </c>
      <c r="AF80" s="190">
        <f t="shared" si="56"/>
        <v>3.5</v>
      </c>
      <c r="AG80" s="190">
        <f t="shared" si="57"/>
        <v>3.5</v>
      </c>
      <c r="AH80" s="190">
        <f>AVERAGE(P80:AC80)</f>
        <v>3.5</v>
      </c>
    </row>
    <row r="81" spans="1:358" ht="42.75" hidden="1" customHeight="1" outlineLevel="1" thickBot="1">
      <c r="A81" s="47" t="s">
        <v>26</v>
      </c>
      <c r="B81" s="78" t="e">
        <f>C81-#REF!</f>
        <v>#REF!</v>
      </c>
      <c r="C81" s="123">
        <v>1.5</v>
      </c>
      <c r="D81" s="49"/>
      <c r="E81" s="49"/>
      <c r="F81" s="52"/>
      <c r="G81" s="57"/>
      <c r="H81" s="52"/>
      <c r="I81" s="52"/>
      <c r="J81" s="123"/>
      <c r="K81" s="181">
        <v>1.2</v>
      </c>
      <c r="L81" s="182">
        <v>1.2</v>
      </c>
      <c r="M81" s="182">
        <v>1.2</v>
      </c>
      <c r="N81" s="182">
        <v>2</v>
      </c>
      <c r="O81" s="182">
        <v>2.5</v>
      </c>
      <c r="P81" s="56">
        <v>3.5</v>
      </c>
      <c r="Q81" s="189">
        <v>2.9</v>
      </c>
      <c r="R81" s="189"/>
      <c r="S81" s="192"/>
      <c r="T81" s="192">
        <v>2.5</v>
      </c>
      <c r="U81" s="189">
        <v>2</v>
      </c>
      <c r="V81" s="189">
        <v>2</v>
      </c>
      <c r="W81" s="189">
        <v>2</v>
      </c>
      <c r="X81" s="189">
        <v>2</v>
      </c>
      <c r="Y81" s="189">
        <v>2</v>
      </c>
      <c r="Z81" s="189">
        <v>2</v>
      </c>
      <c r="AA81" s="189">
        <v>2</v>
      </c>
      <c r="AB81" s="189">
        <v>2</v>
      </c>
      <c r="AC81" s="189">
        <v>2</v>
      </c>
      <c r="AD81" s="190">
        <f>AVERAGE(P81:T81)</f>
        <v>2.9666666666666668</v>
      </c>
      <c r="AE81" s="190">
        <f t="shared" si="55"/>
        <v>2</v>
      </c>
      <c r="AF81" s="190">
        <f t="shared" si="56"/>
        <v>2</v>
      </c>
      <c r="AG81" s="190">
        <f t="shared" si="57"/>
        <v>2</v>
      </c>
      <c r="AH81" s="190">
        <f>AVERAGE(P81:AC81)</f>
        <v>2.2416666666666667</v>
      </c>
    </row>
    <row r="82" spans="1:358" s="62" customFormat="1" ht="18.75" hidden="1" customHeight="1" outlineLevel="1" thickBot="1">
      <c r="A82" s="245" t="s">
        <v>75</v>
      </c>
      <c r="B82" s="58" t="s">
        <v>27</v>
      </c>
      <c r="C82" s="58" t="s">
        <v>27</v>
      </c>
      <c r="D82" s="87"/>
      <c r="E82" s="58"/>
      <c r="F82" s="59"/>
      <c r="G82" s="59"/>
      <c r="H82" s="59"/>
      <c r="I82" s="59"/>
      <c r="J82" s="59" t="e">
        <f t="shared" ref="J82" si="59">AVERAGE(J78:J81)</f>
        <v>#DIV/0!</v>
      </c>
      <c r="K82" s="59">
        <f>AVERAGE(K78:K81)</f>
        <v>1.2</v>
      </c>
      <c r="L82" s="59">
        <f>AVERAGE(L78:L81)</f>
        <v>1.5</v>
      </c>
      <c r="M82" s="59">
        <f>AVERAGE(M78:M81)</f>
        <v>1.625</v>
      </c>
      <c r="N82" s="59">
        <v>1.6</v>
      </c>
      <c r="O82" s="59">
        <f>AVERAGE(O78:O81)</f>
        <v>2.0666666666666669</v>
      </c>
      <c r="P82" s="59">
        <v>3.5</v>
      </c>
      <c r="Q82" s="59">
        <f>AVERAGE(Q78:Q81)</f>
        <v>2.9250000000000003</v>
      </c>
      <c r="R82" s="59"/>
      <c r="S82" s="60"/>
      <c r="T82" s="60">
        <f>AVERAGE(T78:T81)</f>
        <v>2.7250000000000001</v>
      </c>
      <c r="U82" s="59">
        <f t="shared" ref="U82:AD82" si="60">AVERAGE(U78:U81)</f>
        <v>2.5750000000000002</v>
      </c>
      <c r="V82" s="59">
        <f t="shared" si="60"/>
        <v>2.5</v>
      </c>
      <c r="W82" s="59">
        <f t="shared" si="60"/>
        <v>2.4249999999999998</v>
      </c>
      <c r="X82" s="59">
        <f t="shared" si="60"/>
        <v>2.35</v>
      </c>
      <c r="Y82" s="59">
        <f t="shared" si="60"/>
        <v>2.35</v>
      </c>
      <c r="Z82" s="59">
        <f t="shared" si="60"/>
        <v>2.4375</v>
      </c>
      <c r="AA82" s="59">
        <f t="shared" si="60"/>
        <v>2.5125000000000002</v>
      </c>
      <c r="AB82" s="59">
        <f t="shared" si="60"/>
        <v>2.5375000000000001</v>
      </c>
      <c r="AC82" s="59">
        <f t="shared" si="60"/>
        <v>2.4750000000000001</v>
      </c>
      <c r="AD82" s="59">
        <f t="shared" si="60"/>
        <v>3.05</v>
      </c>
      <c r="AE82" s="59">
        <f>AVERAGE(AE78:AE81)</f>
        <v>2.5</v>
      </c>
      <c r="AF82" s="59">
        <f t="shared" ref="AF82:AG82" si="61">AVERAGE(AF78:AF81)</f>
        <v>2.3791666666666664</v>
      </c>
      <c r="AG82" s="59">
        <f t="shared" si="61"/>
        <v>2.5083333333333333</v>
      </c>
      <c r="AH82" s="193">
        <f>AVERAGE(AH78:AH81)</f>
        <v>2.609375</v>
      </c>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c r="GP82" s="61"/>
      <c r="GQ82" s="61"/>
      <c r="GR82" s="61"/>
      <c r="GS82" s="61"/>
      <c r="GT82" s="61"/>
      <c r="GU82" s="61"/>
      <c r="GV82" s="61"/>
      <c r="GW82" s="61"/>
      <c r="GX82" s="61"/>
      <c r="GY82" s="61"/>
      <c r="GZ82" s="61"/>
      <c r="HA82" s="61"/>
      <c r="HB82" s="61"/>
      <c r="HC82" s="61"/>
      <c r="HD82" s="61"/>
      <c r="HE82" s="61"/>
      <c r="HF82" s="61"/>
      <c r="HG82" s="61"/>
      <c r="HH82" s="61"/>
      <c r="HI82" s="61"/>
      <c r="HJ82" s="61"/>
      <c r="HK82" s="61"/>
      <c r="HL82" s="61"/>
      <c r="HM82" s="61"/>
      <c r="HN82" s="61"/>
      <c r="HO82" s="61"/>
      <c r="HP82" s="61"/>
      <c r="HQ82" s="61"/>
      <c r="HR82" s="61"/>
      <c r="HS82" s="61"/>
      <c r="HT82" s="61"/>
      <c r="HU82" s="61"/>
      <c r="HV82" s="61"/>
      <c r="HW82" s="61"/>
      <c r="HX82" s="61"/>
      <c r="HY82" s="61"/>
      <c r="HZ82" s="61"/>
      <c r="IA82" s="61"/>
      <c r="IB82" s="61"/>
      <c r="IC82" s="61"/>
      <c r="ID82" s="61"/>
      <c r="IE82" s="61"/>
      <c r="IF82" s="61"/>
      <c r="IG82" s="61"/>
      <c r="IH82" s="61"/>
      <c r="II82" s="61"/>
      <c r="IJ82" s="61"/>
      <c r="IK82" s="61"/>
      <c r="IL82" s="61"/>
      <c r="IM82" s="61"/>
      <c r="IN82" s="61"/>
      <c r="IO82" s="61"/>
      <c r="IP82" s="61"/>
      <c r="IQ82" s="61"/>
      <c r="IR82" s="61"/>
      <c r="IS82" s="61"/>
      <c r="IT82" s="61"/>
      <c r="IU82" s="61"/>
      <c r="IV82" s="61"/>
      <c r="IW82" s="61"/>
      <c r="IX82" s="61"/>
      <c r="IY82" s="61"/>
      <c r="IZ82" s="61"/>
      <c r="JA82" s="61"/>
      <c r="JB82" s="61"/>
      <c r="JC82" s="61"/>
      <c r="JD82" s="61"/>
      <c r="JE82" s="61"/>
      <c r="JF82" s="61"/>
      <c r="JG82" s="61"/>
      <c r="JH82" s="61"/>
      <c r="JI82" s="61"/>
      <c r="JJ82" s="61"/>
      <c r="JK82" s="61"/>
      <c r="JL82" s="61"/>
      <c r="JM82" s="61"/>
      <c r="JN82" s="61"/>
      <c r="JO82" s="61"/>
      <c r="JP82" s="61"/>
      <c r="JQ82" s="61"/>
      <c r="JR82" s="61"/>
      <c r="JS82" s="61"/>
      <c r="JT82" s="61"/>
      <c r="JU82" s="61"/>
      <c r="JV82" s="61"/>
      <c r="JW82" s="61"/>
      <c r="JX82" s="61"/>
      <c r="JY82" s="61"/>
      <c r="JZ82" s="61"/>
      <c r="KA82" s="61"/>
      <c r="KB82" s="61"/>
      <c r="KC82" s="61"/>
      <c r="KD82" s="61"/>
      <c r="KE82" s="61"/>
      <c r="KF82" s="61"/>
      <c r="KG82" s="61"/>
      <c r="KH82" s="61"/>
      <c r="KI82" s="61"/>
      <c r="KJ82" s="61"/>
      <c r="KK82" s="61"/>
      <c r="KL82" s="61"/>
      <c r="KM82" s="61"/>
      <c r="KN82" s="61"/>
      <c r="KO82" s="61"/>
      <c r="KP82" s="61"/>
      <c r="KQ82" s="61"/>
      <c r="KR82" s="61"/>
      <c r="KS82" s="61"/>
      <c r="KT82" s="61"/>
      <c r="KU82" s="61"/>
      <c r="KV82" s="61"/>
      <c r="KW82" s="61"/>
      <c r="KX82" s="61"/>
      <c r="KY82" s="61"/>
      <c r="KZ82" s="61"/>
      <c r="LA82" s="61"/>
      <c r="LB82" s="61"/>
      <c r="LC82" s="61"/>
      <c r="LD82" s="61"/>
      <c r="LE82" s="61"/>
      <c r="LF82" s="61"/>
      <c r="LG82" s="61"/>
      <c r="LH82" s="61"/>
      <c r="LI82" s="61"/>
      <c r="LJ82" s="61"/>
      <c r="LK82" s="61"/>
      <c r="LL82" s="61"/>
      <c r="LM82" s="61"/>
      <c r="LN82" s="61"/>
      <c r="LO82" s="61"/>
      <c r="LP82" s="61"/>
      <c r="LQ82" s="61"/>
      <c r="LR82" s="61"/>
      <c r="LS82" s="61"/>
      <c r="LT82" s="61"/>
      <c r="LU82" s="61"/>
      <c r="LV82" s="61"/>
      <c r="LW82" s="61"/>
      <c r="LX82" s="61"/>
      <c r="LY82" s="61"/>
      <c r="LZ82" s="61"/>
      <c r="MA82" s="61"/>
      <c r="MB82" s="61"/>
      <c r="MC82" s="61"/>
      <c r="MD82" s="61"/>
      <c r="ME82" s="61"/>
      <c r="MF82" s="61"/>
      <c r="MG82" s="61"/>
      <c r="MH82" s="61"/>
      <c r="MI82" s="61"/>
      <c r="MJ82" s="61"/>
      <c r="MK82" s="61"/>
      <c r="ML82" s="61"/>
      <c r="MM82" s="61"/>
      <c r="MN82" s="61"/>
      <c r="MO82" s="61"/>
      <c r="MP82" s="61"/>
      <c r="MQ82" s="61"/>
      <c r="MR82" s="61"/>
      <c r="MS82" s="61"/>
      <c r="MT82" s="61"/>
    </row>
    <row r="83" spans="1:358" s="62" customFormat="1" ht="22.5" customHeight="1" collapsed="1" thickBot="1">
      <c r="A83" s="227" t="s">
        <v>74</v>
      </c>
      <c r="B83" s="160"/>
      <c r="C83" s="160"/>
      <c r="D83" s="161"/>
      <c r="E83" s="161"/>
      <c r="F83" s="162"/>
      <c r="G83" s="162"/>
      <c r="H83" s="162"/>
      <c r="I83" s="162"/>
      <c r="J83" s="163"/>
      <c r="K83" s="162"/>
      <c r="L83" s="162"/>
      <c r="M83" s="162"/>
      <c r="N83" s="164">
        <f>N82</f>
        <v>1.6</v>
      </c>
      <c r="O83" s="164">
        <f>O82</f>
        <v>2.0666666666666669</v>
      </c>
      <c r="P83" s="164">
        <v>3.5</v>
      </c>
      <c r="Q83" s="164">
        <f>Q82</f>
        <v>2.9250000000000003</v>
      </c>
      <c r="R83" s="164"/>
      <c r="S83" s="164"/>
      <c r="T83" s="164">
        <f>T82</f>
        <v>2.7250000000000001</v>
      </c>
      <c r="U83" s="164">
        <f t="shared" ref="U83:AC83" si="62">U82</f>
        <v>2.5750000000000002</v>
      </c>
      <c r="V83" s="164">
        <f t="shared" si="62"/>
        <v>2.5</v>
      </c>
      <c r="W83" s="164">
        <f t="shared" si="62"/>
        <v>2.4249999999999998</v>
      </c>
      <c r="X83" s="164">
        <f t="shared" si="62"/>
        <v>2.35</v>
      </c>
      <c r="Y83" s="164">
        <f t="shared" si="62"/>
        <v>2.35</v>
      </c>
      <c r="Z83" s="164">
        <f t="shared" si="62"/>
        <v>2.4375</v>
      </c>
      <c r="AA83" s="164">
        <f t="shared" si="62"/>
        <v>2.5125000000000002</v>
      </c>
      <c r="AB83" s="164">
        <f t="shared" si="62"/>
        <v>2.5375000000000001</v>
      </c>
      <c r="AC83" s="164">
        <f t="shared" si="62"/>
        <v>2.4750000000000001</v>
      </c>
      <c r="AD83" s="164">
        <f>AVERAGE(P83:Q83,T83)</f>
        <v>3.0500000000000003</v>
      </c>
      <c r="AE83" s="164">
        <f>AVERAGE(U83:W83)</f>
        <v>2.5</v>
      </c>
      <c r="AF83" s="164">
        <f>AVERAGE(X83:Z83)</f>
        <v>2.3791666666666669</v>
      </c>
      <c r="AG83" s="164">
        <f>AVERAGE(AA83:AC83)</f>
        <v>2.5083333333333333</v>
      </c>
      <c r="AH83" s="164">
        <f>AVERAGE(P83:Q83,T83:AC83)</f>
        <v>2.6093750000000004</v>
      </c>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c r="DW83" s="61"/>
      <c r="DX83" s="61"/>
      <c r="DY83" s="61"/>
      <c r="DZ83" s="61"/>
      <c r="EA83" s="61"/>
      <c r="EB83" s="61"/>
      <c r="EC83" s="61"/>
      <c r="ED83" s="61"/>
      <c r="EE83" s="61"/>
      <c r="EF83" s="61"/>
      <c r="EG83" s="61"/>
      <c r="EH83" s="61"/>
      <c r="EI83" s="61"/>
      <c r="EJ83" s="61"/>
      <c r="EK83" s="61"/>
      <c r="EL83" s="61"/>
      <c r="EM83" s="61"/>
      <c r="EN83" s="61"/>
      <c r="EO83" s="61"/>
      <c r="EP83" s="61"/>
      <c r="EQ83" s="61"/>
      <c r="ER83" s="61"/>
      <c r="ES83" s="61"/>
      <c r="ET83" s="61"/>
      <c r="EU83" s="61"/>
      <c r="EV83" s="61"/>
      <c r="EW83" s="61"/>
      <c r="EX83" s="61"/>
      <c r="EY83" s="61"/>
      <c r="EZ83" s="61"/>
      <c r="FA83" s="61"/>
      <c r="FB83" s="61"/>
      <c r="FC83" s="61"/>
      <c r="FD83" s="61"/>
      <c r="FE83" s="61"/>
      <c r="FF83" s="61"/>
      <c r="FG83" s="61"/>
      <c r="FH83" s="61"/>
      <c r="FI83" s="61"/>
      <c r="FJ83" s="61"/>
      <c r="FK83" s="61"/>
      <c r="FL83" s="61"/>
      <c r="FM83" s="61"/>
      <c r="FN83" s="61"/>
      <c r="FO83" s="61"/>
      <c r="FP83" s="61"/>
      <c r="FQ83" s="61"/>
      <c r="FR83" s="61"/>
      <c r="FS83" s="61"/>
      <c r="FT83" s="61"/>
      <c r="FU83" s="61"/>
      <c r="FV83" s="61"/>
      <c r="FW83" s="61"/>
      <c r="FX83" s="61"/>
      <c r="FY83" s="61"/>
      <c r="FZ83" s="61"/>
      <c r="GA83" s="61"/>
      <c r="GB83" s="61"/>
      <c r="GC83" s="61"/>
      <c r="GD83" s="61"/>
      <c r="GE83" s="61"/>
      <c r="GF83" s="61"/>
      <c r="GG83" s="61"/>
      <c r="GH83" s="61"/>
      <c r="GI83" s="61"/>
      <c r="GJ83" s="61"/>
      <c r="GK83" s="61"/>
      <c r="GL83" s="61"/>
      <c r="GM83" s="61"/>
      <c r="GN83" s="61"/>
      <c r="GO83" s="61"/>
      <c r="GP83" s="61"/>
      <c r="GQ83" s="61"/>
      <c r="GR83" s="61"/>
      <c r="GS83" s="61"/>
      <c r="GT83" s="61"/>
      <c r="GU83" s="61"/>
      <c r="GV83" s="61"/>
      <c r="GW83" s="61"/>
      <c r="GX83" s="61"/>
      <c r="GY83" s="61"/>
      <c r="GZ83" s="61"/>
      <c r="HA83" s="61"/>
      <c r="HB83" s="61"/>
      <c r="HC83" s="61"/>
      <c r="HD83" s="61"/>
      <c r="HE83" s="61"/>
      <c r="HF83" s="61"/>
      <c r="HG83" s="61"/>
      <c r="HH83" s="61"/>
      <c r="HI83" s="61"/>
      <c r="HJ83" s="61"/>
      <c r="HK83" s="61"/>
      <c r="HL83" s="61"/>
      <c r="HM83" s="61"/>
      <c r="HN83" s="61"/>
      <c r="HO83" s="61"/>
      <c r="HP83" s="61"/>
      <c r="HQ83" s="61"/>
      <c r="HR83" s="61"/>
      <c r="HS83" s="61"/>
      <c r="HT83" s="61"/>
      <c r="HU83" s="61"/>
      <c r="HV83" s="61"/>
      <c r="HW83" s="61"/>
      <c r="HX83" s="61"/>
      <c r="HY83" s="61"/>
      <c r="HZ83" s="61"/>
      <c r="IA83" s="61"/>
      <c r="IB83" s="61"/>
      <c r="IC83" s="61"/>
      <c r="ID83" s="61"/>
      <c r="IE83" s="61"/>
      <c r="IF83" s="61"/>
      <c r="IG83" s="61"/>
      <c r="IH83" s="61"/>
      <c r="II83" s="61"/>
      <c r="IJ83" s="61"/>
      <c r="IK83" s="61"/>
      <c r="IL83" s="61"/>
      <c r="IM83" s="61"/>
      <c r="IN83" s="61"/>
      <c r="IO83" s="61"/>
      <c r="IP83" s="61"/>
      <c r="IQ83" s="61"/>
      <c r="IR83" s="61"/>
      <c r="IS83" s="61"/>
      <c r="IT83" s="61"/>
      <c r="IU83" s="61"/>
      <c r="IV83" s="61"/>
      <c r="IW83" s="61"/>
      <c r="IX83" s="61"/>
      <c r="IY83" s="61"/>
      <c r="IZ83" s="61"/>
      <c r="JA83" s="61"/>
      <c r="JB83" s="61"/>
      <c r="JC83" s="61"/>
      <c r="JD83" s="61"/>
      <c r="JE83" s="61"/>
      <c r="JF83" s="61"/>
      <c r="JG83" s="61"/>
      <c r="JH83" s="61"/>
      <c r="JI83" s="61"/>
      <c r="JJ83" s="61"/>
      <c r="JK83" s="61"/>
      <c r="JL83" s="61"/>
      <c r="JM83" s="61"/>
      <c r="JN83" s="61"/>
      <c r="JO83" s="61"/>
      <c r="JP83" s="61"/>
      <c r="JQ83" s="61"/>
      <c r="JR83" s="61"/>
      <c r="JS83" s="61"/>
      <c r="JT83" s="61"/>
      <c r="JU83" s="61"/>
      <c r="JV83" s="61"/>
      <c r="JW83" s="61"/>
      <c r="JX83" s="61"/>
      <c r="JY83" s="61"/>
      <c r="JZ83" s="61"/>
      <c r="KA83" s="61"/>
      <c r="KB83" s="61"/>
      <c r="KC83" s="61"/>
      <c r="KD83" s="61"/>
      <c r="KE83" s="61"/>
      <c r="KF83" s="61"/>
      <c r="KG83" s="61"/>
      <c r="KH83" s="61"/>
      <c r="KI83" s="61"/>
      <c r="KJ83" s="61"/>
      <c r="KK83" s="61"/>
      <c r="KL83" s="61"/>
      <c r="KM83" s="61"/>
      <c r="KN83" s="61"/>
      <c r="KO83" s="61"/>
      <c r="KP83" s="61"/>
      <c r="KQ83" s="61"/>
      <c r="KR83" s="61"/>
      <c r="KS83" s="61"/>
      <c r="KT83" s="61"/>
      <c r="KU83" s="61"/>
      <c r="KV83" s="61"/>
      <c r="KW83" s="61"/>
      <c r="KX83" s="61"/>
      <c r="KY83" s="61"/>
      <c r="KZ83" s="61"/>
      <c r="LA83" s="61"/>
      <c r="LB83" s="61"/>
      <c r="LC83" s="61"/>
      <c r="LD83" s="61"/>
      <c r="LE83" s="61"/>
      <c r="LF83" s="61"/>
      <c r="LG83" s="61"/>
      <c r="LH83" s="61"/>
      <c r="LI83" s="61"/>
      <c r="LJ83" s="61"/>
      <c r="LK83" s="61"/>
      <c r="LL83" s="61"/>
      <c r="LM83" s="61"/>
      <c r="LN83" s="61"/>
      <c r="LO83" s="61"/>
      <c r="LP83" s="61"/>
      <c r="LQ83" s="61"/>
      <c r="LR83" s="61"/>
      <c r="LS83" s="61"/>
      <c r="LT83" s="61"/>
      <c r="LU83" s="61"/>
      <c r="LV83" s="61"/>
      <c r="LW83" s="61"/>
      <c r="LX83" s="61"/>
      <c r="LY83" s="61"/>
      <c r="LZ83" s="61"/>
      <c r="MA83" s="61"/>
      <c r="MB83" s="61"/>
      <c r="MC83" s="61"/>
      <c r="MD83" s="61"/>
      <c r="ME83" s="61"/>
      <c r="MF83" s="61"/>
      <c r="MG83" s="61"/>
      <c r="MH83" s="61"/>
      <c r="MI83" s="61"/>
      <c r="MJ83" s="61"/>
      <c r="MK83" s="61"/>
      <c r="ML83" s="61"/>
      <c r="MM83" s="61"/>
      <c r="MN83" s="61"/>
      <c r="MO83" s="61"/>
      <c r="MP83" s="61"/>
      <c r="MQ83" s="61"/>
      <c r="MR83" s="61"/>
      <c r="MS83" s="61"/>
      <c r="MT83" s="61"/>
    </row>
    <row r="84" spans="1:358">
      <c r="F84" s="1"/>
      <c r="G84" s="1"/>
      <c r="H84" s="1"/>
      <c r="I84" s="125"/>
      <c r="K84" s="125">
        <f>K14+K82</f>
        <v>49.5</v>
      </c>
      <c r="L84" s="125">
        <f>L14+L82</f>
        <v>48.35</v>
      </c>
      <c r="M84" s="125">
        <f>M14+M82</f>
        <v>50.26</v>
      </c>
      <c r="N84" s="125"/>
      <c r="O84" s="125"/>
      <c r="P84" s="1"/>
      <c r="Q84" s="1"/>
      <c r="R84" s="125"/>
      <c r="S84" s="125"/>
      <c r="T84" s="126"/>
      <c r="U84" s="126"/>
      <c r="V84" s="126"/>
      <c r="W84" s="126"/>
      <c r="X84" s="126"/>
      <c r="Y84" s="126"/>
      <c r="Z84" s="126"/>
      <c r="AA84" s="126"/>
      <c r="AB84" s="126"/>
      <c r="AC84" s="126"/>
      <c r="AD84" s="126"/>
      <c r="AE84" s="126"/>
      <c r="AF84" s="126"/>
      <c r="AG84" s="126"/>
      <c r="AH84" s="7"/>
    </row>
    <row r="85" spans="1:358" ht="41.25" customHeight="1">
      <c r="F85" s="127" t="s">
        <v>4</v>
      </c>
      <c r="G85" s="127" t="s">
        <v>5</v>
      </c>
      <c r="H85" s="127" t="s">
        <v>6</v>
      </c>
      <c r="I85" s="127" t="s">
        <v>7</v>
      </c>
      <c r="J85" s="28" t="s">
        <v>2</v>
      </c>
      <c r="K85" s="127" t="s">
        <v>71</v>
      </c>
      <c r="L85" s="127" t="s">
        <v>72</v>
      </c>
      <c r="M85" s="127" t="s">
        <v>73</v>
      </c>
      <c r="N85" s="127" t="s">
        <v>12</v>
      </c>
      <c r="O85" s="127" t="s">
        <v>13</v>
      </c>
      <c r="P85" s="127" t="s">
        <v>14</v>
      </c>
      <c r="Q85" s="127" t="s">
        <v>15</v>
      </c>
      <c r="R85" s="128"/>
      <c r="S85" s="128"/>
      <c r="T85" s="127" t="s">
        <v>16</v>
      </c>
      <c r="U85" s="127" t="s">
        <v>64</v>
      </c>
      <c r="V85" s="127" t="s">
        <v>65</v>
      </c>
      <c r="W85" s="127" t="s">
        <v>66</v>
      </c>
      <c r="X85" s="127" t="s">
        <v>67</v>
      </c>
      <c r="Y85" s="127" t="s">
        <v>83</v>
      </c>
      <c r="Z85" s="127" t="s">
        <v>69</v>
      </c>
      <c r="AA85" s="127" t="s">
        <v>70</v>
      </c>
      <c r="AB85" s="127" t="s">
        <v>77</v>
      </c>
      <c r="AC85" s="127" t="s">
        <v>78</v>
      </c>
      <c r="AD85" s="127" t="s">
        <v>79</v>
      </c>
      <c r="AE85" s="127" t="s">
        <v>80</v>
      </c>
      <c r="AF85" s="127" t="s">
        <v>81</v>
      </c>
      <c r="AG85" s="127" t="s">
        <v>82</v>
      </c>
      <c r="AH85" s="172">
        <v>2016</v>
      </c>
    </row>
    <row r="86" spans="1:358" ht="17.25" customHeight="1">
      <c r="A86" s="129" t="s">
        <v>48</v>
      </c>
      <c r="B86" s="129" t="s">
        <v>48</v>
      </c>
      <c r="C86" s="129" t="s">
        <v>48</v>
      </c>
      <c r="D86" s="130"/>
      <c r="E86" s="130"/>
      <c r="F86" s="36"/>
      <c r="G86" s="36">
        <v>56.18</v>
      </c>
      <c r="H86" s="36">
        <v>47.690789473684205</v>
      </c>
      <c r="I86" s="36">
        <v>45.375000000000007</v>
      </c>
      <c r="J86" s="36" t="e">
        <f>J14</f>
        <v>#DIV/0!</v>
      </c>
      <c r="K86" s="36">
        <f>K14</f>
        <v>48.3</v>
      </c>
      <c r="L86" s="36">
        <f>L14</f>
        <v>46.85</v>
      </c>
      <c r="M86" s="36">
        <f>M14</f>
        <v>48.634999999999998</v>
      </c>
      <c r="N86" s="36">
        <f>N14</f>
        <v>46.25</v>
      </c>
      <c r="O86" s="36">
        <f>O15</f>
        <v>0</v>
      </c>
      <c r="P86" s="36">
        <f>P15</f>
        <v>26.55</v>
      </c>
      <c r="Q86" s="36">
        <f t="shared" ref="Q86:AC86" si="63">Q15</f>
        <v>27.5</v>
      </c>
      <c r="R86" s="36"/>
      <c r="S86" s="36"/>
      <c r="T86" s="36">
        <f t="shared" si="63"/>
        <v>28.25</v>
      </c>
      <c r="U86" s="36">
        <f t="shared" si="63"/>
        <v>29.75</v>
      </c>
      <c r="V86" s="36">
        <f t="shared" si="63"/>
        <v>31</v>
      </c>
      <c r="W86" s="36">
        <f t="shared" si="63"/>
        <v>32.625</v>
      </c>
      <c r="X86" s="36">
        <f t="shared" si="63"/>
        <v>34.5</v>
      </c>
      <c r="Y86" s="36">
        <f t="shared" si="63"/>
        <v>36.375</v>
      </c>
      <c r="Z86" s="36">
        <f t="shared" si="63"/>
        <v>36.625</v>
      </c>
      <c r="AA86" s="36">
        <f t="shared" si="63"/>
        <v>39</v>
      </c>
      <c r="AB86" s="36">
        <f t="shared" si="63"/>
        <v>40.200000000000003</v>
      </c>
      <c r="AC86" s="36">
        <f t="shared" si="63"/>
        <v>41.25</v>
      </c>
      <c r="AD86" s="36">
        <f>AD15</f>
        <v>27.433333333333334</v>
      </c>
      <c r="AE86" s="36">
        <f t="shared" ref="AE86:AF86" si="64">AE15</f>
        <v>31.125</v>
      </c>
      <c r="AF86" s="36">
        <f t="shared" si="64"/>
        <v>35.833333333333336</v>
      </c>
      <c r="AG86" s="36">
        <f>AG15</f>
        <v>40.15</v>
      </c>
      <c r="AH86" s="173">
        <f>AVERAGE(P86:AC86)</f>
        <v>33.635416666666664</v>
      </c>
    </row>
    <row r="87" spans="1:358" ht="18.75">
      <c r="A87" s="129" t="s">
        <v>49</v>
      </c>
      <c r="B87" s="129" t="s">
        <v>49</v>
      </c>
      <c r="C87" s="129" t="s">
        <v>49</v>
      </c>
      <c r="D87" s="130"/>
      <c r="E87" s="130"/>
      <c r="F87" s="36"/>
      <c r="G87" s="36">
        <v>53.145899999999997</v>
      </c>
      <c r="H87" s="36">
        <v>45.764210526315786</v>
      </c>
      <c r="I87" s="36">
        <v>46.804999999999993</v>
      </c>
      <c r="J87" s="36" t="e">
        <f>J14+#REF!</f>
        <v>#DIV/0!</v>
      </c>
      <c r="K87" s="36" t="e">
        <f>K14+#REF!</f>
        <v>#REF!</v>
      </c>
      <c r="L87" s="36" t="e">
        <f>L14+#REF!</f>
        <v>#REF!</v>
      </c>
      <c r="M87" s="36">
        <f>M14+M25</f>
        <v>50.059999999999995</v>
      </c>
      <c r="N87" s="36">
        <f>N14+N26</f>
        <v>50.125</v>
      </c>
      <c r="O87" s="36">
        <f>O15+O26</f>
        <v>6</v>
      </c>
      <c r="P87" s="36">
        <f>P15+P26</f>
        <v>37.137500000000003</v>
      </c>
      <c r="Q87" s="36">
        <f t="shared" ref="Q87:AC87" si="65">Q15+Q26</f>
        <v>36.450000000000003</v>
      </c>
      <c r="R87" s="36"/>
      <c r="S87" s="36"/>
      <c r="T87" s="36">
        <f t="shared" si="65"/>
        <v>35.700000000000003</v>
      </c>
      <c r="U87" s="36">
        <f t="shared" si="65"/>
        <v>35.975000000000001</v>
      </c>
      <c r="V87" s="36">
        <f t="shared" si="65"/>
        <v>36.387500000000003</v>
      </c>
      <c r="W87" s="36">
        <f t="shared" si="65"/>
        <v>37.782499999999999</v>
      </c>
      <c r="X87" s="36">
        <f t="shared" si="65"/>
        <v>39.47</v>
      </c>
      <c r="Y87" s="36">
        <f t="shared" si="65"/>
        <v>40.72</v>
      </c>
      <c r="Z87" s="36">
        <f t="shared" si="65"/>
        <v>40.282499999999999</v>
      </c>
      <c r="AA87" s="36">
        <f t="shared" si="65"/>
        <v>42.1875</v>
      </c>
      <c r="AB87" s="36">
        <f t="shared" si="65"/>
        <v>43.512500000000003</v>
      </c>
      <c r="AC87" s="36">
        <f t="shared" si="65"/>
        <v>44.844999999999999</v>
      </c>
      <c r="AD87" s="36">
        <f>AD15+AD26</f>
        <v>36.429166666666667</v>
      </c>
      <c r="AE87" s="36">
        <f t="shared" ref="AE87:AF87" si="66">AE15+AE26</f>
        <v>36.715000000000003</v>
      </c>
      <c r="AF87" s="36">
        <f t="shared" si="66"/>
        <v>40.157499999999999</v>
      </c>
      <c r="AG87" s="36">
        <f>AG15+AG26</f>
        <v>43.515000000000001</v>
      </c>
      <c r="AH87" s="173">
        <f t="shared" ref="AH87:AH91" si="67">AVERAGE(P87:AC87)</f>
        <v>39.204166666666673</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129">
        <v>95</v>
      </c>
      <c r="B88" s="129">
        <v>95</v>
      </c>
      <c r="C88" s="129">
        <v>95</v>
      </c>
      <c r="D88" s="130"/>
      <c r="E88" s="130"/>
      <c r="F88" s="36"/>
      <c r="G88" s="36">
        <v>75.946299999999994</v>
      </c>
      <c r="H88" s="36">
        <v>66.004736842105288</v>
      </c>
      <c r="I88" s="36">
        <v>65.236000000000004</v>
      </c>
      <c r="J88" s="36" t="e">
        <f>J36+J14</f>
        <v>#DIV/0!</v>
      </c>
      <c r="K88" s="36">
        <f>K36+K14</f>
        <v>64.782499999999999</v>
      </c>
      <c r="L88" s="36">
        <f>L36+L14</f>
        <v>64.099999999999994</v>
      </c>
      <c r="M88" s="36">
        <f>M36+M14</f>
        <v>65.007499999999993</v>
      </c>
      <c r="N88" s="36">
        <f>N37+N14</f>
        <v>62.0625</v>
      </c>
      <c r="O88" s="36">
        <f>O37+O15</f>
        <v>17.5</v>
      </c>
      <c r="P88" s="36">
        <f>P37+P15</f>
        <v>49.95</v>
      </c>
      <c r="Q88" s="36">
        <f t="shared" ref="Q88:AC88" si="68">Q37+Q15</f>
        <v>49.25</v>
      </c>
      <c r="R88" s="36"/>
      <c r="S88" s="36"/>
      <c r="T88" s="36">
        <f t="shared" si="68"/>
        <v>48.25</v>
      </c>
      <c r="U88" s="36">
        <f t="shared" si="68"/>
        <v>49.375</v>
      </c>
      <c r="V88" s="36">
        <f t="shared" si="68"/>
        <v>51</v>
      </c>
      <c r="W88" s="36">
        <f t="shared" si="68"/>
        <v>53.375</v>
      </c>
      <c r="X88" s="36">
        <f t="shared" si="68"/>
        <v>55.125</v>
      </c>
      <c r="Y88" s="36">
        <f t="shared" si="68"/>
        <v>55.075000000000003</v>
      </c>
      <c r="Z88" s="36">
        <f t="shared" si="68"/>
        <v>54</v>
      </c>
      <c r="AA88" s="36">
        <f t="shared" si="68"/>
        <v>56.0625</v>
      </c>
      <c r="AB88" s="36">
        <f t="shared" si="68"/>
        <v>56.7</v>
      </c>
      <c r="AC88" s="36">
        <f t="shared" si="68"/>
        <v>57.625</v>
      </c>
      <c r="AD88" s="36">
        <f>AD37+AD15</f>
        <v>49.150000000000006</v>
      </c>
      <c r="AE88" s="36">
        <f t="shared" ref="AE88:AF88" si="69">AE37+AE15</f>
        <v>51.25</v>
      </c>
      <c r="AF88" s="36">
        <f t="shared" si="69"/>
        <v>54.733333333333334</v>
      </c>
      <c r="AG88" s="36">
        <f>AG37+AG15</f>
        <v>56.795833333333334</v>
      </c>
      <c r="AH88" s="173">
        <f t="shared" si="67"/>
        <v>52.982291666666669</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18.75">
      <c r="A89" s="129" t="s">
        <v>50</v>
      </c>
      <c r="B89" s="129" t="s">
        <v>50</v>
      </c>
      <c r="C89" s="129" t="s">
        <v>50</v>
      </c>
      <c r="D89" s="133"/>
      <c r="E89" s="133"/>
      <c r="F89" s="36"/>
      <c r="G89" s="36">
        <v>65.808999999999997</v>
      </c>
      <c r="H89" s="36">
        <v>57.075789473684203</v>
      </c>
      <c r="I89" s="36">
        <v>58.993499999999997</v>
      </c>
      <c r="J89" s="36" t="e">
        <f>J47+J14</f>
        <v>#DIV/0!</v>
      </c>
      <c r="K89" s="36">
        <f>K47+K14</f>
        <v>61.41</v>
      </c>
      <c r="L89" s="36">
        <f>L47+L14</f>
        <v>60.285000000000004</v>
      </c>
      <c r="M89" s="36">
        <f>M47+M14</f>
        <v>61.98</v>
      </c>
      <c r="N89" s="36">
        <f>N48+N14</f>
        <v>60.48</v>
      </c>
      <c r="O89" s="36">
        <f>O48+O15</f>
        <v>15.6</v>
      </c>
      <c r="P89" s="36">
        <f>P48+P15</f>
        <v>38.012500000000003</v>
      </c>
      <c r="Q89" s="36">
        <f t="shared" ref="Q89:AC89" si="70">Q48+Q15</f>
        <v>39.1</v>
      </c>
      <c r="R89" s="36"/>
      <c r="S89" s="36"/>
      <c r="T89" s="36">
        <f t="shared" si="70"/>
        <v>39.332499999999996</v>
      </c>
      <c r="U89" s="36">
        <f t="shared" si="70"/>
        <v>40.9</v>
      </c>
      <c r="V89" s="36">
        <f t="shared" si="70"/>
        <v>42.414999999999999</v>
      </c>
      <c r="W89" s="36">
        <f t="shared" si="70"/>
        <v>43.87</v>
      </c>
      <c r="X89" s="36">
        <f t="shared" si="70"/>
        <v>45.45</v>
      </c>
      <c r="Y89" s="36">
        <f t="shared" si="70"/>
        <v>47.3125</v>
      </c>
      <c r="Z89" s="36">
        <f t="shared" si="70"/>
        <v>48.0625</v>
      </c>
      <c r="AA89" s="36">
        <f t="shared" si="70"/>
        <v>51.424999999999997</v>
      </c>
      <c r="AB89" s="36">
        <f t="shared" si="70"/>
        <v>53.612500000000004</v>
      </c>
      <c r="AC89" s="36">
        <f t="shared" si="70"/>
        <v>54.9</v>
      </c>
      <c r="AD89" s="36">
        <f>AD48+AD15</f>
        <v>38.814999999999998</v>
      </c>
      <c r="AE89" s="36">
        <f t="shared" ref="AE89:AF89" si="71">AE48+AE15</f>
        <v>42.394999999999996</v>
      </c>
      <c r="AF89" s="36">
        <f t="shared" si="71"/>
        <v>46.94166666666667</v>
      </c>
      <c r="AG89" s="36">
        <f>AG48+AG15</f>
        <v>53.3125</v>
      </c>
      <c r="AH89" s="173">
        <f t="shared" si="67"/>
        <v>45.366041666666668</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ht="18.75">
      <c r="A90" s="129" t="s">
        <v>51</v>
      </c>
      <c r="B90" s="129" t="s">
        <v>51</v>
      </c>
      <c r="C90" s="129" t="s">
        <v>51</v>
      </c>
      <c r="D90" s="130"/>
      <c r="E90" s="130"/>
      <c r="F90" s="36"/>
      <c r="G90" s="36">
        <v>65.069999999999993</v>
      </c>
      <c r="H90" s="36">
        <v>57.116315789473688</v>
      </c>
      <c r="I90" s="36">
        <v>59.478000000000009</v>
      </c>
      <c r="J90" s="36" t="e">
        <f>J60+J14</f>
        <v>#DIV/0!</v>
      </c>
      <c r="K90" s="36">
        <f>K60+K14</f>
        <v>61.65</v>
      </c>
      <c r="L90" s="36">
        <f>L60+L14</f>
        <v>60.6</v>
      </c>
      <c r="M90" s="36">
        <f>M60+M14</f>
        <v>61.704999999999998</v>
      </c>
      <c r="N90" s="36">
        <f>N61+N14</f>
        <v>60.28</v>
      </c>
      <c r="O90" s="36">
        <f>O61+O15</f>
        <v>14.15</v>
      </c>
      <c r="P90" s="36">
        <f>P61+P15</f>
        <v>36.15</v>
      </c>
      <c r="Q90" s="36">
        <f t="shared" ref="Q90:AC90" si="72">Q61+Q15</f>
        <v>37.6</v>
      </c>
      <c r="R90" s="36"/>
      <c r="S90" s="36"/>
      <c r="T90" s="36">
        <f t="shared" si="72"/>
        <v>38.837499999999999</v>
      </c>
      <c r="U90" s="36">
        <f t="shared" si="72"/>
        <v>40.799999999999997</v>
      </c>
      <c r="V90" s="36">
        <f t="shared" si="72"/>
        <v>42.527500000000003</v>
      </c>
      <c r="W90" s="36">
        <f t="shared" si="72"/>
        <v>43.912500000000001</v>
      </c>
      <c r="X90" s="36">
        <f t="shared" si="72"/>
        <v>45.172499999999999</v>
      </c>
      <c r="Y90" s="36">
        <f t="shared" si="72"/>
        <v>46.55</v>
      </c>
      <c r="Z90" s="36">
        <f t="shared" si="72"/>
        <v>47.225000000000001</v>
      </c>
      <c r="AA90" s="36">
        <f t="shared" si="72"/>
        <v>50.774999999999999</v>
      </c>
      <c r="AB90" s="36">
        <f t="shared" si="72"/>
        <v>53.042500000000004</v>
      </c>
      <c r="AC90" s="36">
        <f t="shared" si="72"/>
        <v>54.18</v>
      </c>
      <c r="AD90" s="36">
        <f>AD61+AD15</f>
        <v>37.529166666666669</v>
      </c>
      <c r="AE90" s="36">
        <f t="shared" ref="AE90:AF90" si="73">AE61+AE15</f>
        <v>42.413333333333334</v>
      </c>
      <c r="AF90" s="36">
        <f t="shared" si="73"/>
        <v>46.315833333333337</v>
      </c>
      <c r="AG90" s="36">
        <f>AG61+AG15</f>
        <v>52.665833333333332</v>
      </c>
      <c r="AH90" s="173">
        <f t="shared" si="67"/>
        <v>44.73104166666667</v>
      </c>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t="18.75">
      <c r="A91" s="129" t="s">
        <v>52</v>
      </c>
      <c r="B91" s="129" t="s">
        <v>52</v>
      </c>
      <c r="C91" s="129" t="s">
        <v>52</v>
      </c>
      <c r="D91" s="130"/>
      <c r="E91" s="130"/>
      <c r="F91" s="134"/>
      <c r="G91" s="134">
        <v>48.747959921259849</v>
      </c>
      <c r="H91" s="134">
        <v>38.740489017820138</v>
      </c>
      <c r="I91" s="134">
        <v>37.475669291338583</v>
      </c>
      <c r="J91" s="134" t="e">
        <f>(J71+J14)*6.35</f>
        <v>#DIV/0!</v>
      </c>
      <c r="K91" s="134">
        <f>(K71+K14)*6.35</f>
        <v>254.92074999999997</v>
      </c>
      <c r="L91" s="134">
        <f>(L71+L14)*6.35</f>
        <v>245.71324999999999</v>
      </c>
      <c r="M91" s="134">
        <f>(M71+M14)*6.35</f>
        <v>255.93674999999999</v>
      </c>
      <c r="N91" s="134">
        <f>(N72+N14)*6.35</f>
        <v>249.76137499999996</v>
      </c>
      <c r="O91" s="134">
        <f>(O72+O15)*6.35</f>
        <v>-42.756666666666668</v>
      </c>
      <c r="P91" s="134">
        <f>(P72+P15)*6.35</f>
        <v>149.54249999999999</v>
      </c>
      <c r="Q91" s="134">
        <f t="shared" ref="Q91:AC91" si="74">(Q72+Q15)*6.35</f>
        <v>145.4785</v>
      </c>
      <c r="R91" s="134"/>
      <c r="S91" s="134"/>
      <c r="T91" s="134">
        <f t="shared" si="74"/>
        <v>143.1925</v>
      </c>
      <c r="U91" s="134">
        <f t="shared" si="74"/>
        <v>150.891875</v>
      </c>
      <c r="V91" s="134">
        <f t="shared" si="74"/>
        <v>156.845</v>
      </c>
      <c r="W91" s="134">
        <f t="shared" si="74"/>
        <v>166.52875</v>
      </c>
      <c r="X91" s="134">
        <f t="shared" si="74"/>
        <v>176.8475</v>
      </c>
      <c r="Y91" s="134">
        <f t="shared" si="74"/>
        <v>189.38874999999999</v>
      </c>
      <c r="Z91" s="134">
        <f t="shared" si="74"/>
        <v>190.97624999999999</v>
      </c>
      <c r="AA91" s="134">
        <f t="shared" si="74"/>
        <v>206.85124999999999</v>
      </c>
      <c r="AB91" s="134">
        <f t="shared" si="74"/>
        <v>215.42375000000001</v>
      </c>
      <c r="AC91" s="134">
        <f t="shared" si="74"/>
        <v>223.12312500000002</v>
      </c>
      <c r="AD91" s="134">
        <f>(AD72+AD15)*6.35</f>
        <v>146.07116666666667</v>
      </c>
      <c r="AE91" s="134">
        <f t="shared" ref="AE91:AF91" si="75">(AE72+AE15)*6.35</f>
        <v>158.08854166666666</v>
      </c>
      <c r="AF91" s="134">
        <f t="shared" si="75"/>
        <v>185.73750000000001</v>
      </c>
      <c r="AG91" s="134">
        <f>(AG72+AG15)*6.35</f>
        <v>215.13270833333328</v>
      </c>
      <c r="AH91" s="173">
        <f t="shared" si="67"/>
        <v>176.25747916666668</v>
      </c>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t="18.75">
      <c r="A92" s="129" t="s">
        <v>53</v>
      </c>
      <c r="B92" s="129" t="s">
        <v>53</v>
      </c>
      <c r="C92" s="129" t="s">
        <v>53</v>
      </c>
      <c r="D92" s="130"/>
      <c r="E92" s="130"/>
      <c r="F92" s="36"/>
      <c r="G92" s="36"/>
      <c r="H92" s="36"/>
      <c r="I92" s="36"/>
      <c r="J92" s="36" t="e">
        <f>J82</f>
        <v>#DIV/0!</v>
      </c>
      <c r="K92" s="36">
        <f t="shared" ref="K92:L92" si="76">K82</f>
        <v>1.2</v>
      </c>
      <c r="L92" s="36">
        <f t="shared" si="76"/>
        <v>1.5</v>
      </c>
      <c r="M92" s="36">
        <f>M82</f>
        <v>1.625</v>
      </c>
      <c r="N92" s="36">
        <f>N83+N15</f>
        <v>47.85</v>
      </c>
      <c r="O92" s="36">
        <f>O83+O15</f>
        <v>2.0666666666666669</v>
      </c>
      <c r="P92" s="36">
        <f>P83+P15</f>
        <v>30.05</v>
      </c>
      <c r="Q92" s="36">
        <f t="shared" ref="Q92:AB92" si="77">Q83+Q15</f>
        <v>30.425000000000001</v>
      </c>
      <c r="R92" s="36"/>
      <c r="S92" s="36"/>
      <c r="T92" s="36">
        <f t="shared" si="77"/>
        <v>30.975000000000001</v>
      </c>
      <c r="U92" s="36">
        <f t="shared" si="77"/>
        <v>32.325000000000003</v>
      </c>
      <c r="V92" s="36">
        <f t="shared" si="77"/>
        <v>33.5</v>
      </c>
      <c r="W92" s="36">
        <f t="shared" si="77"/>
        <v>35.049999999999997</v>
      </c>
      <c r="X92" s="36">
        <f t="shared" si="77"/>
        <v>36.85</v>
      </c>
      <c r="Y92" s="36">
        <f t="shared" si="77"/>
        <v>38.725000000000001</v>
      </c>
      <c r="Z92" s="36">
        <f t="shared" si="77"/>
        <v>39.0625</v>
      </c>
      <c r="AA92" s="36">
        <f t="shared" si="77"/>
        <v>41.512500000000003</v>
      </c>
      <c r="AB92" s="36">
        <f t="shared" si="77"/>
        <v>42.737500000000004</v>
      </c>
      <c r="AC92" s="36">
        <f>AC83+AC15</f>
        <v>43.725000000000001</v>
      </c>
      <c r="AD92" s="36">
        <f>AD83+AD15</f>
        <v>30.483333333333334</v>
      </c>
      <c r="AE92" s="36">
        <f t="shared" ref="AE92" si="78">AE83+AE15</f>
        <v>33.625</v>
      </c>
      <c r="AF92" s="36">
        <f>AF83+AF15</f>
        <v>38.212500000000006</v>
      </c>
      <c r="AG92" s="36">
        <f>AG83+AG15</f>
        <v>42.658333333333331</v>
      </c>
      <c r="AH92" s="173">
        <f>AVERAGE(P92:AC92)</f>
        <v>36.244791666666664</v>
      </c>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c r="A93" s="199"/>
      <c r="F93" s="135"/>
      <c r="G93" s="135"/>
      <c r="H93" s="135"/>
      <c r="I93" s="135"/>
      <c r="K93" s="135"/>
      <c r="L93" s="135"/>
      <c r="M93" s="135"/>
      <c r="N93" s="135"/>
      <c r="O93" s="135"/>
      <c r="P93" s="135"/>
      <c r="Q93" s="135"/>
      <c r="R93" s="136"/>
      <c r="S93" s="136"/>
      <c r="T93" s="137"/>
      <c r="U93" s="137"/>
      <c r="V93" s="137"/>
      <c r="W93" s="137"/>
      <c r="X93" s="137"/>
      <c r="Y93" s="137"/>
      <c r="Z93" s="137"/>
      <c r="AA93" s="137"/>
      <c r="AB93" s="137"/>
      <c r="AC93" s="137"/>
      <c r="AD93" s="137"/>
      <c r="AE93" s="137"/>
      <c r="AF93" s="137"/>
      <c r="AG93" s="137"/>
      <c r="AH93" s="7"/>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t="18.75">
      <c r="A94" s="200" t="s">
        <v>54</v>
      </c>
      <c r="B94" s="138" t="s">
        <v>54</v>
      </c>
      <c r="C94" s="138" t="s">
        <v>54</v>
      </c>
      <c r="D94" s="139"/>
      <c r="E94" s="139"/>
      <c r="F94" s="140" t="s">
        <v>4</v>
      </c>
      <c r="G94" s="140" t="s">
        <v>5</v>
      </c>
      <c r="H94" s="140" t="s">
        <v>6</v>
      </c>
      <c r="I94" s="140" t="s">
        <v>7</v>
      </c>
      <c r="J94" s="28" t="s">
        <v>2</v>
      </c>
      <c r="K94" s="140" t="s">
        <v>9</v>
      </c>
      <c r="L94" s="140" t="s">
        <v>9</v>
      </c>
      <c r="M94" s="140" t="s">
        <v>9</v>
      </c>
      <c r="N94" s="140" t="s">
        <v>12</v>
      </c>
      <c r="O94" s="140" t="s">
        <v>13</v>
      </c>
      <c r="P94" s="140" t="s">
        <v>14</v>
      </c>
      <c r="Q94" s="140" t="s">
        <v>15</v>
      </c>
      <c r="R94" s="141"/>
      <c r="S94" s="141"/>
      <c r="T94" s="140" t="s">
        <v>16</v>
      </c>
      <c r="U94" s="140" t="s">
        <v>64</v>
      </c>
      <c r="V94" s="140" t="s">
        <v>65</v>
      </c>
      <c r="W94" s="140" t="s">
        <v>66</v>
      </c>
      <c r="X94" s="140" t="s">
        <v>67</v>
      </c>
      <c r="Y94" s="140" t="s">
        <v>68</v>
      </c>
      <c r="Z94" s="140" t="s">
        <v>69</v>
      </c>
      <c r="AA94" s="140" t="s">
        <v>70</v>
      </c>
      <c r="AB94" s="140" t="s">
        <v>77</v>
      </c>
      <c r="AC94" s="140" t="s">
        <v>78</v>
      </c>
      <c r="AD94" s="140" t="s">
        <v>79</v>
      </c>
      <c r="AE94" s="140" t="s">
        <v>80</v>
      </c>
      <c r="AF94" s="140" t="s">
        <v>81</v>
      </c>
      <c r="AG94" s="140" t="s">
        <v>82</v>
      </c>
      <c r="AH94" s="140">
        <v>2016</v>
      </c>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t="18.75">
      <c r="A95" s="200" t="s">
        <v>56</v>
      </c>
      <c r="B95" s="138" t="s">
        <v>56</v>
      </c>
      <c r="C95" s="138" t="s">
        <v>56</v>
      </c>
      <c r="D95" s="142"/>
      <c r="E95" s="142"/>
      <c r="F95" s="143">
        <f t="shared" ref="F95" si="79">F86</f>
        <v>0</v>
      </c>
      <c r="G95" s="143">
        <f>G86</f>
        <v>56.18</v>
      </c>
      <c r="H95" s="143">
        <f t="shared" ref="H95" si="80">H86</f>
        <v>47.690789473684205</v>
      </c>
      <c r="I95" s="143">
        <f>I86</f>
        <v>45.375000000000007</v>
      </c>
      <c r="J95" s="143" t="e">
        <f>J86</f>
        <v>#DIV/0!</v>
      </c>
      <c r="K95" s="143">
        <f t="shared" ref="K95:L95" si="81">K86</f>
        <v>48.3</v>
      </c>
      <c r="L95" s="143">
        <f t="shared" si="81"/>
        <v>46.85</v>
      </c>
      <c r="M95" s="143">
        <f>M86</f>
        <v>48.634999999999998</v>
      </c>
      <c r="N95" s="143">
        <f>N86</f>
        <v>46.25</v>
      </c>
      <c r="O95" s="143">
        <f>O86</f>
        <v>0</v>
      </c>
      <c r="P95" s="143">
        <f>P86</f>
        <v>26.55</v>
      </c>
      <c r="Q95" s="143">
        <f>Q86</f>
        <v>27.5</v>
      </c>
      <c r="R95" s="144"/>
      <c r="S95" s="144"/>
      <c r="T95" s="143">
        <f t="shared" ref="T95:AG95" si="82">T86</f>
        <v>28.25</v>
      </c>
      <c r="U95" s="143">
        <f t="shared" si="82"/>
        <v>29.75</v>
      </c>
      <c r="V95" s="143">
        <f t="shared" si="82"/>
        <v>31</v>
      </c>
      <c r="W95" s="143">
        <f t="shared" si="82"/>
        <v>32.625</v>
      </c>
      <c r="X95" s="143">
        <f t="shared" si="82"/>
        <v>34.5</v>
      </c>
      <c r="Y95" s="143">
        <f t="shared" si="82"/>
        <v>36.375</v>
      </c>
      <c r="Z95" s="143">
        <f t="shared" si="82"/>
        <v>36.625</v>
      </c>
      <c r="AA95" s="143">
        <f t="shared" si="82"/>
        <v>39</v>
      </c>
      <c r="AB95" s="143">
        <f t="shared" si="82"/>
        <v>40.200000000000003</v>
      </c>
      <c r="AC95" s="143">
        <f t="shared" si="82"/>
        <v>41.25</v>
      </c>
      <c r="AD95" s="143">
        <f t="shared" si="82"/>
        <v>27.433333333333334</v>
      </c>
      <c r="AE95" s="143">
        <f t="shared" si="82"/>
        <v>31.125</v>
      </c>
      <c r="AF95" s="143">
        <f t="shared" si="82"/>
        <v>35.833333333333336</v>
      </c>
      <c r="AG95" s="143">
        <f t="shared" si="82"/>
        <v>40.15</v>
      </c>
      <c r="AH95" s="173">
        <f t="shared" ref="AH95:AH101" si="83">AVERAGE(P95:AC95)</f>
        <v>33.635416666666664</v>
      </c>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t="18.75">
      <c r="A96" s="200" t="s">
        <v>57</v>
      </c>
      <c r="B96" s="138" t="s">
        <v>57</v>
      </c>
      <c r="C96" s="138" t="s">
        <v>57</v>
      </c>
      <c r="D96" s="142"/>
      <c r="E96" s="142"/>
      <c r="F96" s="143">
        <f t="shared" ref="F96" si="84">F87-F86</f>
        <v>0</v>
      </c>
      <c r="G96" s="143">
        <f>G87-G86</f>
        <v>-3.0341000000000022</v>
      </c>
      <c r="H96" s="143">
        <f t="shared" ref="H96" si="85">H87-H86</f>
        <v>-1.9265789473684194</v>
      </c>
      <c r="I96" s="143">
        <f>I87-I86</f>
        <v>1.4299999999999855</v>
      </c>
      <c r="J96" s="143" t="e">
        <f>J87-J86</f>
        <v>#DIV/0!</v>
      </c>
      <c r="K96" s="143" t="e">
        <f t="shared" ref="K96:L96" si="86">K87-K86</f>
        <v>#REF!</v>
      </c>
      <c r="L96" s="143" t="e">
        <f t="shared" si="86"/>
        <v>#REF!</v>
      </c>
      <c r="M96" s="143">
        <f>M87-M86</f>
        <v>1.4249999999999972</v>
      </c>
      <c r="N96" s="143">
        <f>N87-N86</f>
        <v>3.875</v>
      </c>
      <c r="O96" s="143">
        <f>O87-O86</f>
        <v>6</v>
      </c>
      <c r="P96" s="143">
        <f>P87-P86</f>
        <v>10.587500000000002</v>
      </c>
      <c r="Q96" s="143">
        <f>Q87-Q86</f>
        <v>8.9500000000000028</v>
      </c>
      <c r="R96" s="144"/>
      <c r="S96" s="144"/>
      <c r="T96" s="143">
        <f t="shared" ref="T96:AG96" si="87">T87-T86</f>
        <v>7.4500000000000028</v>
      </c>
      <c r="U96" s="143">
        <f t="shared" si="87"/>
        <v>6.2250000000000014</v>
      </c>
      <c r="V96" s="143">
        <f t="shared" si="87"/>
        <v>5.3875000000000028</v>
      </c>
      <c r="W96" s="143">
        <f t="shared" si="87"/>
        <v>5.1574999999999989</v>
      </c>
      <c r="X96" s="143">
        <f t="shared" si="87"/>
        <v>4.9699999999999989</v>
      </c>
      <c r="Y96" s="143">
        <f t="shared" si="87"/>
        <v>4.3449999999999989</v>
      </c>
      <c r="Z96" s="143">
        <f t="shared" si="87"/>
        <v>3.6574999999999989</v>
      </c>
      <c r="AA96" s="143">
        <f t="shared" si="87"/>
        <v>3.1875</v>
      </c>
      <c r="AB96" s="143">
        <f t="shared" si="87"/>
        <v>3.3125</v>
      </c>
      <c r="AC96" s="143">
        <f t="shared" si="87"/>
        <v>3.5949999999999989</v>
      </c>
      <c r="AD96" s="143">
        <f t="shared" si="87"/>
        <v>8.9958333333333336</v>
      </c>
      <c r="AE96" s="143">
        <f t="shared" si="87"/>
        <v>5.5900000000000034</v>
      </c>
      <c r="AF96" s="143">
        <f t="shared" si="87"/>
        <v>4.3241666666666632</v>
      </c>
      <c r="AG96" s="143">
        <f t="shared" si="87"/>
        <v>3.365000000000002</v>
      </c>
      <c r="AH96" s="173">
        <f t="shared" si="83"/>
        <v>5.5687500000000005</v>
      </c>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t="18.75">
      <c r="A97" s="200" t="s">
        <v>58</v>
      </c>
      <c r="B97" s="138" t="s">
        <v>58</v>
      </c>
      <c r="C97" s="138" t="s">
        <v>58</v>
      </c>
      <c r="D97" s="142"/>
      <c r="E97" s="142"/>
      <c r="F97" s="143">
        <f t="shared" ref="F97" si="88">F88-F86</f>
        <v>0</v>
      </c>
      <c r="G97" s="143">
        <f>G88-G86</f>
        <v>19.766299999999994</v>
      </c>
      <c r="H97" s="143">
        <f t="shared" ref="H97" si="89">H88-H86</f>
        <v>18.313947368421083</v>
      </c>
      <c r="I97" s="143">
        <f>I88-I86</f>
        <v>19.860999999999997</v>
      </c>
      <c r="J97" s="143" t="e">
        <f>J88-J86</f>
        <v>#DIV/0!</v>
      </c>
      <c r="K97" s="143">
        <f t="shared" ref="K97:M97" si="90">K88-K86</f>
        <v>16.482500000000002</v>
      </c>
      <c r="L97" s="143">
        <f t="shared" si="90"/>
        <v>17.249999999999993</v>
      </c>
      <c r="M97" s="143">
        <f t="shared" si="90"/>
        <v>16.372499999999995</v>
      </c>
      <c r="N97" s="143">
        <f>N88-N86</f>
        <v>15.8125</v>
      </c>
      <c r="O97" s="143">
        <f>O88-O86</f>
        <v>17.5</v>
      </c>
      <c r="P97" s="143">
        <f>P88-P86</f>
        <v>23.400000000000002</v>
      </c>
      <c r="Q97" s="143">
        <f t="shared" ref="Q97" si="91">Q88-Q86</f>
        <v>21.75</v>
      </c>
      <c r="R97" s="144"/>
      <c r="S97" s="144"/>
      <c r="T97" s="143">
        <f>T88-T86</f>
        <v>20</v>
      </c>
      <c r="U97" s="143">
        <f t="shared" ref="U97:AG97" si="92">U88-U86</f>
        <v>19.625</v>
      </c>
      <c r="V97" s="143">
        <f t="shared" si="92"/>
        <v>20</v>
      </c>
      <c r="W97" s="143">
        <f t="shared" si="92"/>
        <v>20.75</v>
      </c>
      <c r="X97" s="143">
        <f t="shared" si="92"/>
        <v>20.625</v>
      </c>
      <c r="Y97" s="143">
        <f t="shared" si="92"/>
        <v>18.700000000000003</v>
      </c>
      <c r="Z97" s="143">
        <f t="shared" si="92"/>
        <v>17.375</v>
      </c>
      <c r="AA97" s="143">
        <f t="shared" si="92"/>
        <v>17.0625</v>
      </c>
      <c r="AB97" s="143">
        <f t="shared" si="92"/>
        <v>16.5</v>
      </c>
      <c r="AC97" s="143">
        <f t="shared" si="92"/>
        <v>16.375</v>
      </c>
      <c r="AD97" s="143">
        <f t="shared" si="92"/>
        <v>21.716666666666672</v>
      </c>
      <c r="AE97" s="143">
        <f t="shared" si="92"/>
        <v>20.125</v>
      </c>
      <c r="AF97" s="143">
        <f t="shared" si="92"/>
        <v>18.899999999999999</v>
      </c>
      <c r="AG97" s="143">
        <f t="shared" si="92"/>
        <v>16.645833333333336</v>
      </c>
      <c r="AH97" s="173">
        <f t="shared" si="83"/>
        <v>19.346875000000001</v>
      </c>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t="18.75">
      <c r="A98" s="200" t="s">
        <v>59</v>
      </c>
      <c r="B98" s="138" t="s">
        <v>59</v>
      </c>
      <c r="C98" s="138" t="s">
        <v>59</v>
      </c>
      <c r="D98" s="142"/>
      <c r="E98" s="142"/>
      <c r="F98" s="143">
        <f t="shared" ref="F98" si="93">F89-F86</f>
        <v>0</v>
      </c>
      <c r="G98" s="143">
        <f>G89-G86</f>
        <v>9.6289999999999978</v>
      </c>
      <c r="H98" s="143">
        <f t="shared" ref="H98" si="94">H89-H86</f>
        <v>9.384999999999998</v>
      </c>
      <c r="I98" s="143">
        <f>I89-I86</f>
        <v>13.61849999999999</v>
      </c>
      <c r="J98" s="143" t="e">
        <f>J89-J86</f>
        <v>#DIV/0!</v>
      </c>
      <c r="K98" s="143">
        <f t="shared" ref="K98:M98" si="95">K89-K86</f>
        <v>13.11</v>
      </c>
      <c r="L98" s="143">
        <f t="shared" si="95"/>
        <v>13.435000000000002</v>
      </c>
      <c r="M98" s="143">
        <f t="shared" si="95"/>
        <v>13.344999999999999</v>
      </c>
      <c r="N98" s="143">
        <f>N89-N86</f>
        <v>14.229999999999997</v>
      </c>
      <c r="O98" s="143">
        <f>O89-O86</f>
        <v>15.6</v>
      </c>
      <c r="P98" s="143">
        <f>P89-P86</f>
        <v>11.462500000000002</v>
      </c>
      <c r="Q98" s="143">
        <f>Q89-Q86</f>
        <v>11.600000000000001</v>
      </c>
      <c r="R98" s="144"/>
      <c r="S98" s="144"/>
      <c r="T98" s="143">
        <f t="shared" ref="T98:AG98" si="96">T89-T86</f>
        <v>11.082499999999996</v>
      </c>
      <c r="U98" s="143">
        <f t="shared" si="96"/>
        <v>11.149999999999999</v>
      </c>
      <c r="V98" s="143">
        <f t="shared" si="96"/>
        <v>11.414999999999999</v>
      </c>
      <c r="W98" s="143">
        <f t="shared" si="96"/>
        <v>11.244999999999997</v>
      </c>
      <c r="X98" s="143">
        <f t="shared" si="96"/>
        <v>10.950000000000003</v>
      </c>
      <c r="Y98" s="143">
        <f t="shared" si="96"/>
        <v>10.9375</v>
      </c>
      <c r="Z98" s="143">
        <f t="shared" si="96"/>
        <v>11.4375</v>
      </c>
      <c r="AA98" s="143">
        <f t="shared" si="96"/>
        <v>12.424999999999997</v>
      </c>
      <c r="AB98" s="143">
        <f t="shared" si="96"/>
        <v>13.412500000000001</v>
      </c>
      <c r="AC98" s="143">
        <f t="shared" si="96"/>
        <v>13.649999999999999</v>
      </c>
      <c r="AD98" s="143">
        <f t="shared" si="96"/>
        <v>11.381666666666664</v>
      </c>
      <c r="AE98" s="143">
        <f t="shared" si="96"/>
        <v>11.269999999999996</v>
      </c>
      <c r="AF98" s="143">
        <f t="shared" si="96"/>
        <v>11.108333333333334</v>
      </c>
      <c r="AG98" s="143">
        <f t="shared" si="96"/>
        <v>13.162500000000001</v>
      </c>
      <c r="AH98" s="173">
        <f t="shared" si="83"/>
        <v>11.730624999999998</v>
      </c>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t="18.75">
      <c r="A99" s="200" t="s">
        <v>60</v>
      </c>
      <c r="B99" s="138" t="s">
        <v>60</v>
      </c>
      <c r="C99" s="138" t="s">
        <v>60</v>
      </c>
      <c r="D99" s="142"/>
      <c r="E99" s="142"/>
      <c r="F99" s="143">
        <f t="shared" ref="F99" si="97">F90-F86</f>
        <v>0</v>
      </c>
      <c r="G99" s="143">
        <f>G90-G86</f>
        <v>8.8899999999999935</v>
      </c>
      <c r="H99" s="143">
        <f t="shared" ref="H99" si="98">H90-H86</f>
        <v>9.4255263157894831</v>
      </c>
      <c r="I99" s="143">
        <f>I90-I86</f>
        <v>14.103000000000002</v>
      </c>
      <c r="J99" s="143" t="e">
        <f>J90-J86</f>
        <v>#DIV/0!</v>
      </c>
      <c r="K99" s="143">
        <f t="shared" ref="K99:M99" si="99">K90-K86</f>
        <v>13.350000000000001</v>
      </c>
      <c r="L99" s="143">
        <f t="shared" si="99"/>
        <v>13.75</v>
      </c>
      <c r="M99" s="143">
        <f t="shared" si="99"/>
        <v>13.07</v>
      </c>
      <c r="N99" s="143">
        <f>N90-N86</f>
        <v>14.030000000000001</v>
      </c>
      <c r="O99" s="143">
        <f>O90-O86</f>
        <v>14.15</v>
      </c>
      <c r="P99" s="143">
        <f>P90-P86</f>
        <v>9.5999999999999979</v>
      </c>
      <c r="Q99" s="143">
        <f>Q90-Q86</f>
        <v>10.100000000000001</v>
      </c>
      <c r="R99" s="144"/>
      <c r="S99" s="144"/>
      <c r="T99" s="143">
        <f t="shared" ref="T99:AG99" si="100">T90-T86</f>
        <v>10.587499999999999</v>
      </c>
      <c r="U99" s="143">
        <f t="shared" si="100"/>
        <v>11.049999999999997</v>
      </c>
      <c r="V99" s="143">
        <f t="shared" si="100"/>
        <v>11.527500000000003</v>
      </c>
      <c r="W99" s="143">
        <f t="shared" si="100"/>
        <v>11.287500000000001</v>
      </c>
      <c r="X99" s="143">
        <f t="shared" si="100"/>
        <v>10.672499999999999</v>
      </c>
      <c r="Y99" s="143">
        <f t="shared" si="100"/>
        <v>10.174999999999997</v>
      </c>
      <c r="Z99" s="143">
        <f t="shared" si="100"/>
        <v>10.600000000000001</v>
      </c>
      <c r="AA99" s="143">
        <f t="shared" si="100"/>
        <v>11.774999999999999</v>
      </c>
      <c r="AB99" s="143">
        <f t="shared" si="100"/>
        <v>12.842500000000001</v>
      </c>
      <c r="AC99" s="143">
        <f t="shared" si="100"/>
        <v>12.93</v>
      </c>
      <c r="AD99" s="143">
        <f t="shared" si="100"/>
        <v>10.095833333333335</v>
      </c>
      <c r="AE99" s="143">
        <f t="shared" si="100"/>
        <v>11.288333333333334</v>
      </c>
      <c r="AF99" s="143">
        <f t="shared" si="100"/>
        <v>10.482500000000002</v>
      </c>
      <c r="AG99" s="143">
        <f t="shared" si="100"/>
        <v>12.515833333333333</v>
      </c>
      <c r="AH99" s="173">
        <f t="shared" si="83"/>
        <v>11.095625</v>
      </c>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t="18.75">
      <c r="A100" s="200" t="s">
        <v>61</v>
      </c>
      <c r="B100" s="138" t="s">
        <v>61</v>
      </c>
      <c r="C100" s="138" t="s">
        <v>61</v>
      </c>
      <c r="D100" s="142"/>
      <c r="E100" s="142"/>
      <c r="F100" s="143">
        <f>F71</f>
        <v>0</v>
      </c>
      <c r="G100" s="143">
        <f>G91-G86</f>
        <v>-7.432040078740151</v>
      </c>
      <c r="H100" s="143">
        <f t="shared" ref="H100:I100" si="101">H91-H86</f>
        <v>-8.9503004558640669</v>
      </c>
      <c r="I100" s="143">
        <f t="shared" si="101"/>
        <v>-7.8993307086614237</v>
      </c>
      <c r="J100" s="143">
        <f t="shared" ref="J100" si="102">J71</f>
        <v>0</v>
      </c>
      <c r="K100" s="143">
        <f>K71</f>
        <v>-8.1550000000000011</v>
      </c>
      <c r="L100" s="143">
        <f>L71</f>
        <v>-8.1550000000000011</v>
      </c>
      <c r="M100" s="143">
        <f>M71</f>
        <v>-8.33</v>
      </c>
      <c r="N100" s="143">
        <f>N71</f>
        <v>-6.9175000000000004</v>
      </c>
      <c r="O100" s="143">
        <f>O72</f>
        <v>-6.7333333333333334</v>
      </c>
      <c r="P100" s="143">
        <f>P72</f>
        <v>-3</v>
      </c>
      <c r="Q100" s="143">
        <f>Q72</f>
        <v>-4.59</v>
      </c>
      <c r="R100" s="144"/>
      <c r="S100" s="144"/>
      <c r="T100" s="143">
        <f t="shared" ref="T100:U100" si="103">T72</f>
        <v>-5.7</v>
      </c>
      <c r="U100" s="143">
        <f t="shared" si="103"/>
        <v>-5.9874999999999998</v>
      </c>
      <c r="V100" s="143">
        <f t="shared" ref="V100:AG100" si="104">V71</f>
        <v>-6.3</v>
      </c>
      <c r="W100" s="143">
        <f t="shared" si="104"/>
        <v>-6.4</v>
      </c>
      <c r="X100" s="143">
        <f t="shared" si="104"/>
        <v>-6.65</v>
      </c>
      <c r="Y100" s="143">
        <f t="shared" si="104"/>
        <v>-6.55</v>
      </c>
      <c r="Z100" s="143">
        <f t="shared" si="104"/>
        <v>-6.5500000000000007</v>
      </c>
      <c r="AA100" s="143">
        <f t="shared" si="104"/>
        <v>-6.4250000000000007</v>
      </c>
      <c r="AB100" s="143">
        <f t="shared" si="104"/>
        <v>-6.2749999999999995</v>
      </c>
      <c r="AC100" s="143">
        <f t="shared" si="104"/>
        <v>-6.1124999999999998</v>
      </c>
      <c r="AD100" s="143">
        <f t="shared" si="104"/>
        <v>-4.8216666666666663</v>
      </c>
      <c r="AE100" s="143">
        <f t="shared" si="104"/>
        <v>-6.2291666666666661</v>
      </c>
      <c r="AF100" s="143">
        <f t="shared" si="104"/>
        <v>-6.5833333333333339</v>
      </c>
      <c r="AG100" s="143">
        <f t="shared" si="104"/>
        <v>-6.270833333333333</v>
      </c>
      <c r="AH100" s="173">
        <f t="shared" si="83"/>
        <v>-5.878333333333333</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ht="36.75" customHeight="1">
      <c r="A101" s="201" t="s">
        <v>62</v>
      </c>
      <c r="B101" s="145" t="s">
        <v>62</v>
      </c>
      <c r="C101" s="145" t="s">
        <v>62</v>
      </c>
      <c r="D101" s="142"/>
      <c r="E101" s="142"/>
      <c r="F101" s="143">
        <f t="shared" ref="F101" si="105">F82</f>
        <v>0</v>
      </c>
      <c r="G101" s="143">
        <f>G82</f>
        <v>0</v>
      </c>
      <c r="H101" s="143">
        <f t="shared" ref="H101" si="106">H82</f>
        <v>0</v>
      </c>
      <c r="I101" s="143">
        <f>I82</f>
        <v>0</v>
      </c>
      <c r="J101" s="143" t="e">
        <f>J82</f>
        <v>#DIV/0!</v>
      </c>
      <c r="K101" s="143">
        <f t="shared" ref="K101:M101" si="107">K82</f>
        <v>1.2</v>
      </c>
      <c r="L101" s="143">
        <f t="shared" si="107"/>
        <v>1.5</v>
      </c>
      <c r="M101" s="143">
        <f t="shared" si="107"/>
        <v>1.625</v>
      </c>
      <c r="N101" s="143">
        <f>N92-N86</f>
        <v>1.6000000000000014</v>
      </c>
      <c r="O101" s="143">
        <f>O92-O86</f>
        <v>2.0666666666666669</v>
      </c>
      <c r="P101" s="143">
        <f>P92-P86</f>
        <v>3.5</v>
      </c>
      <c r="Q101" s="143">
        <f>Q92-Q86</f>
        <v>2.9250000000000007</v>
      </c>
      <c r="R101" s="144"/>
      <c r="S101" s="144"/>
      <c r="T101" s="143">
        <f t="shared" ref="T101:AG101" si="108">T92-T86</f>
        <v>2.7250000000000014</v>
      </c>
      <c r="U101" s="143">
        <f t="shared" si="108"/>
        <v>2.5750000000000028</v>
      </c>
      <c r="V101" s="143">
        <f t="shared" si="108"/>
        <v>2.5</v>
      </c>
      <c r="W101" s="143">
        <f t="shared" si="108"/>
        <v>2.4249999999999972</v>
      </c>
      <c r="X101" s="143">
        <f t="shared" si="108"/>
        <v>2.3500000000000014</v>
      </c>
      <c r="Y101" s="143">
        <f t="shared" si="108"/>
        <v>2.3500000000000014</v>
      </c>
      <c r="Z101" s="143">
        <f t="shared" si="108"/>
        <v>2.4375</v>
      </c>
      <c r="AA101" s="143">
        <f t="shared" si="108"/>
        <v>2.5125000000000028</v>
      </c>
      <c r="AB101" s="143">
        <f t="shared" si="108"/>
        <v>2.5375000000000014</v>
      </c>
      <c r="AC101" s="143">
        <f t="shared" si="108"/>
        <v>2.4750000000000014</v>
      </c>
      <c r="AD101" s="143">
        <f>AD92-AD86</f>
        <v>3.0500000000000007</v>
      </c>
      <c r="AE101" s="143">
        <f>AE92-AE86</f>
        <v>2.5</v>
      </c>
      <c r="AF101" s="143">
        <f>AF92-AF86</f>
        <v>2.37916666666667</v>
      </c>
      <c r="AG101" s="143">
        <f t="shared" si="108"/>
        <v>2.5083333333333329</v>
      </c>
      <c r="AH101" s="173">
        <f t="shared" si="83"/>
        <v>2.6093750000000009</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199"/>
      <c r="T102" s="6"/>
      <c r="U102" s="6"/>
      <c r="V102" s="6"/>
      <c r="W102" s="6"/>
      <c r="AH102" s="7"/>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199"/>
      <c r="B103" s="146"/>
      <c r="C103" s="146"/>
      <c r="D103" s="147"/>
      <c r="E103" s="147"/>
      <c r="F103" s="140" t="s">
        <v>4</v>
      </c>
      <c r="G103" s="140" t="s">
        <v>5</v>
      </c>
      <c r="H103" s="140" t="s">
        <v>6</v>
      </c>
      <c r="I103" s="140" t="s">
        <v>7</v>
      </c>
      <c r="J103" s="32"/>
      <c r="K103" s="140" t="s">
        <v>9</v>
      </c>
      <c r="L103" s="140" t="s">
        <v>9</v>
      </c>
      <c r="M103" s="140" t="s">
        <v>70</v>
      </c>
      <c r="N103" s="140" t="s">
        <v>12</v>
      </c>
      <c r="O103" s="140" t="s">
        <v>13</v>
      </c>
      <c r="P103" s="140" t="s">
        <v>13</v>
      </c>
      <c r="Q103" s="140" t="s">
        <v>13</v>
      </c>
      <c r="R103" s="141"/>
      <c r="S103" s="141"/>
      <c r="T103" s="140"/>
      <c r="U103" s="140"/>
      <c r="V103" s="140"/>
      <c r="W103" s="140"/>
      <c r="X103" s="140" t="s">
        <v>17</v>
      </c>
      <c r="Y103" s="148"/>
      <c r="Z103" s="148"/>
      <c r="AA103" s="148"/>
      <c r="AB103" s="148"/>
      <c r="AC103" s="148"/>
      <c r="AD103" s="140" t="s">
        <v>55</v>
      </c>
      <c r="AE103" s="140" t="s">
        <v>55</v>
      </c>
      <c r="AF103" s="140"/>
      <c r="AG103" s="140" t="s">
        <v>55</v>
      </c>
      <c r="AH103" s="7"/>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199"/>
      <c r="B104" s="149">
        <v>0.03</v>
      </c>
      <c r="C104" s="149">
        <v>0.03</v>
      </c>
      <c r="D104" s="150"/>
      <c r="E104" s="150"/>
      <c r="F104" s="151">
        <f>$B$104*$J$104</f>
        <v>-0.6</v>
      </c>
      <c r="G104" s="151">
        <f>$B$104*$J$104</f>
        <v>-0.6</v>
      </c>
      <c r="H104" s="151">
        <f>$B$104*$J$104</f>
        <v>-0.6</v>
      </c>
      <c r="I104" s="151">
        <f>$B$104*$J$104</f>
        <v>-0.6</v>
      </c>
      <c r="J104" s="36">
        <v>-20</v>
      </c>
      <c r="K104" s="151">
        <f t="shared" ref="K104:P104" si="109">$B$104*$J$104</f>
        <v>-0.6</v>
      </c>
      <c r="L104" s="151">
        <f t="shared" si="109"/>
        <v>-0.6</v>
      </c>
      <c r="M104" s="151">
        <f t="shared" si="109"/>
        <v>-0.6</v>
      </c>
      <c r="N104" s="151">
        <f t="shared" si="109"/>
        <v>-0.6</v>
      </c>
      <c r="O104" s="151">
        <f t="shared" si="109"/>
        <v>-0.6</v>
      </c>
      <c r="P104" s="151">
        <f t="shared" si="109"/>
        <v>-0.6</v>
      </c>
      <c r="Q104" s="151">
        <f>$B$104*$J$104</f>
        <v>-0.6</v>
      </c>
      <c r="R104" s="131"/>
      <c r="S104" s="131"/>
      <c r="T104" s="132"/>
      <c r="U104" s="132"/>
      <c r="V104" s="132"/>
      <c r="W104" s="132"/>
      <c r="X104" s="132">
        <v>0.94499999999999995</v>
      </c>
      <c r="Y104" s="132"/>
      <c r="Z104" s="132"/>
      <c r="AA104" s="132"/>
      <c r="AB104" s="132"/>
      <c r="AC104" s="132"/>
      <c r="AD104" s="151">
        <f>$B$104*$J$104</f>
        <v>-0.6</v>
      </c>
      <c r="AE104" s="151">
        <f>$B$104*$J$104</f>
        <v>-0.6</v>
      </c>
      <c r="AF104" s="151"/>
      <c r="AG104" s="151">
        <f>$B$104*$J$104</f>
        <v>-0.6</v>
      </c>
      <c r="AH104" s="7"/>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199"/>
      <c r="B105" s="149">
        <v>0.03</v>
      </c>
      <c r="C105" s="149">
        <v>0.03</v>
      </c>
      <c r="D105" s="150"/>
      <c r="E105" s="150"/>
      <c r="F105" s="151">
        <f t="shared" ref="F105:I108" si="110">$B105*(F87-F$86-1.7)</f>
        <v>-5.0999999999999997E-2</v>
      </c>
      <c r="G105" s="151">
        <f t="shared" si="110"/>
        <v>-0.14202300000000007</v>
      </c>
      <c r="H105" s="151">
        <f t="shared" si="110"/>
        <v>-0.10879736842105259</v>
      </c>
      <c r="I105" s="151">
        <f t="shared" si="110"/>
        <v>-8.1000000000004332E-3</v>
      </c>
      <c r="J105" s="36"/>
      <c r="K105" s="151" t="e">
        <f t="shared" ref="K105:P108" si="111">$B105*(K87-K$86-1.7)</f>
        <v>#REF!</v>
      </c>
      <c r="L105" s="151" t="e">
        <f t="shared" si="111"/>
        <v>#REF!</v>
      </c>
      <c r="M105" s="151">
        <f t="shared" si="111"/>
        <v>-8.2500000000000837E-3</v>
      </c>
      <c r="N105" s="151">
        <f t="shared" si="111"/>
        <v>6.5249999999999989E-2</v>
      </c>
      <c r="O105" s="151">
        <f t="shared" si="111"/>
        <v>0.129</v>
      </c>
      <c r="P105" s="151">
        <f t="shared" si="111"/>
        <v>0.26662500000000006</v>
      </c>
      <c r="Q105" s="151">
        <f>$B105*(Q87-Q$86-1.7)</f>
        <v>0.21750000000000008</v>
      </c>
      <c r="R105" s="131"/>
      <c r="S105" s="131"/>
      <c r="T105" s="132"/>
      <c r="U105" s="132"/>
      <c r="V105" s="132"/>
      <c r="W105" s="132"/>
      <c r="X105" s="132" t="e">
        <v>#REF!</v>
      </c>
      <c r="Y105" s="132"/>
      <c r="Z105" s="132"/>
      <c r="AA105" s="132"/>
      <c r="AB105" s="132"/>
      <c r="AC105" s="132"/>
      <c r="AD105" s="151">
        <f t="shared" ref="AD105:AG108" si="112">$B105*(AD87-AD$86-1.7)</f>
        <v>0.21887499999999999</v>
      </c>
      <c r="AE105" s="151">
        <f t="shared" si="112"/>
        <v>0.1167000000000001</v>
      </c>
      <c r="AF105" s="151"/>
      <c r="AG105" s="151">
        <f t="shared" si="112"/>
        <v>4.9950000000000057E-2</v>
      </c>
      <c r="AH105" s="7"/>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199"/>
      <c r="B106" s="149">
        <v>0.16</v>
      </c>
      <c r="C106" s="149">
        <v>0.16</v>
      </c>
      <c r="D106" s="150"/>
      <c r="E106" s="150"/>
      <c r="F106" s="151">
        <f t="shared" si="110"/>
        <v>-0.27200000000000002</v>
      </c>
      <c r="G106" s="151">
        <f t="shared" si="110"/>
        <v>2.8906079999999994</v>
      </c>
      <c r="H106" s="151">
        <f t="shared" si="110"/>
        <v>2.6582315789473734</v>
      </c>
      <c r="I106" s="151">
        <f t="shared" si="110"/>
        <v>2.9057599999999999</v>
      </c>
      <c r="J106" s="36"/>
      <c r="K106" s="151">
        <f t="shared" si="111"/>
        <v>2.3652000000000006</v>
      </c>
      <c r="L106" s="151">
        <f t="shared" si="111"/>
        <v>2.4879999999999991</v>
      </c>
      <c r="M106" s="151">
        <f t="shared" si="111"/>
        <v>2.3475999999999995</v>
      </c>
      <c r="N106" s="151">
        <f t="shared" si="111"/>
        <v>2.258</v>
      </c>
      <c r="O106" s="151">
        <f t="shared" si="111"/>
        <v>2.528</v>
      </c>
      <c r="P106" s="151">
        <f t="shared" si="111"/>
        <v>3.4720000000000004</v>
      </c>
      <c r="Q106" s="151">
        <f>$B106*(Q88-Q$86-1.7)</f>
        <v>3.2080000000000002</v>
      </c>
      <c r="R106" s="131"/>
      <c r="S106" s="131"/>
      <c r="T106" s="132"/>
      <c r="U106" s="132"/>
      <c r="V106" s="132"/>
      <c r="W106" s="132"/>
      <c r="X106" s="132" t="e">
        <v>#REF!</v>
      </c>
      <c r="Y106" s="132"/>
      <c r="Z106" s="132"/>
      <c r="AA106" s="132"/>
      <c r="AB106" s="132"/>
      <c r="AC106" s="132"/>
      <c r="AD106" s="151">
        <f t="shared" si="112"/>
        <v>3.2026666666666679</v>
      </c>
      <c r="AE106" s="151">
        <f t="shared" si="112"/>
        <v>2.948</v>
      </c>
      <c r="AF106" s="151"/>
      <c r="AG106" s="151">
        <f t="shared" si="112"/>
        <v>2.3913333333333338</v>
      </c>
      <c r="AH106" s="7"/>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B107" s="149">
        <v>0.15</v>
      </c>
      <c r="C107" s="149">
        <v>0.15</v>
      </c>
      <c r="D107" s="150"/>
      <c r="E107" s="150"/>
      <c r="F107" s="151">
        <f t="shared" si="110"/>
        <v>-0.255</v>
      </c>
      <c r="G107" s="151">
        <f t="shared" si="110"/>
        <v>1.1893499999999997</v>
      </c>
      <c r="H107" s="151">
        <f t="shared" si="110"/>
        <v>1.1527499999999997</v>
      </c>
      <c r="I107" s="151">
        <f t="shared" si="110"/>
        <v>1.7877749999999986</v>
      </c>
      <c r="J107" s="36"/>
      <c r="K107" s="151">
        <f t="shared" si="111"/>
        <v>1.7115</v>
      </c>
      <c r="L107" s="151">
        <f t="shared" si="111"/>
        <v>1.7602500000000003</v>
      </c>
      <c r="M107" s="151">
        <f t="shared" si="111"/>
        <v>1.7467499999999998</v>
      </c>
      <c r="N107" s="151">
        <f t="shared" si="111"/>
        <v>1.8794999999999995</v>
      </c>
      <c r="O107" s="151">
        <f t="shared" si="111"/>
        <v>2.085</v>
      </c>
      <c r="P107" s="151">
        <f t="shared" si="111"/>
        <v>1.4643750000000004</v>
      </c>
      <c r="Q107" s="151">
        <f>$B107*(Q89-Q$86-1.7)</f>
        <v>1.4850000000000003</v>
      </c>
      <c r="R107" s="131"/>
      <c r="S107" s="131"/>
      <c r="T107" s="132"/>
      <c r="U107" s="132"/>
      <c r="V107" s="132"/>
      <c r="W107" s="132"/>
      <c r="X107" s="132" t="e">
        <v>#REF!</v>
      </c>
      <c r="Y107" s="132"/>
      <c r="Z107" s="132"/>
      <c r="AA107" s="132"/>
      <c r="AB107" s="132"/>
      <c r="AC107" s="132"/>
      <c r="AD107" s="151">
        <f t="shared" si="112"/>
        <v>1.4522499999999996</v>
      </c>
      <c r="AE107" s="151">
        <f t="shared" si="112"/>
        <v>1.4354999999999996</v>
      </c>
      <c r="AF107" s="151"/>
      <c r="AG107" s="151">
        <f t="shared" si="112"/>
        <v>1.7193750000000003</v>
      </c>
      <c r="AH107" s="7"/>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row>
    <row r="108" spans="1:358">
      <c r="B108" s="149">
        <v>0.39</v>
      </c>
      <c r="C108" s="149">
        <v>0.39</v>
      </c>
      <c r="D108" s="150"/>
      <c r="E108" s="150"/>
      <c r="F108" s="151">
        <f t="shared" si="110"/>
        <v>-0.66300000000000003</v>
      </c>
      <c r="G108" s="151">
        <f t="shared" si="110"/>
        <v>2.8040999999999974</v>
      </c>
      <c r="H108" s="151">
        <f t="shared" si="110"/>
        <v>3.0129552631578984</v>
      </c>
      <c r="I108" s="151">
        <f t="shared" si="110"/>
        <v>4.8371700000000013</v>
      </c>
      <c r="J108" s="36"/>
      <c r="K108" s="151">
        <f t="shared" si="111"/>
        <v>4.5435000000000008</v>
      </c>
      <c r="L108" s="151">
        <f t="shared" si="111"/>
        <v>4.6995000000000005</v>
      </c>
      <c r="M108" s="151">
        <f t="shared" si="111"/>
        <v>4.4343000000000004</v>
      </c>
      <c r="N108" s="151">
        <f t="shared" si="111"/>
        <v>4.8087000000000009</v>
      </c>
      <c r="O108" s="151">
        <f t="shared" si="111"/>
        <v>4.8555000000000001</v>
      </c>
      <c r="P108" s="151">
        <f t="shared" si="111"/>
        <v>3.0809999999999991</v>
      </c>
      <c r="Q108" s="151">
        <f>$B108*(Q90-Q$86-1.7)</f>
        <v>3.2760000000000011</v>
      </c>
      <c r="R108" s="131"/>
      <c r="S108" s="131"/>
      <c r="T108" s="132"/>
      <c r="U108" s="132"/>
      <c r="V108" s="132"/>
      <c r="W108" s="132"/>
      <c r="X108" s="132" t="e">
        <v>#REF!</v>
      </c>
      <c r="Y108" s="132"/>
      <c r="Z108" s="132"/>
      <c r="AA108" s="132"/>
      <c r="AB108" s="132"/>
      <c r="AC108" s="132"/>
      <c r="AD108" s="151">
        <f t="shared" si="112"/>
        <v>3.2743750000000009</v>
      </c>
      <c r="AE108" s="151">
        <f t="shared" si="112"/>
        <v>3.7394500000000006</v>
      </c>
      <c r="AF108" s="151"/>
      <c r="AG108" s="151">
        <f t="shared" si="112"/>
        <v>4.2181750000000005</v>
      </c>
      <c r="AH108" s="7"/>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row>
    <row r="109" spans="1:358">
      <c r="B109" s="149">
        <v>0.12</v>
      </c>
      <c r="C109" s="149">
        <v>0.12</v>
      </c>
      <c r="D109" s="150"/>
      <c r="E109" s="150"/>
      <c r="F109" s="151">
        <f>$B$109*((F91/6.5)-(F$86-1.7))</f>
        <v>0.20399999999999999</v>
      </c>
      <c r="G109" s="151">
        <f>$B$109*((G91/6.5)-(G$86-1.7))</f>
        <v>-5.637637662992125</v>
      </c>
      <c r="H109" s="151">
        <f>$B$109*((H91/6.5)-(H$86-1.7))</f>
        <v>-4.8036857088208089</v>
      </c>
      <c r="I109" s="151">
        <f>$B$109*((I91/6.5)-(I$86-1.7))</f>
        <v>-4.5491414900060576</v>
      </c>
      <c r="J109" s="36"/>
      <c r="K109" s="151">
        <f t="shared" ref="K109:M109" si="113">$B$109*((K91/6.5)-(K$86-1.7))</f>
        <v>-0.88577076923076925</v>
      </c>
      <c r="L109" s="151">
        <f t="shared" si="113"/>
        <v>-0.88175538461538472</v>
      </c>
      <c r="M109" s="151">
        <f t="shared" si="113"/>
        <v>-0.90721384615384548</v>
      </c>
      <c r="N109" s="151">
        <f>$B$109*((N91/6.5)-(N$86-1.7))</f>
        <v>-0.73502076923076998</v>
      </c>
      <c r="O109" s="151">
        <f>$B$109*((O91/6.5)-(O$86-1.7))</f>
        <v>-0.58535384615384611</v>
      </c>
      <c r="P109" s="151">
        <f>$B$109*((P91/6.5)-(P$86-1.7))</f>
        <v>-0.22121538461538476</v>
      </c>
      <c r="Q109" s="151">
        <f>$B$109*((Q91/6.5)-(Q$86-1.7))</f>
        <v>-0.41024307692307688</v>
      </c>
      <c r="R109" s="131"/>
      <c r="S109" s="131"/>
      <c r="T109" s="132"/>
      <c r="U109" s="132"/>
      <c r="V109" s="132"/>
      <c r="W109" s="132"/>
      <c r="X109" s="132" t="e">
        <v>#REF!</v>
      </c>
      <c r="Y109" s="132"/>
      <c r="Z109" s="132"/>
      <c r="AA109" s="132"/>
      <c r="AB109" s="132"/>
      <c r="AC109" s="132"/>
      <c r="AD109" s="151">
        <f t="shared" ref="AD109:AG109" si="114">$B$109*((AD91/6.5)-(AD$86-1.7))</f>
        <v>-0.39130153846153831</v>
      </c>
      <c r="AE109" s="151">
        <f t="shared" si="114"/>
        <v>-0.61244230769230779</v>
      </c>
      <c r="AF109" s="151"/>
      <c r="AG109" s="151">
        <f t="shared" si="114"/>
        <v>-0.64231923076923125</v>
      </c>
      <c r="AH109" s="7"/>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row>
    <row r="110" spans="1:358">
      <c r="B110" s="149">
        <v>0.03</v>
      </c>
      <c r="C110" s="149">
        <v>0.03</v>
      </c>
      <c r="D110" s="150"/>
      <c r="E110" s="150"/>
      <c r="F110" s="151">
        <f>$B110*(F93-F$86-1.7)</f>
        <v>-5.0999999999999997E-2</v>
      </c>
      <c r="G110" s="151">
        <f>$B110*(G93-G$86-1.7)</f>
        <v>-1.7363999999999999</v>
      </c>
      <c r="H110" s="151">
        <f>$B110*(H93-H$86-1.7)</f>
        <v>-1.4817236842105261</v>
      </c>
      <c r="I110" s="151">
        <f>$B110*(I93-I$86-1.7)</f>
        <v>-1.4122500000000002</v>
      </c>
      <c r="J110" s="36"/>
      <c r="K110" s="151">
        <f t="shared" ref="K110:M110" si="115">$B110*(K93-K$86-1.7)</f>
        <v>-1.5</v>
      </c>
      <c r="L110" s="151">
        <f t="shared" si="115"/>
        <v>-1.4565000000000001</v>
      </c>
      <c r="M110" s="151">
        <f t="shared" si="115"/>
        <v>-1.5100499999999999</v>
      </c>
      <c r="N110" s="151">
        <f>$B110*(N93-N$86-1.7)</f>
        <v>-1.4385000000000001</v>
      </c>
      <c r="O110" s="151">
        <f>$B110*(O93-O$86-1.7)</f>
        <v>-5.0999999999999997E-2</v>
      </c>
      <c r="P110" s="151">
        <f>$B110*(P93-P$86-1.7)</f>
        <v>-0.84749999999999992</v>
      </c>
      <c r="Q110" s="151">
        <f>$B110*(Q93-Q$86-1.7)</f>
        <v>-0.876</v>
      </c>
      <c r="R110" s="131"/>
      <c r="S110" s="131"/>
      <c r="T110" s="132"/>
      <c r="U110" s="132"/>
      <c r="V110" s="132"/>
      <c r="W110" s="132"/>
      <c r="X110" s="132" t="e">
        <v>#REF!</v>
      </c>
      <c r="Y110" s="132"/>
      <c r="Z110" s="132"/>
      <c r="AA110" s="132"/>
      <c r="AB110" s="132"/>
      <c r="AC110" s="132"/>
      <c r="AD110" s="151">
        <f t="shared" ref="AD110:AG110" si="116">$B110*(AD93-AD$86-1.7)</f>
        <v>-0.874</v>
      </c>
      <c r="AE110" s="151">
        <f t="shared" si="116"/>
        <v>-0.98475000000000001</v>
      </c>
      <c r="AF110" s="151"/>
      <c r="AG110" s="151">
        <f t="shared" si="116"/>
        <v>-1.2555000000000001</v>
      </c>
      <c r="AH110" s="7"/>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row>
    <row r="111" spans="1:358">
      <c r="B111" s="149">
        <v>0.09</v>
      </c>
      <c r="C111" s="149">
        <v>0.09</v>
      </c>
      <c r="D111" s="150"/>
      <c r="E111" s="150"/>
      <c r="F111" s="151"/>
      <c r="G111" s="151"/>
      <c r="H111" s="151"/>
      <c r="I111" s="151"/>
      <c r="J111" s="36"/>
      <c r="K111" s="151"/>
      <c r="L111" s="151"/>
      <c r="M111" s="151"/>
      <c r="N111" s="151"/>
      <c r="O111" s="151"/>
      <c r="P111" s="151"/>
      <c r="Q111" s="151"/>
      <c r="R111" s="131"/>
      <c r="S111" s="131"/>
      <c r="T111" s="132"/>
      <c r="U111" s="132"/>
      <c r="V111" s="132"/>
      <c r="W111" s="132"/>
      <c r="X111" s="132"/>
      <c r="Y111" s="132"/>
      <c r="Z111" s="132"/>
      <c r="AA111" s="132"/>
      <c r="AB111" s="132"/>
      <c r="AC111" s="132"/>
      <c r="AD111" s="151"/>
      <c r="AE111" s="151"/>
      <c r="AF111" s="151"/>
      <c r="AG111" s="151"/>
      <c r="AH111" s="7"/>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row>
    <row r="112" spans="1:358">
      <c r="B112" s="129"/>
      <c r="C112" s="129"/>
      <c r="D112" s="130"/>
      <c r="E112" s="130"/>
      <c r="F112" s="151">
        <f>SUM(F104:F110)</f>
        <v>-1.6879999999999999</v>
      </c>
      <c r="G112" s="151">
        <f>SUM(G104:G110)</f>
        <v>-1.2320026629921286</v>
      </c>
      <c r="H112" s="151">
        <f t="shared" ref="H112" si="117">SUM(H104:H110)</f>
        <v>-0.17026991934711599</v>
      </c>
      <c r="I112" s="151">
        <f>SUM(I104:I110)</f>
        <v>2.9612135099939429</v>
      </c>
      <c r="J112" s="36"/>
      <c r="K112" s="151" t="e">
        <f t="shared" ref="K112:M112" si="118">SUM(K104:K110)</f>
        <v>#REF!</v>
      </c>
      <c r="L112" s="151" t="e">
        <f t="shared" si="118"/>
        <v>#REF!</v>
      </c>
      <c r="M112" s="151">
        <f t="shared" si="118"/>
        <v>5.503136153846155</v>
      </c>
      <c r="N112" s="151">
        <f>SUM(N104:N110)</f>
        <v>6.2379292307692298</v>
      </c>
      <c r="O112" s="151">
        <f>SUM(O104:O110)</f>
        <v>8.3611461538461516</v>
      </c>
      <c r="P112" s="151">
        <f>SUM(P104:P110)</f>
        <v>6.6152846153846161</v>
      </c>
      <c r="Q112" s="151">
        <f t="shared" ref="Q112" si="119">SUM(Q104:Q110)</f>
        <v>6.3002569230769252</v>
      </c>
      <c r="R112" s="131"/>
      <c r="S112" s="131"/>
      <c r="T112" s="132"/>
      <c r="U112" s="132"/>
      <c r="V112" s="132"/>
      <c r="W112" s="132"/>
      <c r="X112" s="132" t="e">
        <v>#REF!</v>
      </c>
      <c r="Y112" s="132"/>
      <c r="Z112" s="132"/>
      <c r="AA112" s="132"/>
      <c r="AB112" s="132"/>
      <c r="AC112" s="132"/>
      <c r="AD112" s="151">
        <f t="shared" ref="AD112:AG112" si="120">SUM(AD104:AD110)</f>
        <v>6.2828651282051311</v>
      </c>
      <c r="AE112" s="151">
        <f t="shared" si="120"/>
        <v>6.0424576923076927</v>
      </c>
      <c r="AF112" s="151"/>
      <c r="AG112" s="151">
        <f t="shared" si="120"/>
        <v>5.8810141025641034</v>
      </c>
      <c r="AH112" s="7"/>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row>
    <row r="113" spans="1:358">
      <c r="AH113" s="7"/>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row>
    <row r="114" spans="1:358">
      <c r="AH114" s="7"/>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row>
    <row r="115" spans="1:358">
      <c r="AH115" s="7"/>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row>
    <row r="116" spans="1:358">
      <c r="A116" s="202"/>
      <c r="AH116" s="7"/>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row>
    <row r="117" spans="1:358">
      <c r="A117" s="202"/>
      <c r="AH117" s="7"/>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row>
    <row r="118" spans="1:358">
      <c r="A118" s="202"/>
      <c r="AH118" s="7"/>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row>
    <row r="119" spans="1:358">
      <c r="A119" s="202"/>
      <c r="AH119" s="7"/>
    </row>
    <row r="120" spans="1:358">
      <c r="AH120" s="7"/>
    </row>
    <row r="121" spans="1:358">
      <c r="AH121" s="7"/>
    </row>
    <row r="122" spans="1:358">
      <c r="A122" s="199"/>
      <c r="AH122" s="7"/>
    </row>
    <row r="123" spans="1:358">
      <c r="A123" s="199"/>
      <c r="AH123" s="7"/>
    </row>
    <row r="124" spans="1:358" s="1" customFormat="1">
      <c r="A124" s="194"/>
      <c r="B124" s="2"/>
      <c r="C124" s="2"/>
      <c r="F124" s="3"/>
      <c r="G124" s="3"/>
      <c r="H124" s="3"/>
      <c r="I124" s="3"/>
      <c r="J124" s="4"/>
      <c r="K124" s="3"/>
      <c r="L124" s="3"/>
      <c r="M124" s="3"/>
      <c r="N124" s="3"/>
      <c r="O124" s="3"/>
      <c r="P124" s="3"/>
      <c r="Q124" s="3"/>
      <c r="R124" s="5"/>
      <c r="S124" s="5"/>
      <c r="T124" s="3"/>
      <c r="U124" s="3"/>
      <c r="V124" s="3"/>
      <c r="W124" s="3"/>
      <c r="X124" s="6"/>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row r="125" spans="1:358" s="1" customFormat="1">
      <c r="A125" s="194"/>
      <c r="B125" s="2"/>
      <c r="C125" s="2"/>
      <c r="F125" s="3"/>
      <c r="G125" s="3"/>
      <c r="H125" s="3"/>
      <c r="I125" s="3"/>
      <c r="J125" s="4"/>
      <c r="K125" s="3"/>
      <c r="L125" s="3"/>
      <c r="M125" s="3"/>
      <c r="N125" s="3"/>
      <c r="O125" s="3"/>
      <c r="P125" s="3"/>
      <c r="Q125" s="3"/>
      <c r="R125" s="5"/>
      <c r="S125" s="5"/>
      <c r="T125" s="3"/>
      <c r="U125" s="3"/>
      <c r="V125" s="3"/>
      <c r="W125" s="3"/>
      <c r="X125" s="6"/>
      <c r="Y125" s="6"/>
      <c r="Z125" s="6"/>
      <c r="AA125" s="6"/>
      <c r="AB125" s="6"/>
      <c r="AC125" s="6"/>
      <c r="AD125" s="6"/>
      <c r="AE125" s="6"/>
      <c r="AF125" s="6"/>
      <c r="AG125" s="6"/>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P125" s="152"/>
      <c r="EQ125" s="152"/>
      <c r="ER125" s="152"/>
      <c r="ES125" s="152"/>
      <c r="ET125" s="152"/>
      <c r="EU125" s="152"/>
      <c r="EV125" s="152"/>
      <c r="EW125" s="152"/>
      <c r="EX125" s="152"/>
      <c r="EY125" s="152"/>
      <c r="EZ125" s="152"/>
      <c r="FA125" s="152"/>
      <c r="FB125" s="152"/>
      <c r="FC125" s="152"/>
      <c r="FD125" s="152"/>
      <c r="FE125" s="152"/>
      <c r="FF125" s="152"/>
      <c r="FG125" s="152"/>
      <c r="FH125" s="152"/>
      <c r="FI125" s="152"/>
      <c r="FJ125" s="152"/>
      <c r="FK125" s="152"/>
      <c r="FL125" s="152"/>
      <c r="FM125" s="152"/>
      <c r="FN125" s="152"/>
      <c r="FO125" s="152"/>
      <c r="FP125" s="152"/>
      <c r="FQ125" s="152"/>
      <c r="FR125" s="152"/>
      <c r="FS125" s="152"/>
      <c r="FT125" s="152"/>
      <c r="FU125" s="152"/>
      <c r="FV125" s="152"/>
      <c r="FW125" s="152"/>
      <c r="FX125" s="152"/>
      <c r="FY125" s="152"/>
      <c r="FZ125" s="152"/>
      <c r="GA125" s="152"/>
      <c r="GB125" s="152"/>
      <c r="GC125" s="152"/>
      <c r="GD125" s="152"/>
      <c r="GE125" s="152"/>
      <c r="GF125" s="152"/>
      <c r="GG125" s="152"/>
      <c r="GH125" s="152"/>
      <c r="GI125" s="152"/>
      <c r="GJ125" s="152"/>
      <c r="GK125" s="152"/>
      <c r="GL125" s="152"/>
      <c r="GM125" s="152"/>
      <c r="GN125" s="152"/>
      <c r="GO125" s="152"/>
      <c r="GP125" s="152"/>
      <c r="GQ125" s="152"/>
      <c r="GR125" s="152"/>
      <c r="GS125" s="152"/>
      <c r="GT125" s="152"/>
      <c r="GU125" s="152"/>
      <c r="GV125" s="152"/>
      <c r="GW125" s="152"/>
      <c r="GX125" s="152"/>
      <c r="GY125" s="152"/>
      <c r="GZ125" s="152"/>
      <c r="HA125" s="152"/>
      <c r="HB125" s="152"/>
      <c r="HC125" s="152"/>
      <c r="HD125" s="152"/>
      <c r="HE125" s="152"/>
      <c r="HF125" s="152"/>
      <c r="HG125" s="152"/>
      <c r="HH125" s="152"/>
      <c r="HI125" s="152"/>
      <c r="HJ125" s="152"/>
      <c r="HK125" s="152"/>
      <c r="HL125" s="152"/>
      <c r="HM125" s="152"/>
      <c r="HN125" s="152"/>
      <c r="HO125" s="152"/>
      <c r="HP125" s="152"/>
      <c r="HQ125" s="152"/>
      <c r="HR125" s="152"/>
      <c r="HS125" s="152"/>
      <c r="HT125" s="152"/>
      <c r="HU125" s="152"/>
      <c r="HV125" s="152"/>
      <c r="HW125" s="152"/>
      <c r="HX125" s="152"/>
      <c r="HY125" s="152"/>
      <c r="HZ125" s="152"/>
      <c r="IA125" s="152"/>
      <c r="IB125" s="152"/>
      <c r="IC125" s="152"/>
      <c r="ID125" s="152"/>
      <c r="IE125" s="152"/>
      <c r="IF125" s="152"/>
      <c r="IG125" s="152"/>
      <c r="IH125" s="152"/>
      <c r="II125" s="152"/>
      <c r="IJ125" s="152"/>
      <c r="IK125" s="152"/>
      <c r="IL125" s="152"/>
      <c r="IM125" s="152"/>
      <c r="IN125" s="152"/>
      <c r="IO125" s="152"/>
      <c r="IP125" s="152"/>
      <c r="IQ125" s="152"/>
      <c r="IR125" s="152"/>
      <c r="IS125" s="152"/>
      <c r="IT125" s="152"/>
      <c r="IU125" s="152"/>
      <c r="IV125" s="152"/>
      <c r="IW125" s="152"/>
      <c r="IX125" s="152"/>
      <c r="IY125" s="152"/>
      <c r="IZ125" s="152"/>
      <c r="JA125" s="152"/>
      <c r="JB125" s="152"/>
      <c r="JC125" s="152"/>
      <c r="JD125" s="152"/>
      <c r="JE125" s="152"/>
      <c r="JF125" s="152"/>
      <c r="JG125" s="152"/>
      <c r="JH125" s="152"/>
      <c r="JI125" s="152"/>
      <c r="JJ125" s="152"/>
      <c r="JK125" s="152"/>
      <c r="JL125" s="152"/>
      <c r="JM125" s="152"/>
      <c r="JN125" s="152"/>
      <c r="JO125" s="152"/>
      <c r="JP125" s="152"/>
      <c r="JQ125" s="152"/>
      <c r="JR125" s="152"/>
      <c r="JS125" s="152"/>
      <c r="JT125" s="152"/>
      <c r="JU125" s="152"/>
      <c r="JV125" s="152"/>
      <c r="JW125" s="152"/>
      <c r="JX125" s="152"/>
      <c r="JY125" s="152"/>
      <c r="JZ125" s="152"/>
      <c r="KA125" s="152"/>
      <c r="KB125" s="152"/>
      <c r="KC125" s="152"/>
      <c r="KD125" s="152"/>
      <c r="KE125" s="152"/>
      <c r="KF125" s="152"/>
      <c r="KG125" s="152"/>
      <c r="KH125" s="152"/>
      <c r="KI125" s="152"/>
      <c r="KJ125" s="152"/>
      <c r="KK125" s="152"/>
      <c r="KL125" s="152"/>
      <c r="KM125" s="152"/>
      <c r="KN125" s="152"/>
      <c r="KO125" s="152"/>
      <c r="KP125" s="152"/>
      <c r="KQ125" s="152"/>
      <c r="KR125" s="152"/>
      <c r="KS125" s="152"/>
      <c r="KT125" s="152"/>
      <c r="KU125" s="152"/>
      <c r="KV125" s="152"/>
      <c r="KW125" s="152"/>
      <c r="KX125" s="152"/>
      <c r="KY125" s="152"/>
      <c r="KZ125" s="152"/>
      <c r="LA125" s="152"/>
      <c r="LB125" s="152"/>
      <c r="LC125" s="152"/>
      <c r="LD125" s="152"/>
      <c r="LE125" s="152"/>
      <c r="LF125" s="152"/>
      <c r="LG125" s="152"/>
      <c r="LH125" s="152"/>
      <c r="LI125" s="152"/>
      <c r="LJ125" s="152"/>
      <c r="LK125" s="152"/>
      <c r="LL125" s="152"/>
      <c r="LM125" s="152"/>
      <c r="LN125" s="152"/>
      <c r="LO125" s="152"/>
      <c r="LP125" s="152"/>
      <c r="LQ125" s="152"/>
      <c r="LR125" s="152"/>
      <c r="LS125" s="152"/>
      <c r="LT125" s="152"/>
      <c r="LU125" s="152"/>
      <c r="LV125" s="152"/>
      <c r="LW125" s="152"/>
      <c r="LX125" s="152"/>
      <c r="LY125" s="152"/>
      <c r="LZ125" s="152"/>
      <c r="MA125" s="152"/>
      <c r="MB125" s="152"/>
      <c r="MC125" s="152"/>
      <c r="MD125" s="152"/>
      <c r="ME125" s="152"/>
      <c r="MF125" s="152"/>
      <c r="MG125" s="152"/>
      <c r="MH125" s="152"/>
      <c r="MI125" s="152"/>
      <c r="MJ125" s="152"/>
      <c r="MK125" s="152"/>
      <c r="ML125" s="152"/>
      <c r="MM125" s="152"/>
      <c r="MN125" s="152"/>
      <c r="MO125" s="152"/>
      <c r="MP125" s="152"/>
      <c r="MQ125" s="152"/>
      <c r="MR125" s="152"/>
      <c r="MS125" s="152"/>
      <c r="MT125" s="152"/>
    </row>
    <row r="126" spans="1:358" s="1" customFormat="1">
      <c r="A126" s="194"/>
      <c r="B126" s="2"/>
      <c r="C126" s="2"/>
      <c r="F126" s="3"/>
      <c r="G126" s="3"/>
      <c r="H126" s="3"/>
      <c r="I126" s="3"/>
      <c r="J126" s="4"/>
      <c r="K126" s="3"/>
      <c r="L126" s="3"/>
      <c r="M126" s="3"/>
      <c r="N126" s="3"/>
      <c r="O126" s="3"/>
      <c r="P126" s="3"/>
      <c r="Q126" s="3"/>
      <c r="R126" s="5"/>
      <c r="S126" s="5"/>
      <c r="T126" s="3"/>
      <c r="U126" s="3"/>
      <c r="V126" s="3"/>
      <c r="W126" s="3"/>
      <c r="X126" s="6"/>
      <c r="Y126" s="6"/>
      <c r="Z126" s="6"/>
      <c r="AA126" s="6"/>
      <c r="AB126" s="6"/>
      <c r="AC126" s="6"/>
      <c r="AD126" s="6"/>
      <c r="AE126" s="6"/>
      <c r="AF126" s="6"/>
      <c r="AG126" s="6"/>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c r="CV126" s="152"/>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c r="DY126" s="152"/>
      <c r="DZ126" s="152"/>
      <c r="EA126" s="152"/>
      <c r="EB126" s="152"/>
      <c r="EC126" s="152"/>
      <c r="ED126" s="152"/>
      <c r="EE126" s="152"/>
      <c r="EF126" s="152"/>
      <c r="EG126" s="152"/>
      <c r="EH126" s="152"/>
      <c r="EI126" s="152"/>
      <c r="EJ126" s="152"/>
      <c r="EK126" s="152"/>
      <c r="EL126" s="152"/>
      <c r="EM126" s="152"/>
      <c r="EN126" s="152"/>
      <c r="EO126" s="152"/>
      <c r="EP126" s="152"/>
      <c r="EQ126" s="152"/>
      <c r="ER126" s="152"/>
      <c r="ES126" s="152"/>
      <c r="ET126" s="152"/>
      <c r="EU126" s="152"/>
      <c r="EV126" s="152"/>
      <c r="EW126" s="152"/>
      <c r="EX126" s="152"/>
      <c r="EY126" s="152"/>
      <c r="EZ126" s="152"/>
      <c r="FA126" s="152"/>
      <c r="FB126" s="152"/>
      <c r="FC126" s="152"/>
      <c r="FD126" s="152"/>
      <c r="FE126" s="152"/>
      <c r="FF126" s="152"/>
      <c r="FG126" s="152"/>
      <c r="FH126" s="152"/>
      <c r="FI126" s="152"/>
      <c r="FJ126" s="152"/>
      <c r="FK126" s="152"/>
      <c r="FL126" s="152"/>
      <c r="FM126" s="152"/>
      <c r="FN126" s="152"/>
      <c r="FO126" s="152"/>
      <c r="FP126" s="152"/>
      <c r="FQ126" s="152"/>
      <c r="FR126" s="152"/>
      <c r="FS126" s="152"/>
      <c r="FT126" s="152"/>
      <c r="FU126" s="152"/>
      <c r="FV126" s="152"/>
      <c r="FW126" s="152"/>
      <c r="FX126" s="152"/>
      <c r="FY126" s="152"/>
      <c r="FZ126" s="152"/>
      <c r="GA126" s="152"/>
      <c r="GB126" s="152"/>
      <c r="GC126" s="152"/>
      <c r="GD126" s="152"/>
      <c r="GE126" s="152"/>
      <c r="GF126" s="152"/>
      <c r="GG126" s="152"/>
      <c r="GH126" s="152"/>
      <c r="GI126" s="152"/>
      <c r="GJ126" s="152"/>
      <c r="GK126" s="152"/>
      <c r="GL126" s="152"/>
      <c r="GM126" s="152"/>
      <c r="GN126" s="152"/>
      <c r="GO126" s="152"/>
      <c r="GP126" s="152"/>
      <c r="GQ126" s="152"/>
      <c r="GR126" s="152"/>
      <c r="GS126" s="152"/>
      <c r="GT126" s="152"/>
      <c r="GU126" s="152"/>
      <c r="GV126" s="152"/>
      <c r="GW126" s="152"/>
      <c r="GX126" s="152"/>
      <c r="GY126" s="152"/>
      <c r="GZ126" s="152"/>
      <c r="HA126" s="152"/>
      <c r="HB126" s="152"/>
      <c r="HC126" s="152"/>
      <c r="HD126" s="152"/>
      <c r="HE126" s="152"/>
      <c r="HF126" s="152"/>
      <c r="HG126" s="152"/>
      <c r="HH126" s="152"/>
      <c r="HI126" s="152"/>
      <c r="HJ126" s="152"/>
      <c r="HK126" s="152"/>
      <c r="HL126" s="152"/>
      <c r="HM126" s="152"/>
      <c r="HN126" s="152"/>
      <c r="HO126" s="152"/>
      <c r="HP126" s="152"/>
      <c r="HQ126" s="152"/>
      <c r="HR126" s="152"/>
      <c r="HS126" s="152"/>
      <c r="HT126" s="152"/>
      <c r="HU126" s="152"/>
      <c r="HV126" s="152"/>
      <c r="HW126" s="152"/>
      <c r="HX126" s="152"/>
      <c r="HY126" s="152"/>
      <c r="HZ126" s="152"/>
      <c r="IA126" s="152"/>
      <c r="IB126" s="152"/>
      <c r="IC126" s="152"/>
      <c r="ID126" s="152"/>
      <c r="IE126" s="152"/>
      <c r="IF126" s="152"/>
      <c r="IG126" s="152"/>
      <c r="IH126" s="152"/>
      <c r="II126" s="152"/>
      <c r="IJ126" s="152"/>
      <c r="IK126" s="152"/>
      <c r="IL126" s="152"/>
      <c r="IM126" s="152"/>
      <c r="IN126" s="152"/>
      <c r="IO126" s="152"/>
      <c r="IP126" s="152"/>
      <c r="IQ126" s="152"/>
      <c r="IR126" s="152"/>
      <c r="IS126" s="152"/>
      <c r="IT126" s="152"/>
      <c r="IU126" s="152"/>
      <c r="IV126" s="152"/>
      <c r="IW126" s="152"/>
      <c r="IX126" s="152"/>
      <c r="IY126" s="152"/>
      <c r="IZ126" s="152"/>
      <c r="JA126" s="152"/>
      <c r="JB126" s="152"/>
      <c r="JC126" s="152"/>
      <c r="JD126" s="152"/>
      <c r="JE126" s="152"/>
      <c r="JF126" s="152"/>
      <c r="JG126" s="152"/>
      <c r="JH126" s="152"/>
      <c r="JI126" s="152"/>
      <c r="JJ126" s="152"/>
      <c r="JK126" s="152"/>
      <c r="JL126" s="152"/>
      <c r="JM126" s="152"/>
      <c r="JN126" s="152"/>
      <c r="JO126" s="152"/>
      <c r="JP126" s="152"/>
      <c r="JQ126" s="152"/>
      <c r="JR126" s="152"/>
      <c r="JS126" s="152"/>
      <c r="JT126" s="152"/>
      <c r="JU126" s="152"/>
      <c r="JV126" s="152"/>
      <c r="JW126" s="152"/>
      <c r="JX126" s="152"/>
      <c r="JY126" s="152"/>
      <c r="JZ126" s="152"/>
      <c r="KA126" s="152"/>
      <c r="KB126" s="152"/>
      <c r="KC126" s="152"/>
      <c r="KD126" s="152"/>
      <c r="KE126" s="152"/>
      <c r="KF126" s="152"/>
      <c r="KG126" s="152"/>
      <c r="KH126" s="152"/>
      <c r="KI126" s="152"/>
      <c r="KJ126" s="152"/>
      <c r="KK126" s="152"/>
      <c r="KL126" s="152"/>
      <c r="KM126" s="152"/>
      <c r="KN126" s="152"/>
      <c r="KO126" s="152"/>
      <c r="KP126" s="152"/>
      <c r="KQ126" s="152"/>
      <c r="KR126" s="152"/>
      <c r="KS126" s="152"/>
      <c r="KT126" s="152"/>
      <c r="KU126" s="152"/>
      <c r="KV126" s="152"/>
      <c r="KW126" s="152"/>
      <c r="KX126" s="152"/>
      <c r="KY126" s="152"/>
      <c r="KZ126" s="152"/>
      <c r="LA126" s="152"/>
      <c r="LB126" s="152"/>
      <c r="LC126" s="152"/>
      <c r="LD126" s="152"/>
      <c r="LE126" s="152"/>
      <c r="LF126" s="152"/>
      <c r="LG126" s="152"/>
      <c r="LH126" s="152"/>
      <c r="LI126" s="152"/>
      <c r="LJ126" s="152"/>
      <c r="LK126" s="152"/>
      <c r="LL126" s="152"/>
      <c r="LM126" s="152"/>
      <c r="LN126" s="152"/>
      <c r="LO126" s="152"/>
      <c r="LP126" s="152"/>
      <c r="LQ126" s="152"/>
      <c r="LR126" s="152"/>
      <c r="LS126" s="152"/>
      <c r="LT126" s="152"/>
      <c r="LU126" s="152"/>
      <c r="LV126" s="152"/>
      <c r="LW126" s="152"/>
      <c r="LX126" s="152"/>
      <c r="LY126" s="152"/>
      <c r="LZ126" s="152"/>
      <c r="MA126" s="152"/>
      <c r="MB126" s="152"/>
      <c r="MC126" s="152"/>
      <c r="MD126" s="152"/>
      <c r="ME126" s="152"/>
      <c r="MF126" s="152"/>
      <c r="MG126" s="152"/>
      <c r="MH126" s="152"/>
      <c r="MI126" s="152"/>
      <c r="MJ126" s="152"/>
      <c r="MK126" s="152"/>
      <c r="ML126" s="152"/>
      <c r="MM126" s="152"/>
      <c r="MN126" s="152"/>
      <c r="MO126" s="152"/>
      <c r="MP126" s="152"/>
      <c r="MQ126" s="152"/>
      <c r="MR126" s="152"/>
      <c r="MS126" s="152"/>
      <c r="MT126" s="152"/>
    </row>
    <row r="127" spans="1:358" s="1" customFormat="1">
      <c r="A127" s="194"/>
      <c r="B127" s="2"/>
      <c r="C127" s="2"/>
      <c r="F127" s="3"/>
      <c r="G127" s="3"/>
      <c r="H127" s="3"/>
      <c r="I127" s="3"/>
      <c r="J127" s="4"/>
      <c r="K127" s="3"/>
      <c r="L127" s="3"/>
      <c r="M127" s="3"/>
      <c r="N127" s="3"/>
      <c r="O127" s="3"/>
      <c r="P127" s="3"/>
      <c r="Q127" s="3"/>
      <c r="R127" s="5"/>
      <c r="S127" s="5"/>
      <c r="T127" s="3"/>
      <c r="U127" s="3"/>
      <c r="V127" s="3"/>
      <c r="W127" s="3"/>
      <c r="X127" s="6"/>
      <c r="Y127" s="6"/>
      <c r="Z127" s="6"/>
      <c r="AA127" s="6"/>
      <c r="AB127" s="6"/>
      <c r="AC127" s="6"/>
      <c r="AD127" s="6"/>
      <c r="AE127" s="6"/>
      <c r="AF127" s="6"/>
      <c r="AG127" s="6"/>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c r="CV127" s="152"/>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c r="DY127" s="152"/>
      <c r="DZ127" s="152"/>
      <c r="EA127" s="152"/>
      <c r="EB127" s="152"/>
      <c r="EC127" s="152"/>
      <c r="ED127" s="152"/>
      <c r="EE127" s="152"/>
      <c r="EF127" s="152"/>
      <c r="EG127" s="152"/>
      <c r="EH127" s="152"/>
      <c r="EI127" s="152"/>
      <c r="EJ127" s="152"/>
      <c r="EK127" s="152"/>
      <c r="EL127" s="152"/>
      <c r="EM127" s="152"/>
      <c r="EN127" s="152"/>
      <c r="EO127" s="152"/>
      <c r="EP127" s="152"/>
      <c r="EQ127" s="152"/>
      <c r="ER127" s="152"/>
      <c r="ES127" s="152"/>
      <c r="ET127" s="152"/>
      <c r="EU127" s="152"/>
      <c r="EV127" s="152"/>
      <c r="EW127" s="152"/>
      <c r="EX127" s="152"/>
      <c r="EY127" s="152"/>
      <c r="EZ127" s="152"/>
      <c r="FA127" s="152"/>
      <c r="FB127" s="152"/>
      <c r="FC127" s="152"/>
      <c r="FD127" s="152"/>
      <c r="FE127" s="152"/>
      <c r="FF127" s="152"/>
      <c r="FG127" s="152"/>
      <c r="FH127" s="152"/>
      <c r="FI127" s="152"/>
      <c r="FJ127" s="152"/>
      <c r="FK127" s="152"/>
      <c r="FL127" s="152"/>
      <c r="FM127" s="152"/>
      <c r="FN127" s="152"/>
      <c r="FO127" s="152"/>
      <c r="FP127" s="152"/>
      <c r="FQ127" s="152"/>
      <c r="FR127" s="152"/>
      <c r="FS127" s="152"/>
      <c r="FT127" s="152"/>
      <c r="FU127" s="152"/>
      <c r="FV127" s="152"/>
      <c r="FW127" s="152"/>
      <c r="FX127" s="152"/>
      <c r="FY127" s="152"/>
      <c r="FZ127" s="152"/>
      <c r="GA127" s="152"/>
      <c r="GB127" s="152"/>
      <c r="GC127" s="152"/>
      <c r="GD127" s="152"/>
      <c r="GE127" s="152"/>
      <c r="GF127" s="152"/>
      <c r="GG127" s="152"/>
      <c r="GH127" s="152"/>
      <c r="GI127" s="152"/>
      <c r="GJ127" s="152"/>
      <c r="GK127" s="152"/>
      <c r="GL127" s="152"/>
      <c r="GM127" s="152"/>
      <c r="GN127" s="152"/>
      <c r="GO127" s="152"/>
      <c r="GP127" s="152"/>
      <c r="GQ127" s="152"/>
      <c r="GR127" s="152"/>
      <c r="GS127" s="152"/>
      <c r="GT127" s="152"/>
      <c r="GU127" s="152"/>
      <c r="GV127" s="152"/>
      <c r="GW127" s="152"/>
      <c r="GX127" s="152"/>
      <c r="GY127" s="152"/>
      <c r="GZ127" s="152"/>
      <c r="HA127" s="152"/>
      <c r="HB127" s="152"/>
      <c r="HC127" s="152"/>
      <c r="HD127" s="152"/>
      <c r="HE127" s="152"/>
      <c r="HF127" s="152"/>
      <c r="HG127" s="152"/>
      <c r="HH127" s="152"/>
      <c r="HI127" s="152"/>
      <c r="HJ127" s="152"/>
      <c r="HK127" s="152"/>
      <c r="HL127" s="152"/>
      <c r="HM127" s="152"/>
      <c r="HN127" s="152"/>
      <c r="HO127" s="152"/>
      <c r="HP127" s="152"/>
      <c r="HQ127" s="152"/>
      <c r="HR127" s="152"/>
      <c r="HS127" s="152"/>
      <c r="HT127" s="152"/>
      <c r="HU127" s="152"/>
      <c r="HV127" s="152"/>
      <c r="HW127" s="152"/>
      <c r="HX127" s="152"/>
      <c r="HY127" s="152"/>
      <c r="HZ127" s="152"/>
      <c r="IA127" s="152"/>
      <c r="IB127" s="152"/>
      <c r="IC127" s="152"/>
      <c r="ID127" s="152"/>
      <c r="IE127" s="152"/>
      <c r="IF127" s="152"/>
      <c r="IG127" s="152"/>
      <c r="IH127" s="152"/>
      <c r="II127" s="152"/>
      <c r="IJ127" s="152"/>
      <c r="IK127" s="152"/>
      <c r="IL127" s="152"/>
      <c r="IM127" s="152"/>
      <c r="IN127" s="152"/>
      <c r="IO127" s="152"/>
      <c r="IP127" s="152"/>
      <c r="IQ127" s="152"/>
      <c r="IR127" s="152"/>
      <c r="IS127" s="152"/>
      <c r="IT127" s="152"/>
      <c r="IU127" s="152"/>
      <c r="IV127" s="152"/>
      <c r="IW127" s="152"/>
      <c r="IX127" s="152"/>
      <c r="IY127" s="152"/>
      <c r="IZ127" s="152"/>
      <c r="JA127" s="152"/>
      <c r="JB127" s="152"/>
      <c r="JC127" s="152"/>
      <c r="JD127" s="152"/>
      <c r="JE127" s="152"/>
      <c r="JF127" s="152"/>
      <c r="JG127" s="152"/>
      <c r="JH127" s="152"/>
      <c r="JI127" s="152"/>
      <c r="JJ127" s="152"/>
      <c r="JK127" s="152"/>
      <c r="JL127" s="152"/>
      <c r="JM127" s="152"/>
      <c r="JN127" s="152"/>
      <c r="JO127" s="152"/>
      <c r="JP127" s="152"/>
      <c r="JQ127" s="152"/>
      <c r="JR127" s="152"/>
      <c r="JS127" s="152"/>
      <c r="JT127" s="152"/>
      <c r="JU127" s="152"/>
      <c r="JV127" s="152"/>
      <c r="JW127" s="152"/>
      <c r="JX127" s="152"/>
      <c r="JY127" s="152"/>
      <c r="JZ127" s="152"/>
      <c r="KA127" s="152"/>
      <c r="KB127" s="152"/>
      <c r="KC127" s="152"/>
      <c r="KD127" s="152"/>
      <c r="KE127" s="152"/>
      <c r="KF127" s="152"/>
      <c r="KG127" s="152"/>
      <c r="KH127" s="152"/>
      <c r="KI127" s="152"/>
      <c r="KJ127" s="152"/>
      <c r="KK127" s="152"/>
      <c r="KL127" s="152"/>
      <c r="KM127" s="152"/>
      <c r="KN127" s="152"/>
      <c r="KO127" s="152"/>
      <c r="KP127" s="152"/>
      <c r="KQ127" s="152"/>
      <c r="KR127" s="152"/>
      <c r="KS127" s="152"/>
      <c r="KT127" s="152"/>
      <c r="KU127" s="152"/>
      <c r="KV127" s="152"/>
      <c r="KW127" s="152"/>
      <c r="KX127" s="152"/>
      <c r="KY127" s="152"/>
      <c r="KZ127" s="152"/>
      <c r="LA127" s="152"/>
      <c r="LB127" s="152"/>
      <c r="LC127" s="152"/>
      <c r="LD127" s="152"/>
      <c r="LE127" s="152"/>
      <c r="LF127" s="152"/>
      <c r="LG127" s="152"/>
      <c r="LH127" s="152"/>
      <c r="LI127" s="152"/>
      <c r="LJ127" s="152"/>
      <c r="LK127" s="152"/>
      <c r="LL127" s="152"/>
      <c r="LM127" s="152"/>
      <c r="LN127" s="152"/>
      <c r="LO127" s="152"/>
      <c r="LP127" s="152"/>
      <c r="LQ127" s="152"/>
      <c r="LR127" s="152"/>
      <c r="LS127" s="152"/>
      <c r="LT127" s="152"/>
      <c r="LU127" s="152"/>
      <c r="LV127" s="152"/>
      <c r="LW127" s="152"/>
      <c r="LX127" s="152"/>
      <c r="LY127" s="152"/>
      <c r="LZ127" s="152"/>
      <c r="MA127" s="152"/>
      <c r="MB127" s="152"/>
      <c r="MC127" s="152"/>
      <c r="MD127" s="152"/>
      <c r="ME127" s="152"/>
      <c r="MF127" s="152"/>
      <c r="MG127" s="152"/>
      <c r="MH127" s="152"/>
      <c r="MI127" s="152"/>
      <c r="MJ127" s="152"/>
      <c r="MK127" s="152"/>
      <c r="ML127" s="152"/>
      <c r="MM127" s="152"/>
      <c r="MN127" s="152"/>
      <c r="MO127" s="152"/>
      <c r="MP127" s="152"/>
      <c r="MQ127" s="152"/>
      <c r="MR127" s="152"/>
      <c r="MS127" s="152"/>
      <c r="MT127" s="152"/>
    </row>
    <row r="128" spans="1:358" s="1" customFormat="1">
      <c r="A128" s="194"/>
      <c r="B128" s="2"/>
      <c r="C128" s="2"/>
      <c r="F128" s="3"/>
      <c r="G128" s="3"/>
      <c r="H128" s="3"/>
      <c r="I128" s="3"/>
      <c r="J128" s="4"/>
      <c r="K128" s="3"/>
      <c r="L128" s="3"/>
      <c r="M128" s="3"/>
      <c r="N128" s="3"/>
      <c r="O128" s="3"/>
      <c r="P128" s="3"/>
      <c r="Q128" s="3"/>
      <c r="R128" s="5"/>
      <c r="S128" s="5"/>
      <c r="T128" s="3"/>
      <c r="U128" s="3"/>
      <c r="V128" s="3"/>
      <c r="W128" s="3"/>
      <c r="X128" s="6"/>
      <c r="Y128" s="6"/>
      <c r="Z128" s="6"/>
      <c r="AA128" s="6"/>
      <c r="AB128" s="6"/>
      <c r="AC128" s="6"/>
      <c r="AD128" s="6"/>
      <c r="AE128" s="6"/>
      <c r="AF128" s="6"/>
      <c r="AG128" s="6"/>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2"/>
      <c r="EF128" s="152"/>
      <c r="EG128" s="152"/>
      <c r="EH128" s="152"/>
      <c r="EI128" s="152"/>
      <c r="EJ128" s="152"/>
      <c r="EK128" s="152"/>
      <c r="EL128" s="152"/>
      <c r="EM128" s="152"/>
      <c r="EN128" s="152"/>
      <c r="EO128" s="152"/>
      <c r="EP128" s="152"/>
      <c r="EQ128" s="152"/>
      <c r="ER128" s="152"/>
      <c r="ES128" s="152"/>
      <c r="ET128" s="152"/>
      <c r="EU128" s="152"/>
      <c r="EV128" s="152"/>
      <c r="EW128" s="152"/>
      <c r="EX128" s="152"/>
      <c r="EY128" s="152"/>
      <c r="EZ128" s="152"/>
      <c r="FA128" s="152"/>
      <c r="FB128" s="152"/>
      <c r="FC128" s="152"/>
      <c r="FD128" s="152"/>
      <c r="FE128" s="152"/>
      <c r="FF128" s="152"/>
      <c r="FG128" s="152"/>
      <c r="FH128" s="152"/>
      <c r="FI128" s="152"/>
      <c r="FJ128" s="152"/>
      <c r="FK128" s="152"/>
      <c r="FL128" s="152"/>
      <c r="FM128" s="152"/>
      <c r="FN128" s="152"/>
      <c r="FO128" s="152"/>
      <c r="FP128" s="152"/>
      <c r="FQ128" s="152"/>
      <c r="FR128" s="152"/>
      <c r="FS128" s="152"/>
      <c r="FT128" s="152"/>
      <c r="FU128" s="152"/>
      <c r="FV128" s="152"/>
      <c r="FW128" s="152"/>
      <c r="FX128" s="152"/>
      <c r="FY128" s="152"/>
      <c r="FZ128" s="152"/>
      <c r="GA128" s="152"/>
      <c r="GB128" s="152"/>
      <c r="GC128" s="152"/>
      <c r="GD128" s="152"/>
      <c r="GE128" s="152"/>
      <c r="GF128" s="152"/>
      <c r="GG128" s="152"/>
      <c r="GH128" s="152"/>
      <c r="GI128" s="152"/>
      <c r="GJ128" s="152"/>
      <c r="GK128" s="152"/>
      <c r="GL128" s="152"/>
      <c r="GM128" s="152"/>
      <c r="GN128" s="152"/>
      <c r="GO128" s="152"/>
      <c r="GP128" s="152"/>
      <c r="GQ128" s="152"/>
      <c r="GR128" s="152"/>
      <c r="GS128" s="152"/>
      <c r="GT128" s="152"/>
      <c r="GU128" s="152"/>
      <c r="GV128" s="152"/>
      <c r="GW128" s="152"/>
      <c r="GX128" s="152"/>
      <c r="GY128" s="152"/>
      <c r="GZ128" s="152"/>
      <c r="HA128" s="152"/>
      <c r="HB128" s="152"/>
      <c r="HC128" s="152"/>
      <c r="HD128" s="152"/>
      <c r="HE128" s="152"/>
      <c r="HF128" s="152"/>
      <c r="HG128" s="152"/>
      <c r="HH128" s="152"/>
      <c r="HI128" s="152"/>
      <c r="HJ128" s="152"/>
      <c r="HK128" s="152"/>
      <c r="HL128" s="152"/>
      <c r="HM128" s="152"/>
      <c r="HN128" s="152"/>
      <c r="HO128" s="152"/>
      <c r="HP128" s="152"/>
      <c r="HQ128" s="152"/>
      <c r="HR128" s="152"/>
      <c r="HS128" s="152"/>
      <c r="HT128" s="152"/>
      <c r="HU128" s="152"/>
      <c r="HV128" s="152"/>
      <c r="HW128" s="152"/>
      <c r="HX128" s="152"/>
      <c r="HY128" s="152"/>
      <c r="HZ128" s="152"/>
      <c r="IA128" s="152"/>
      <c r="IB128" s="152"/>
      <c r="IC128" s="152"/>
      <c r="ID128" s="152"/>
      <c r="IE128" s="152"/>
      <c r="IF128" s="152"/>
      <c r="IG128" s="152"/>
      <c r="IH128" s="152"/>
      <c r="II128" s="152"/>
      <c r="IJ128" s="152"/>
      <c r="IK128" s="152"/>
      <c r="IL128" s="152"/>
      <c r="IM128" s="152"/>
      <c r="IN128" s="152"/>
      <c r="IO128" s="152"/>
      <c r="IP128" s="152"/>
      <c r="IQ128" s="152"/>
      <c r="IR128" s="152"/>
      <c r="IS128" s="152"/>
      <c r="IT128" s="152"/>
      <c r="IU128" s="152"/>
      <c r="IV128" s="152"/>
      <c r="IW128" s="152"/>
      <c r="IX128" s="152"/>
      <c r="IY128" s="152"/>
      <c r="IZ128" s="152"/>
      <c r="JA128" s="152"/>
      <c r="JB128" s="152"/>
      <c r="JC128" s="152"/>
      <c r="JD128" s="152"/>
      <c r="JE128" s="152"/>
      <c r="JF128" s="152"/>
      <c r="JG128" s="152"/>
      <c r="JH128" s="152"/>
      <c r="JI128" s="152"/>
      <c r="JJ128" s="152"/>
      <c r="JK128" s="152"/>
      <c r="JL128" s="152"/>
      <c r="JM128" s="152"/>
      <c r="JN128" s="152"/>
      <c r="JO128" s="152"/>
      <c r="JP128" s="152"/>
      <c r="JQ128" s="152"/>
      <c r="JR128" s="152"/>
      <c r="JS128" s="152"/>
      <c r="JT128" s="152"/>
      <c r="JU128" s="152"/>
      <c r="JV128" s="152"/>
      <c r="JW128" s="152"/>
      <c r="JX128" s="152"/>
      <c r="JY128" s="152"/>
      <c r="JZ128" s="152"/>
      <c r="KA128" s="152"/>
      <c r="KB128" s="152"/>
      <c r="KC128" s="152"/>
      <c r="KD128" s="152"/>
      <c r="KE128" s="152"/>
      <c r="KF128" s="152"/>
      <c r="KG128" s="152"/>
      <c r="KH128" s="152"/>
      <c r="KI128" s="152"/>
      <c r="KJ128" s="152"/>
      <c r="KK128" s="152"/>
      <c r="KL128" s="152"/>
      <c r="KM128" s="152"/>
      <c r="KN128" s="152"/>
      <c r="KO128" s="152"/>
      <c r="KP128" s="152"/>
      <c r="KQ128" s="152"/>
      <c r="KR128" s="152"/>
      <c r="KS128" s="152"/>
      <c r="KT128" s="152"/>
      <c r="KU128" s="152"/>
      <c r="KV128" s="152"/>
      <c r="KW128" s="152"/>
      <c r="KX128" s="152"/>
      <c r="KY128" s="152"/>
      <c r="KZ128" s="152"/>
      <c r="LA128" s="152"/>
      <c r="LB128" s="152"/>
      <c r="LC128" s="152"/>
      <c r="LD128" s="152"/>
      <c r="LE128" s="152"/>
      <c r="LF128" s="152"/>
      <c r="LG128" s="152"/>
      <c r="LH128" s="152"/>
      <c r="LI128" s="152"/>
      <c r="LJ128" s="152"/>
      <c r="LK128" s="152"/>
      <c r="LL128" s="152"/>
      <c r="LM128" s="152"/>
      <c r="LN128" s="152"/>
      <c r="LO128" s="152"/>
      <c r="LP128" s="152"/>
      <c r="LQ128" s="152"/>
      <c r="LR128" s="152"/>
      <c r="LS128" s="152"/>
      <c r="LT128" s="152"/>
      <c r="LU128" s="152"/>
      <c r="LV128" s="152"/>
      <c r="LW128" s="152"/>
      <c r="LX128" s="152"/>
      <c r="LY128" s="152"/>
      <c r="LZ128" s="152"/>
      <c r="MA128" s="152"/>
      <c r="MB128" s="152"/>
      <c r="MC128" s="152"/>
      <c r="MD128" s="152"/>
      <c r="ME128" s="152"/>
      <c r="MF128" s="152"/>
      <c r="MG128" s="152"/>
      <c r="MH128" s="152"/>
      <c r="MI128" s="152"/>
      <c r="MJ128" s="152"/>
      <c r="MK128" s="152"/>
      <c r="ML128" s="152"/>
      <c r="MM128" s="152"/>
      <c r="MN128" s="152"/>
      <c r="MO128" s="152"/>
      <c r="MP128" s="152"/>
      <c r="MQ128" s="152"/>
      <c r="MR128" s="152"/>
      <c r="MS128" s="152"/>
      <c r="MT128" s="152"/>
    </row>
    <row r="129" spans="1:358" s="1" customFormat="1">
      <c r="A129" s="194"/>
      <c r="B129" s="2"/>
      <c r="C129" s="2"/>
      <c r="F129" s="3"/>
      <c r="G129" s="3"/>
      <c r="H129" s="3"/>
      <c r="I129" s="3"/>
      <c r="J129" s="4"/>
      <c r="K129" s="3"/>
      <c r="L129" s="3"/>
      <c r="M129" s="3"/>
      <c r="N129" s="3"/>
      <c r="O129" s="3"/>
      <c r="P129" s="3"/>
      <c r="Q129" s="3"/>
      <c r="R129" s="5"/>
      <c r="S129" s="5"/>
      <c r="T129" s="3"/>
      <c r="U129" s="3"/>
      <c r="V129" s="3"/>
      <c r="W129" s="3"/>
      <c r="X129" s="6"/>
      <c r="Y129" s="6"/>
      <c r="Z129" s="6"/>
      <c r="AA129" s="6"/>
      <c r="AB129" s="6"/>
      <c r="AC129" s="6"/>
      <c r="AD129" s="6"/>
      <c r="AE129" s="6"/>
      <c r="AF129" s="6"/>
      <c r="AG129" s="6"/>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c r="CV129" s="152"/>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c r="DY129" s="152"/>
      <c r="DZ129" s="152"/>
      <c r="EA129" s="152"/>
      <c r="EB129" s="152"/>
      <c r="EC129" s="152"/>
      <c r="ED129" s="152"/>
      <c r="EE129" s="152"/>
      <c r="EF129" s="152"/>
      <c r="EG129" s="152"/>
      <c r="EH129" s="152"/>
      <c r="EI129" s="152"/>
      <c r="EJ129" s="152"/>
      <c r="EK129" s="152"/>
      <c r="EL129" s="152"/>
      <c r="EM129" s="152"/>
      <c r="EN129" s="152"/>
      <c r="EO129" s="152"/>
      <c r="EP129" s="152"/>
      <c r="EQ129" s="152"/>
      <c r="ER129" s="152"/>
      <c r="ES129" s="152"/>
      <c r="ET129" s="152"/>
      <c r="EU129" s="152"/>
      <c r="EV129" s="152"/>
      <c r="EW129" s="152"/>
      <c r="EX129" s="152"/>
      <c r="EY129" s="152"/>
      <c r="EZ129" s="152"/>
      <c r="FA129" s="152"/>
      <c r="FB129" s="152"/>
      <c r="FC129" s="152"/>
      <c r="FD129" s="152"/>
      <c r="FE129" s="152"/>
      <c r="FF129" s="152"/>
      <c r="FG129" s="152"/>
      <c r="FH129" s="152"/>
      <c r="FI129" s="152"/>
      <c r="FJ129" s="152"/>
      <c r="FK129" s="152"/>
      <c r="FL129" s="152"/>
      <c r="FM129" s="152"/>
      <c r="FN129" s="152"/>
      <c r="FO129" s="152"/>
      <c r="FP129" s="152"/>
      <c r="FQ129" s="152"/>
      <c r="FR129" s="152"/>
      <c r="FS129" s="152"/>
      <c r="FT129" s="152"/>
      <c r="FU129" s="152"/>
      <c r="FV129" s="152"/>
      <c r="FW129" s="152"/>
      <c r="FX129" s="152"/>
      <c r="FY129" s="152"/>
      <c r="FZ129" s="152"/>
      <c r="GA129" s="152"/>
      <c r="GB129" s="152"/>
      <c r="GC129" s="152"/>
      <c r="GD129" s="152"/>
      <c r="GE129" s="152"/>
      <c r="GF129" s="152"/>
      <c r="GG129" s="152"/>
      <c r="GH129" s="152"/>
      <c r="GI129" s="152"/>
      <c r="GJ129" s="152"/>
      <c r="GK129" s="152"/>
      <c r="GL129" s="152"/>
      <c r="GM129" s="152"/>
      <c r="GN129" s="152"/>
      <c r="GO129" s="152"/>
      <c r="GP129" s="152"/>
      <c r="GQ129" s="152"/>
      <c r="GR129" s="152"/>
      <c r="GS129" s="152"/>
      <c r="GT129" s="152"/>
      <c r="GU129" s="152"/>
      <c r="GV129" s="152"/>
      <c r="GW129" s="152"/>
      <c r="GX129" s="152"/>
      <c r="GY129" s="152"/>
      <c r="GZ129" s="152"/>
      <c r="HA129" s="152"/>
      <c r="HB129" s="152"/>
      <c r="HC129" s="152"/>
      <c r="HD129" s="152"/>
      <c r="HE129" s="152"/>
      <c r="HF129" s="152"/>
      <c r="HG129" s="152"/>
      <c r="HH129" s="152"/>
      <c r="HI129" s="152"/>
      <c r="HJ129" s="152"/>
      <c r="HK129" s="152"/>
      <c r="HL129" s="152"/>
      <c r="HM129" s="152"/>
      <c r="HN129" s="152"/>
      <c r="HO129" s="152"/>
      <c r="HP129" s="152"/>
      <c r="HQ129" s="152"/>
      <c r="HR129" s="152"/>
      <c r="HS129" s="152"/>
      <c r="HT129" s="152"/>
      <c r="HU129" s="152"/>
      <c r="HV129" s="152"/>
      <c r="HW129" s="152"/>
      <c r="HX129" s="152"/>
      <c r="HY129" s="152"/>
      <c r="HZ129" s="152"/>
      <c r="IA129" s="152"/>
      <c r="IB129" s="152"/>
      <c r="IC129" s="152"/>
      <c r="ID129" s="152"/>
      <c r="IE129" s="152"/>
      <c r="IF129" s="152"/>
      <c r="IG129" s="152"/>
      <c r="IH129" s="152"/>
      <c r="II129" s="152"/>
      <c r="IJ129" s="152"/>
      <c r="IK129" s="152"/>
      <c r="IL129" s="152"/>
      <c r="IM129" s="152"/>
      <c r="IN129" s="152"/>
      <c r="IO129" s="152"/>
      <c r="IP129" s="152"/>
      <c r="IQ129" s="152"/>
      <c r="IR129" s="152"/>
      <c r="IS129" s="152"/>
      <c r="IT129" s="152"/>
      <c r="IU129" s="152"/>
      <c r="IV129" s="152"/>
      <c r="IW129" s="152"/>
      <c r="IX129" s="152"/>
      <c r="IY129" s="152"/>
      <c r="IZ129" s="152"/>
      <c r="JA129" s="152"/>
      <c r="JB129" s="152"/>
      <c r="JC129" s="152"/>
      <c r="JD129" s="152"/>
      <c r="JE129" s="152"/>
      <c r="JF129" s="152"/>
      <c r="JG129" s="152"/>
      <c r="JH129" s="152"/>
      <c r="JI129" s="152"/>
      <c r="JJ129" s="152"/>
      <c r="JK129" s="152"/>
      <c r="JL129" s="152"/>
      <c r="JM129" s="152"/>
      <c r="JN129" s="152"/>
      <c r="JO129" s="152"/>
      <c r="JP129" s="152"/>
      <c r="JQ129" s="152"/>
      <c r="JR129" s="152"/>
      <c r="JS129" s="152"/>
      <c r="JT129" s="152"/>
      <c r="JU129" s="152"/>
      <c r="JV129" s="152"/>
      <c r="JW129" s="152"/>
      <c r="JX129" s="152"/>
      <c r="JY129" s="152"/>
      <c r="JZ129" s="152"/>
      <c r="KA129" s="152"/>
      <c r="KB129" s="152"/>
      <c r="KC129" s="152"/>
      <c r="KD129" s="152"/>
      <c r="KE129" s="152"/>
      <c r="KF129" s="152"/>
      <c r="KG129" s="152"/>
      <c r="KH129" s="152"/>
      <c r="KI129" s="152"/>
      <c r="KJ129" s="152"/>
      <c r="KK129" s="152"/>
      <c r="KL129" s="152"/>
      <c r="KM129" s="152"/>
      <c r="KN129" s="152"/>
      <c r="KO129" s="152"/>
      <c r="KP129" s="152"/>
      <c r="KQ129" s="152"/>
      <c r="KR129" s="152"/>
      <c r="KS129" s="152"/>
      <c r="KT129" s="152"/>
      <c r="KU129" s="152"/>
      <c r="KV129" s="152"/>
      <c r="KW129" s="152"/>
      <c r="KX129" s="152"/>
      <c r="KY129" s="152"/>
      <c r="KZ129" s="152"/>
      <c r="LA129" s="152"/>
      <c r="LB129" s="152"/>
      <c r="LC129" s="152"/>
      <c r="LD129" s="152"/>
      <c r="LE129" s="152"/>
      <c r="LF129" s="152"/>
      <c r="LG129" s="152"/>
      <c r="LH129" s="152"/>
      <c r="LI129" s="152"/>
      <c r="LJ129" s="152"/>
      <c r="LK129" s="152"/>
      <c r="LL129" s="152"/>
      <c r="LM129" s="152"/>
      <c r="LN129" s="152"/>
      <c r="LO129" s="152"/>
      <c r="LP129" s="152"/>
      <c r="LQ129" s="152"/>
      <c r="LR129" s="152"/>
      <c r="LS129" s="152"/>
      <c r="LT129" s="152"/>
      <c r="LU129" s="152"/>
      <c r="LV129" s="152"/>
      <c r="LW129" s="152"/>
      <c r="LX129" s="152"/>
      <c r="LY129" s="152"/>
      <c r="LZ129" s="152"/>
      <c r="MA129" s="152"/>
      <c r="MB129" s="152"/>
      <c r="MC129" s="152"/>
      <c r="MD129" s="152"/>
      <c r="ME129" s="152"/>
      <c r="MF129" s="152"/>
      <c r="MG129" s="152"/>
      <c r="MH129" s="152"/>
      <c r="MI129" s="152"/>
      <c r="MJ129" s="152"/>
      <c r="MK129" s="152"/>
      <c r="ML129" s="152"/>
      <c r="MM129" s="152"/>
      <c r="MN129" s="152"/>
      <c r="MO129" s="152"/>
      <c r="MP129" s="152"/>
      <c r="MQ129" s="152"/>
      <c r="MR129" s="152"/>
      <c r="MS129" s="152"/>
      <c r="MT129" s="152"/>
    </row>
    <row r="130" spans="1:358" s="1" customFormat="1">
      <c r="A130" s="194"/>
      <c r="B130" s="2"/>
      <c r="C130" s="2"/>
      <c r="F130" s="3"/>
      <c r="G130" s="3"/>
      <c r="H130" s="3"/>
      <c r="I130" s="3"/>
      <c r="J130" s="4"/>
      <c r="K130" s="3"/>
      <c r="L130" s="3"/>
      <c r="M130" s="3"/>
      <c r="N130" s="3"/>
      <c r="O130" s="3"/>
      <c r="P130" s="3"/>
      <c r="Q130" s="3"/>
      <c r="R130" s="5"/>
      <c r="S130" s="5"/>
      <c r="T130" s="3"/>
      <c r="U130" s="3"/>
      <c r="V130" s="3"/>
      <c r="W130" s="3"/>
      <c r="X130" s="6"/>
      <c r="Y130" s="6"/>
      <c r="Z130" s="6"/>
      <c r="AA130" s="6"/>
      <c r="AB130" s="6"/>
      <c r="AC130" s="6"/>
      <c r="AD130" s="6"/>
      <c r="AE130" s="6"/>
      <c r="AF130" s="6"/>
      <c r="AG130" s="6"/>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c r="CV130" s="152"/>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c r="DY130" s="152"/>
      <c r="DZ130" s="152"/>
      <c r="EA130" s="152"/>
      <c r="EB130" s="152"/>
      <c r="EC130" s="152"/>
      <c r="ED130" s="152"/>
      <c r="EE130" s="152"/>
      <c r="EF130" s="152"/>
      <c r="EG130" s="152"/>
      <c r="EH130" s="152"/>
      <c r="EI130" s="152"/>
      <c r="EJ130" s="152"/>
      <c r="EK130" s="152"/>
      <c r="EL130" s="152"/>
      <c r="EM130" s="152"/>
      <c r="EN130" s="152"/>
      <c r="EO130" s="152"/>
      <c r="EP130" s="152"/>
      <c r="EQ130" s="152"/>
      <c r="ER130" s="152"/>
      <c r="ES130" s="152"/>
      <c r="ET130" s="152"/>
      <c r="EU130" s="152"/>
      <c r="EV130" s="152"/>
      <c r="EW130" s="152"/>
      <c r="EX130" s="152"/>
      <c r="EY130" s="152"/>
      <c r="EZ130" s="152"/>
      <c r="FA130" s="152"/>
      <c r="FB130" s="152"/>
      <c r="FC130" s="152"/>
      <c r="FD130" s="152"/>
      <c r="FE130" s="152"/>
      <c r="FF130" s="152"/>
      <c r="FG130" s="152"/>
      <c r="FH130" s="152"/>
      <c r="FI130" s="152"/>
      <c r="FJ130" s="152"/>
      <c r="FK130" s="152"/>
      <c r="FL130" s="152"/>
      <c r="FM130" s="152"/>
      <c r="FN130" s="152"/>
      <c r="FO130" s="152"/>
      <c r="FP130" s="152"/>
      <c r="FQ130" s="152"/>
      <c r="FR130" s="152"/>
      <c r="FS130" s="152"/>
      <c r="FT130" s="152"/>
      <c r="FU130" s="152"/>
      <c r="FV130" s="152"/>
      <c r="FW130" s="152"/>
      <c r="FX130" s="152"/>
      <c r="FY130" s="152"/>
      <c r="FZ130" s="152"/>
      <c r="GA130" s="152"/>
      <c r="GB130" s="152"/>
      <c r="GC130" s="152"/>
      <c r="GD130" s="152"/>
      <c r="GE130" s="152"/>
      <c r="GF130" s="152"/>
      <c r="GG130" s="152"/>
      <c r="GH130" s="152"/>
      <c r="GI130" s="152"/>
      <c r="GJ130" s="152"/>
      <c r="GK130" s="152"/>
      <c r="GL130" s="152"/>
      <c r="GM130" s="152"/>
      <c r="GN130" s="152"/>
      <c r="GO130" s="152"/>
      <c r="GP130" s="152"/>
      <c r="GQ130" s="152"/>
      <c r="GR130" s="152"/>
      <c r="GS130" s="152"/>
      <c r="GT130" s="152"/>
      <c r="GU130" s="152"/>
      <c r="GV130" s="152"/>
      <c r="GW130" s="152"/>
      <c r="GX130" s="152"/>
      <c r="GY130" s="152"/>
      <c r="GZ130" s="152"/>
      <c r="HA130" s="152"/>
      <c r="HB130" s="152"/>
      <c r="HC130" s="152"/>
      <c r="HD130" s="152"/>
      <c r="HE130" s="152"/>
      <c r="HF130" s="152"/>
      <c r="HG130" s="152"/>
      <c r="HH130" s="152"/>
      <c r="HI130" s="152"/>
      <c r="HJ130" s="152"/>
      <c r="HK130" s="152"/>
      <c r="HL130" s="152"/>
      <c r="HM130" s="152"/>
      <c r="HN130" s="152"/>
      <c r="HO130" s="152"/>
      <c r="HP130" s="152"/>
      <c r="HQ130" s="152"/>
      <c r="HR130" s="152"/>
      <c r="HS130" s="152"/>
      <c r="HT130" s="152"/>
      <c r="HU130" s="152"/>
      <c r="HV130" s="152"/>
      <c r="HW130" s="152"/>
      <c r="HX130" s="152"/>
      <c r="HY130" s="152"/>
      <c r="HZ130" s="152"/>
      <c r="IA130" s="152"/>
      <c r="IB130" s="152"/>
      <c r="IC130" s="152"/>
      <c r="ID130" s="152"/>
      <c r="IE130" s="152"/>
      <c r="IF130" s="152"/>
      <c r="IG130" s="152"/>
      <c r="IH130" s="152"/>
      <c r="II130" s="152"/>
      <c r="IJ130" s="152"/>
      <c r="IK130" s="152"/>
      <c r="IL130" s="152"/>
      <c r="IM130" s="152"/>
      <c r="IN130" s="152"/>
      <c r="IO130" s="152"/>
      <c r="IP130" s="152"/>
      <c r="IQ130" s="152"/>
      <c r="IR130" s="152"/>
      <c r="IS130" s="152"/>
      <c r="IT130" s="152"/>
      <c r="IU130" s="152"/>
      <c r="IV130" s="152"/>
      <c r="IW130" s="152"/>
      <c r="IX130" s="152"/>
      <c r="IY130" s="152"/>
      <c r="IZ130" s="152"/>
      <c r="JA130" s="152"/>
      <c r="JB130" s="152"/>
      <c r="JC130" s="152"/>
      <c r="JD130" s="152"/>
      <c r="JE130" s="152"/>
      <c r="JF130" s="152"/>
      <c r="JG130" s="152"/>
      <c r="JH130" s="152"/>
      <c r="JI130" s="152"/>
      <c r="JJ130" s="152"/>
      <c r="JK130" s="152"/>
      <c r="JL130" s="152"/>
      <c r="JM130" s="152"/>
      <c r="JN130" s="152"/>
      <c r="JO130" s="152"/>
      <c r="JP130" s="152"/>
      <c r="JQ130" s="152"/>
      <c r="JR130" s="152"/>
      <c r="JS130" s="152"/>
      <c r="JT130" s="152"/>
      <c r="JU130" s="152"/>
      <c r="JV130" s="152"/>
      <c r="JW130" s="152"/>
      <c r="JX130" s="152"/>
      <c r="JY130" s="152"/>
      <c r="JZ130" s="152"/>
      <c r="KA130" s="152"/>
      <c r="KB130" s="152"/>
      <c r="KC130" s="152"/>
      <c r="KD130" s="152"/>
      <c r="KE130" s="152"/>
      <c r="KF130" s="152"/>
      <c r="KG130" s="152"/>
      <c r="KH130" s="152"/>
      <c r="KI130" s="152"/>
      <c r="KJ130" s="152"/>
      <c r="KK130" s="152"/>
      <c r="KL130" s="152"/>
      <c r="KM130" s="152"/>
      <c r="KN130" s="152"/>
      <c r="KO130" s="152"/>
      <c r="KP130" s="152"/>
      <c r="KQ130" s="152"/>
      <c r="KR130" s="152"/>
      <c r="KS130" s="152"/>
      <c r="KT130" s="152"/>
      <c r="KU130" s="152"/>
      <c r="KV130" s="152"/>
      <c r="KW130" s="152"/>
      <c r="KX130" s="152"/>
      <c r="KY130" s="152"/>
      <c r="KZ130" s="152"/>
      <c r="LA130" s="152"/>
      <c r="LB130" s="152"/>
      <c r="LC130" s="152"/>
      <c r="LD130" s="152"/>
      <c r="LE130" s="152"/>
      <c r="LF130" s="152"/>
      <c r="LG130" s="152"/>
      <c r="LH130" s="152"/>
      <c r="LI130" s="152"/>
      <c r="LJ130" s="152"/>
      <c r="LK130" s="152"/>
      <c r="LL130" s="152"/>
      <c r="LM130" s="152"/>
      <c r="LN130" s="152"/>
      <c r="LO130" s="152"/>
      <c r="LP130" s="152"/>
      <c r="LQ130" s="152"/>
      <c r="LR130" s="152"/>
      <c r="LS130" s="152"/>
      <c r="LT130" s="152"/>
      <c r="LU130" s="152"/>
      <c r="LV130" s="152"/>
      <c r="LW130" s="152"/>
      <c r="LX130" s="152"/>
      <c r="LY130" s="152"/>
      <c r="LZ130" s="152"/>
      <c r="MA130" s="152"/>
      <c r="MB130" s="152"/>
      <c r="MC130" s="152"/>
      <c r="MD130" s="152"/>
      <c r="ME130" s="152"/>
      <c r="MF130" s="152"/>
      <c r="MG130" s="152"/>
      <c r="MH130" s="152"/>
      <c r="MI130" s="152"/>
      <c r="MJ130" s="152"/>
      <c r="MK130" s="152"/>
      <c r="ML130" s="152"/>
      <c r="MM130" s="152"/>
      <c r="MN130" s="152"/>
      <c r="MO130" s="152"/>
      <c r="MP130" s="152"/>
      <c r="MQ130" s="152"/>
      <c r="MR130" s="152"/>
      <c r="MS130" s="152"/>
      <c r="MT130" s="152"/>
    </row>
    <row r="131" spans="1:358" s="1" customFormat="1">
      <c r="A131" s="194"/>
      <c r="B131" s="2"/>
      <c r="C131" s="2"/>
      <c r="F131" s="3"/>
      <c r="G131" s="3"/>
      <c r="H131" s="3"/>
      <c r="I131" s="3"/>
      <c r="J131" s="4"/>
      <c r="K131" s="3"/>
      <c r="L131" s="3"/>
      <c r="M131" s="3"/>
      <c r="N131" s="3"/>
      <c r="O131" s="3"/>
      <c r="P131" s="3"/>
      <c r="Q131" s="3"/>
      <c r="R131" s="5"/>
      <c r="S131" s="5"/>
      <c r="T131" s="3"/>
      <c r="U131" s="3"/>
      <c r="V131" s="3"/>
      <c r="W131" s="3"/>
      <c r="X131" s="6"/>
      <c r="Y131" s="6"/>
      <c r="Z131" s="6"/>
      <c r="AA131" s="6"/>
      <c r="AB131" s="6"/>
      <c r="AC131" s="6"/>
      <c r="AD131" s="6"/>
      <c r="AE131" s="6"/>
      <c r="AF131" s="6"/>
      <c r="AG131" s="6"/>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2"/>
      <c r="EF131" s="152"/>
      <c r="EG131" s="152"/>
      <c r="EH131" s="152"/>
      <c r="EI131" s="152"/>
      <c r="EJ131" s="152"/>
      <c r="EK131" s="152"/>
      <c r="EL131" s="152"/>
      <c r="EM131" s="152"/>
      <c r="EN131" s="152"/>
      <c r="EO131" s="152"/>
      <c r="EP131" s="152"/>
      <c r="EQ131" s="152"/>
      <c r="ER131" s="152"/>
      <c r="ES131" s="152"/>
      <c r="ET131" s="152"/>
      <c r="EU131" s="152"/>
      <c r="EV131" s="152"/>
      <c r="EW131" s="152"/>
      <c r="EX131" s="152"/>
      <c r="EY131" s="152"/>
      <c r="EZ131" s="152"/>
      <c r="FA131" s="152"/>
      <c r="FB131" s="152"/>
      <c r="FC131" s="152"/>
      <c r="FD131" s="152"/>
      <c r="FE131" s="152"/>
      <c r="FF131" s="152"/>
      <c r="FG131" s="152"/>
      <c r="FH131" s="152"/>
      <c r="FI131" s="152"/>
      <c r="FJ131" s="152"/>
      <c r="FK131" s="152"/>
      <c r="FL131" s="152"/>
      <c r="FM131" s="152"/>
      <c r="FN131" s="152"/>
      <c r="FO131" s="152"/>
      <c r="FP131" s="152"/>
      <c r="FQ131" s="152"/>
      <c r="FR131" s="152"/>
      <c r="FS131" s="152"/>
      <c r="FT131" s="152"/>
      <c r="FU131" s="152"/>
      <c r="FV131" s="152"/>
      <c r="FW131" s="152"/>
      <c r="FX131" s="152"/>
      <c r="FY131" s="152"/>
      <c r="FZ131" s="152"/>
      <c r="GA131" s="152"/>
      <c r="GB131" s="152"/>
      <c r="GC131" s="152"/>
      <c r="GD131" s="152"/>
      <c r="GE131" s="152"/>
      <c r="GF131" s="152"/>
      <c r="GG131" s="152"/>
      <c r="GH131" s="152"/>
      <c r="GI131" s="152"/>
      <c r="GJ131" s="152"/>
      <c r="GK131" s="152"/>
      <c r="GL131" s="152"/>
      <c r="GM131" s="152"/>
      <c r="GN131" s="152"/>
      <c r="GO131" s="152"/>
      <c r="GP131" s="152"/>
      <c r="GQ131" s="152"/>
      <c r="GR131" s="152"/>
      <c r="GS131" s="152"/>
      <c r="GT131" s="152"/>
      <c r="GU131" s="152"/>
      <c r="GV131" s="152"/>
      <c r="GW131" s="152"/>
      <c r="GX131" s="152"/>
      <c r="GY131" s="152"/>
      <c r="GZ131" s="152"/>
      <c r="HA131" s="152"/>
      <c r="HB131" s="152"/>
      <c r="HC131" s="152"/>
      <c r="HD131" s="152"/>
      <c r="HE131" s="152"/>
      <c r="HF131" s="152"/>
      <c r="HG131" s="152"/>
      <c r="HH131" s="152"/>
      <c r="HI131" s="152"/>
      <c r="HJ131" s="152"/>
      <c r="HK131" s="152"/>
      <c r="HL131" s="152"/>
      <c r="HM131" s="152"/>
      <c r="HN131" s="152"/>
      <c r="HO131" s="152"/>
      <c r="HP131" s="152"/>
      <c r="HQ131" s="152"/>
      <c r="HR131" s="152"/>
      <c r="HS131" s="152"/>
      <c r="HT131" s="152"/>
      <c r="HU131" s="152"/>
      <c r="HV131" s="152"/>
      <c r="HW131" s="152"/>
      <c r="HX131" s="152"/>
      <c r="HY131" s="152"/>
      <c r="HZ131" s="152"/>
      <c r="IA131" s="152"/>
      <c r="IB131" s="152"/>
      <c r="IC131" s="152"/>
      <c r="ID131" s="152"/>
      <c r="IE131" s="152"/>
      <c r="IF131" s="152"/>
      <c r="IG131" s="152"/>
      <c r="IH131" s="152"/>
      <c r="II131" s="152"/>
      <c r="IJ131" s="152"/>
      <c r="IK131" s="152"/>
      <c r="IL131" s="152"/>
      <c r="IM131" s="152"/>
      <c r="IN131" s="152"/>
      <c r="IO131" s="152"/>
      <c r="IP131" s="152"/>
      <c r="IQ131" s="152"/>
      <c r="IR131" s="152"/>
      <c r="IS131" s="152"/>
      <c r="IT131" s="152"/>
      <c r="IU131" s="152"/>
      <c r="IV131" s="152"/>
      <c r="IW131" s="152"/>
      <c r="IX131" s="152"/>
      <c r="IY131" s="152"/>
      <c r="IZ131" s="152"/>
      <c r="JA131" s="152"/>
      <c r="JB131" s="152"/>
      <c r="JC131" s="152"/>
      <c r="JD131" s="152"/>
      <c r="JE131" s="152"/>
      <c r="JF131" s="152"/>
      <c r="JG131" s="152"/>
      <c r="JH131" s="152"/>
      <c r="JI131" s="152"/>
      <c r="JJ131" s="152"/>
      <c r="JK131" s="152"/>
      <c r="JL131" s="152"/>
      <c r="JM131" s="152"/>
      <c r="JN131" s="152"/>
      <c r="JO131" s="152"/>
      <c r="JP131" s="152"/>
      <c r="JQ131" s="152"/>
      <c r="JR131" s="152"/>
      <c r="JS131" s="152"/>
      <c r="JT131" s="152"/>
      <c r="JU131" s="152"/>
      <c r="JV131" s="152"/>
      <c r="JW131" s="152"/>
      <c r="JX131" s="152"/>
      <c r="JY131" s="152"/>
      <c r="JZ131" s="152"/>
      <c r="KA131" s="152"/>
      <c r="KB131" s="152"/>
      <c r="KC131" s="152"/>
      <c r="KD131" s="152"/>
      <c r="KE131" s="152"/>
      <c r="KF131" s="152"/>
      <c r="KG131" s="152"/>
      <c r="KH131" s="152"/>
      <c r="KI131" s="152"/>
      <c r="KJ131" s="152"/>
      <c r="KK131" s="152"/>
      <c r="KL131" s="152"/>
      <c r="KM131" s="152"/>
      <c r="KN131" s="152"/>
      <c r="KO131" s="152"/>
      <c r="KP131" s="152"/>
      <c r="KQ131" s="152"/>
      <c r="KR131" s="152"/>
      <c r="KS131" s="152"/>
      <c r="KT131" s="152"/>
      <c r="KU131" s="152"/>
      <c r="KV131" s="152"/>
      <c r="KW131" s="152"/>
      <c r="KX131" s="152"/>
      <c r="KY131" s="152"/>
      <c r="KZ131" s="152"/>
      <c r="LA131" s="152"/>
      <c r="LB131" s="152"/>
      <c r="LC131" s="152"/>
      <c r="LD131" s="152"/>
      <c r="LE131" s="152"/>
      <c r="LF131" s="152"/>
      <c r="LG131" s="152"/>
      <c r="LH131" s="152"/>
      <c r="LI131" s="152"/>
      <c r="LJ131" s="152"/>
      <c r="LK131" s="152"/>
      <c r="LL131" s="152"/>
      <c r="LM131" s="152"/>
      <c r="LN131" s="152"/>
      <c r="LO131" s="152"/>
      <c r="LP131" s="152"/>
      <c r="LQ131" s="152"/>
      <c r="LR131" s="152"/>
      <c r="LS131" s="152"/>
      <c r="LT131" s="152"/>
      <c r="LU131" s="152"/>
      <c r="LV131" s="152"/>
      <c r="LW131" s="152"/>
      <c r="LX131" s="152"/>
      <c r="LY131" s="152"/>
      <c r="LZ131" s="152"/>
      <c r="MA131" s="152"/>
      <c r="MB131" s="152"/>
      <c r="MC131" s="152"/>
      <c r="MD131" s="152"/>
      <c r="ME131" s="152"/>
      <c r="MF131" s="152"/>
      <c r="MG131" s="152"/>
      <c r="MH131" s="152"/>
      <c r="MI131" s="152"/>
      <c r="MJ131" s="152"/>
      <c r="MK131" s="152"/>
      <c r="ML131" s="152"/>
      <c r="MM131" s="152"/>
      <c r="MN131" s="152"/>
      <c r="MO131" s="152"/>
      <c r="MP131" s="152"/>
      <c r="MQ131" s="152"/>
      <c r="MR131" s="152"/>
      <c r="MS131" s="152"/>
      <c r="MT131" s="152"/>
    </row>
    <row r="132" spans="1:358" s="1" customFormat="1">
      <c r="A132" s="194"/>
      <c r="B132" s="2"/>
      <c r="C132" s="2"/>
      <c r="F132" s="3"/>
      <c r="G132" s="3"/>
      <c r="H132" s="3"/>
      <c r="I132" s="3"/>
      <c r="J132" s="4"/>
      <c r="K132" s="3"/>
      <c r="L132" s="3"/>
      <c r="M132" s="3"/>
      <c r="N132" s="3"/>
      <c r="O132" s="3"/>
      <c r="P132" s="3"/>
      <c r="Q132" s="3"/>
      <c r="R132" s="5"/>
      <c r="S132" s="5"/>
      <c r="T132" s="3"/>
      <c r="U132" s="3"/>
      <c r="V132" s="3"/>
      <c r="W132" s="3"/>
      <c r="X132" s="6"/>
      <c r="Y132" s="6"/>
      <c r="Z132" s="6"/>
      <c r="AA132" s="6"/>
      <c r="AB132" s="6"/>
      <c r="AC132" s="6"/>
      <c r="AD132" s="6"/>
      <c r="AE132" s="6"/>
      <c r="AF132" s="6"/>
      <c r="AG132" s="6"/>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c r="CV132" s="152"/>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c r="DY132" s="152"/>
      <c r="DZ132" s="152"/>
      <c r="EA132" s="152"/>
      <c r="EB132" s="152"/>
      <c r="EC132" s="152"/>
      <c r="ED132" s="152"/>
      <c r="EE132" s="152"/>
      <c r="EF132" s="152"/>
      <c r="EG132" s="152"/>
      <c r="EH132" s="152"/>
      <c r="EI132" s="152"/>
      <c r="EJ132" s="152"/>
      <c r="EK132" s="152"/>
      <c r="EL132" s="152"/>
      <c r="EM132" s="152"/>
      <c r="EN132" s="152"/>
      <c r="EO132" s="152"/>
      <c r="EP132" s="152"/>
      <c r="EQ132" s="152"/>
      <c r="ER132" s="152"/>
      <c r="ES132" s="152"/>
      <c r="ET132" s="152"/>
      <c r="EU132" s="152"/>
      <c r="EV132" s="152"/>
      <c r="EW132" s="152"/>
      <c r="EX132" s="152"/>
      <c r="EY132" s="152"/>
      <c r="EZ132" s="152"/>
      <c r="FA132" s="152"/>
      <c r="FB132" s="152"/>
      <c r="FC132" s="152"/>
      <c r="FD132" s="152"/>
      <c r="FE132" s="152"/>
      <c r="FF132" s="152"/>
      <c r="FG132" s="152"/>
      <c r="FH132" s="152"/>
      <c r="FI132" s="152"/>
      <c r="FJ132" s="152"/>
      <c r="FK132" s="152"/>
      <c r="FL132" s="152"/>
      <c r="FM132" s="152"/>
      <c r="FN132" s="152"/>
      <c r="FO132" s="152"/>
      <c r="FP132" s="152"/>
      <c r="FQ132" s="152"/>
      <c r="FR132" s="152"/>
      <c r="FS132" s="152"/>
      <c r="FT132" s="152"/>
      <c r="FU132" s="152"/>
      <c r="FV132" s="152"/>
      <c r="FW132" s="152"/>
      <c r="FX132" s="152"/>
      <c r="FY132" s="152"/>
      <c r="FZ132" s="152"/>
      <c r="GA132" s="152"/>
      <c r="GB132" s="152"/>
      <c r="GC132" s="152"/>
      <c r="GD132" s="152"/>
      <c r="GE132" s="152"/>
      <c r="GF132" s="152"/>
      <c r="GG132" s="152"/>
      <c r="GH132" s="152"/>
      <c r="GI132" s="152"/>
      <c r="GJ132" s="152"/>
      <c r="GK132" s="152"/>
      <c r="GL132" s="152"/>
      <c r="GM132" s="152"/>
      <c r="GN132" s="152"/>
      <c r="GO132" s="152"/>
      <c r="GP132" s="152"/>
      <c r="GQ132" s="152"/>
      <c r="GR132" s="152"/>
      <c r="GS132" s="152"/>
      <c r="GT132" s="152"/>
      <c r="GU132" s="152"/>
      <c r="GV132" s="152"/>
      <c r="GW132" s="152"/>
      <c r="GX132" s="152"/>
      <c r="GY132" s="152"/>
      <c r="GZ132" s="152"/>
      <c r="HA132" s="152"/>
      <c r="HB132" s="152"/>
      <c r="HC132" s="152"/>
      <c r="HD132" s="152"/>
      <c r="HE132" s="152"/>
      <c r="HF132" s="152"/>
      <c r="HG132" s="152"/>
      <c r="HH132" s="152"/>
      <c r="HI132" s="152"/>
      <c r="HJ132" s="152"/>
      <c r="HK132" s="152"/>
      <c r="HL132" s="152"/>
      <c r="HM132" s="152"/>
      <c r="HN132" s="152"/>
      <c r="HO132" s="152"/>
      <c r="HP132" s="152"/>
      <c r="HQ132" s="152"/>
      <c r="HR132" s="152"/>
      <c r="HS132" s="152"/>
      <c r="HT132" s="152"/>
      <c r="HU132" s="152"/>
      <c r="HV132" s="152"/>
      <c r="HW132" s="152"/>
      <c r="HX132" s="152"/>
      <c r="HY132" s="152"/>
      <c r="HZ132" s="152"/>
      <c r="IA132" s="152"/>
      <c r="IB132" s="152"/>
      <c r="IC132" s="152"/>
      <c r="ID132" s="152"/>
      <c r="IE132" s="152"/>
      <c r="IF132" s="152"/>
      <c r="IG132" s="152"/>
      <c r="IH132" s="152"/>
      <c r="II132" s="152"/>
      <c r="IJ132" s="152"/>
      <c r="IK132" s="152"/>
      <c r="IL132" s="152"/>
      <c r="IM132" s="152"/>
      <c r="IN132" s="152"/>
      <c r="IO132" s="152"/>
      <c r="IP132" s="152"/>
      <c r="IQ132" s="152"/>
      <c r="IR132" s="152"/>
      <c r="IS132" s="152"/>
      <c r="IT132" s="152"/>
      <c r="IU132" s="152"/>
      <c r="IV132" s="152"/>
      <c r="IW132" s="152"/>
      <c r="IX132" s="152"/>
      <c r="IY132" s="152"/>
      <c r="IZ132" s="152"/>
      <c r="JA132" s="152"/>
      <c r="JB132" s="152"/>
      <c r="JC132" s="152"/>
      <c r="JD132" s="152"/>
      <c r="JE132" s="152"/>
      <c r="JF132" s="152"/>
      <c r="JG132" s="152"/>
      <c r="JH132" s="152"/>
      <c r="JI132" s="152"/>
      <c r="JJ132" s="152"/>
      <c r="JK132" s="152"/>
      <c r="JL132" s="152"/>
      <c r="JM132" s="152"/>
      <c r="JN132" s="152"/>
      <c r="JO132" s="152"/>
      <c r="JP132" s="152"/>
      <c r="JQ132" s="152"/>
      <c r="JR132" s="152"/>
      <c r="JS132" s="152"/>
      <c r="JT132" s="152"/>
      <c r="JU132" s="152"/>
      <c r="JV132" s="152"/>
      <c r="JW132" s="152"/>
      <c r="JX132" s="152"/>
      <c r="JY132" s="152"/>
      <c r="JZ132" s="152"/>
      <c r="KA132" s="152"/>
      <c r="KB132" s="152"/>
      <c r="KC132" s="152"/>
      <c r="KD132" s="152"/>
      <c r="KE132" s="152"/>
      <c r="KF132" s="152"/>
      <c r="KG132" s="152"/>
      <c r="KH132" s="152"/>
      <c r="KI132" s="152"/>
      <c r="KJ132" s="152"/>
      <c r="KK132" s="152"/>
      <c r="KL132" s="152"/>
      <c r="KM132" s="152"/>
      <c r="KN132" s="152"/>
      <c r="KO132" s="152"/>
      <c r="KP132" s="152"/>
      <c r="KQ132" s="152"/>
      <c r="KR132" s="152"/>
      <c r="KS132" s="152"/>
      <c r="KT132" s="152"/>
      <c r="KU132" s="152"/>
      <c r="KV132" s="152"/>
      <c r="KW132" s="152"/>
      <c r="KX132" s="152"/>
      <c r="KY132" s="152"/>
      <c r="KZ132" s="152"/>
      <c r="LA132" s="152"/>
      <c r="LB132" s="152"/>
      <c r="LC132" s="152"/>
      <c r="LD132" s="152"/>
      <c r="LE132" s="152"/>
      <c r="LF132" s="152"/>
      <c r="LG132" s="152"/>
      <c r="LH132" s="152"/>
      <c r="LI132" s="152"/>
      <c r="LJ132" s="152"/>
      <c r="LK132" s="152"/>
      <c r="LL132" s="152"/>
      <c r="LM132" s="152"/>
      <c r="LN132" s="152"/>
      <c r="LO132" s="152"/>
      <c r="LP132" s="152"/>
      <c r="LQ132" s="152"/>
      <c r="LR132" s="152"/>
      <c r="LS132" s="152"/>
      <c r="LT132" s="152"/>
      <c r="LU132" s="152"/>
      <c r="LV132" s="152"/>
      <c r="LW132" s="152"/>
      <c r="LX132" s="152"/>
      <c r="LY132" s="152"/>
      <c r="LZ132" s="152"/>
      <c r="MA132" s="152"/>
      <c r="MB132" s="152"/>
      <c r="MC132" s="152"/>
      <c r="MD132" s="152"/>
      <c r="ME132" s="152"/>
      <c r="MF132" s="152"/>
      <c r="MG132" s="152"/>
      <c r="MH132" s="152"/>
      <c r="MI132" s="152"/>
      <c r="MJ132" s="152"/>
      <c r="MK132" s="152"/>
      <c r="ML132" s="152"/>
      <c r="MM132" s="152"/>
      <c r="MN132" s="152"/>
      <c r="MO132" s="152"/>
      <c r="MP132" s="152"/>
      <c r="MQ132" s="152"/>
      <c r="MR132" s="152"/>
      <c r="MS132" s="152"/>
      <c r="MT132" s="152"/>
    </row>
    <row r="133" spans="1:358" s="1" customFormat="1">
      <c r="A133" s="194"/>
      <c r="B133" s="2"/>
      <c r="C133" s="2"/>
      <c r="F133" s="3"/>
      <c r="G133" s="3"/>
      <c r="H133" s="3"/>
      <c r="I133" s="3"/>
      <c r="J133" s="4"/>
      <c r="K133" s="3"/>
      <c r="L133" s="3"/>
      <c r="M133" s="3"/>
      <c r="N133" s="3"/>
      <c r="O133" s="3"/>
      <c r="P133" s="3"/>
      <c r="Q133" s="3"/>
      <c r="R133" s="5"/>
      <c r="S133" s="5"/>
      <c r="T133" s="3"/>
      <c r="U133" s="3"/>
      <c r="V133" s="3"/>
      <c r="W133" s="3"/>
      <c r="X133" s="6"/>
      <c r="Y133" s="6"/>
      <c r="Z133" s="6"/>
      <c r="AA133" s="6"/>
      <c r="AB133" s="6"/>
      <c r="AC133" s="6"/>
      <c r="AD133" s="6"/>
      <c r="AE133" s="6"/>
      <c r="AF133" s="6"/>
      <c r="AG133" s="6"/>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c r="CV133" s="152"/>
      <c r="CW133" s="152"/>
      <c r="CX133" s="152"/>
      <c r="CY133" s="152"/>
      <c r="CZ133" s="152"/>
      <c r="DA133" s="152"/>
      <c r="DB133" s="152"/>
      <c r="DC133" s="152"/>
      <c r="DD133" s="152"/>
      <c r="DE133" s="152"/>
      <c r="DF133" s="152"/>
      <c r="DG133" s="152"/>
      <c r="DH133" s="152"/>
      <c r="DI133" s="152"/>
      <c r="DJ133" s="152"/>
      <c r="DK133" s="152"/>
      <c r="DL133" s="152"/>
      <c r="DM133" s="152"/>
      <c r="DN133" s="152"/>
      <c r="DO133" s="152"/>
      <c r="DP133" s="152"/>
      <c r="DQ133" s="152"/>
      <c r="DR133" s="152"/>
      <c r="DS133" s="152"/>
      <c r="DT133" s="152"/>
      <c r="DU133" s="152"/>
      <c r="DV133" s="152"/>
      <c r="DW133" s="152"/>
      <c r="DX133" s="152"/>
      <c r="DY133" s="152"/>
      <c r="DZ133" s="152"/>
      <c r="EA133" s="152"/>
      <c r="EB133" s="152"/>
      <c r="EC133" s="152"/>
      <c r="ED133" s="152"/>
      <c r="EE133" s="152"/>
      <c r="EF133" s="152"/>
      <c r="EG133" s="152"/>
      <c r="EH133" s="152"/>
      <c r="EI133" s="152"/>
      <c r="EJ133" s="152"/>
      <c r="EK133" s="152"/>
      <c r="EL133" s="152"/>
      <c r="EM133" s="152"/>
      <c r="EN133" s="152"/>
      <c r="EO133" s="152"/>
      <c r="EP133" s="152"/>
      <c r="EQ133" s="152"/>
      <c r="ER133" s="152"/>
      <c r="ES133" s="152"/>
      <c r="ET133" s="152"/>
      <c r="EU133" s="152"/>
      <c r="EV133" s="152"/>
      <c r="EW133" s="152"/>
      <c r="EX133" s="152"/>
      <c r="EY133" s="152"/>
      <c r="EZ133" s="152"/>
      <c r="FA133" s="152"/>
      <c r="FB133" s="152"/>
      <c r="FC133" s="152"/>
      <c r="FD133" s="152"/>
      <c r="FE133" s="152"/>
      <c r="FF133" s="152"/>
      <c r="FG133" s="152"/>
      <c r="FH133" s="152"/>
      <c r="FI133" s="152"/>
      <c r="FJ133" s="152"/>
      <c r="FK133" s="152"/>
      <c r="FL133" s="152"/>
      <c r="FM133" s="152"/>
      <c r="FN133" s="152"/>
      <c r="FO133" s="152"/>
      <c r="FP133" s="152"/>
      <c r="FQ133" s="152"/>
      <c r="FR133" s="152"/>
      <c r="FS133" s="152"/>
      <c r="FT133" s="152"/>
      <c r="FU133" s="152"/>
      <c r="FV133" s="152"/>
      <c r="FW133" s="152"/>
      <c r="FX133" s="152"/>
      <c r="FY133" s="152"/>
      <c r="FZ133" s="152"/>
      <c r="GA133" s="152"/>
      <c r="GB133" s="152"/>
      <c r="GC133" s="152"/>
      <c r="GD133" s="152"/>
      <c r="GE133" s="152"/>
      <c r="GF133" s="152"/>
      <c r="GG133" s="152"/>
      <c r="GH133" s="152"/>
      <c r="GI133" s="152"/>
      <c r="GJ133" s="152"/>
      <c r="GK133" s="152"/>
      <c r="GL133" s="152"/>
      <c r="GM133" s="152"/>
      <c r="GN133" s="152"/>
      <c r="GO133" s="152"/>
      <c r="GP133" s="152"/>
      <c r="GQ133" s="152"/>
      <c r="GR133" s="152"/>
      <c r="GS133" s="152"/>
      <c r="GT133" s="152"/>
      <c r="GU133" s="152"/>
      <c r="GV133" s="152"/>
      <c r="GW133" s="152"/>
      <c r="GX133" s="152"/>
      <c r="GY133" s="152"/>
      <c r="GZ133" s="152"/>
      <c r="HA133" s="152"/>
      <c r="HB133" s="152"/>
      <c r="HC133" s="152"/>
      <c r="HD133" s="152"/>
      <c r="HE133" s="152"/>
      <c r="HF133" s="152"/>
      <c r="HG133" s="152"/>
      <c r="HH133" s="152"/>
      <c r="HI133" s="152"/>
      <c r="HJ133" s="152"/>
      <c r="HK133" s="152"/>
      <c r="HL133" s="152"/>
      <c r="HM133" s="152"/>
      <c r="HN133" s="152"/>
      <c r="HO133" s="152"/>
      <c r="HP133" s="152"/>
      <c r="HQ133" s="152"/>
      <c r="HR133" s="152"/>
      <c r="HS133" s="152"/>
      <c r="HT133" s="152"/>
      <c r="HU133" s="152"/>
      <c r="HV133" s="152"/>
      <c r="HW133" s="152"/>
      <c r="HX133" s="152"/>
      <c r="HY133" s="152"/>
      <c r="HZ133" s="152"/>
      <c r="IA133" s="152"/>
      <c r="IB133" s="152"/>
      <c r="IC133" s="152"/>
      <c r="ID133" s="152"/>
      <c r="IE133" s="152"/>
      <c r="IF133" s="152"/>
      <c r="IG133" s="152"/>
      <c r="IH133" s="152"/>
      <c r="II133" s="152"/>
      <c r="IJ133" s="152"/>
      <c r="IK133" s="152"/>
      <c r="IL133" s="152"/>
      <c r="IM133" s="152"/>
      <c r="IN133" s="152"/>
      <c r="IO133" s="152"/>
      <c r="IP133" s="152"/>
      <c r="IQ133" s="152"/>
      <c r="IR133" s="152"/>
      <c r="IS133" s="152"/>
      <c r="IT133" s="152"/>
      <c r="IU133" s="152"/>
      <c r="IV133" s="152"/>
      <c r="IW133" s="152"/>
      <c r="IX133" s="152"/>
      <c r="IY133" s="152"/>
      <c r="IZ133" s="152"/>
      <c r="JA133" s="152"/>
      <c r="JB133" s="152"/>
      <c r="JC133" s="152"/>
      <c r="JD133" s="152"/>
      <c r="JE133" s="152"/>
      <c r="JF133" s="152"/>
      <c r="JG133" s="152"/>
      <c r="JH133" s="152"/>
      <c r="JI133" s="152"/>
      <c r="JJ133" s="152"/>
      <c r="JK133" s="152"/>
      <c r="JL133" s="152"/>
      <c r="JM133" s="152"/>
      <c r="JN133" s="152"/>
      <c r="JO133" s="152"/>
      <c r="JP133" s="152"/>
      <c r="JQ133" s="152"/>
      <c r="JR133" s="152"/>
      <c r="JS133" s="152"/>
      <c r="JT133" s="152"/>
      <c r="JU133" s="152"/>
      <c r="JV133" s="152"/>
      <c r="JW133" s="152"/>
      <c r="JX133" s="152"/>
      <c r="JY133" s="152"/>
      <c r="JZ133" s="152"/>
      <c r="KA133" s="152"/>
      <c r="KB133" s="152"/>
      <c r="KC133" s="152"/>
      <c r="KD133" s="152"/>
      <c r="KE133" s="152"/>
      <c r="KF133" s="152"/>
      <c r="KG133" s="152"/>
      <c r="KH133" s="152"/>
      <c r="KI133" s="152"/>
      <c r="KJ133" s="152"/>
      <c r="KK133" s="152"/>
      <c r="KL133" s="152"/>
      <c r="KM133" s="152"/>
      <c r="KN133" s="152"/>
      <c r="KO133" s="152"/>
      <c r="KP133" s="152"/>
      <c r="KQ133" s="152"/>
      <c r="KR133" s="152"/>
      <c r="KS133" s="152"/>
      <c r="KT133" s="152"/>
      <c r="KU133" s="152"/>
      <c r="KV133" s="152"/>
      <c r="KW133" s="152"/>
      <c r="KX133" s="152"/>
      <c r="KY133" s="152"/>
      <c r="KZ133" s="152"/>
      <c r="LA133" s="152"/>
      <c r="LB133" s="152"/>
      <c r="LC133" s="152"/>
      <c r="LD133" s="152"/>
      <c r="LE133" s="152"/>
      <c r="LF133" s="152"/>
      <c r="LG133" s="152"/>
      <c r="LH133" s="152"/>
      <c r="LI133" s="152"/>
      <c r="LJ133" s="152"/>
      <c r="LK133" s="152"/>
      <c r="LL133" s="152"/>
      <c r="LM133" s="152"/>
      <c r="LN133" s="152"/>
      <c r="LO133" s="152"/>
      <c r="LP133" s="152"/>
      <c r="LQ133" s="152"/>
      <c r="LR133" s="152"/>
      <c r="LS133" s="152"/>
      <c r="LT133" s="152"/>
      <c r="LU133" s="152"/>
      <c r="LV133" s="152"/>
      <c r="LW133" s="152"/>
      <c r="LX133" s="152"/>
      <c r="LY133" s="152"/>
      <c r="LZ133" s="152"/>
      <c r="MA133" s="152"/>
      <c r="MB133" s="152"/>
      <c r="MC133" s="152"/>
      <c r="MD133" s="152"/>
      <c r="ME133" s="152"/>
      <c r="MF133" s="152"/>
      <c r="MG133" s="152"/>
      <c r="MH133" s="152"/>
      <c r="MI133" s="152"/>
      <c r="MJ133" s="152"/>
      <c r="MK133" s="152"/>
      <c r="ML133" s="152"/>
      <c r="MM133" s="152"/>
      <c r="MN133" s="152"/>
      <c r="MO133" s="152"/>
      <c r="MP133" s="152"/>
      <c r="MQ133" s="152"/>
      <c r="MR133" s="152"/>
      <c r="MS133" s="152"/>
      <c r="MT133" s="152"/>
    </row>
    <row r="134" spans="1:358" s="1" customFormat="1">
      <c r="A134" s="194"/>
      <c r="B134" s="2"/>
      <c r="C134" s="2"/>
      <c r="F134" s="3"/>
      <c r="G134" s="3"/>
      <c r="H134" s="3"/>
      <c r="I134" s="3"/>
      <c r="J134" s="4"/>
      <c r="K134" s="3"/>
      <c r="L134" s="3"/>
      <c r="M134" s="3"/>
      <c r="N134" s="3"/>
      <c r="O134" s="3"/>
      <c r="P134" s="3"/>
      <c r="Q134" s="3"/>
      <c r="R134" s="5"/>
      <c r="S134" s="5"/>
      <c r="T134" s="3"/>
      <c r="U134" s="3"/>
      <c r="V134" s="3"/>
      <c r="W134" s="3"/>
      <c r="X134" s="6"/>
      <c r="Y134" s="6"/>
      <c r="Z134" s="6"/>
      <c r="AA134" s="6"/>
      <c r="AB134" s="6"/>
      <c r="AC134" s="6"/>
      <c r="AD134" s="6"/>
      <c r="AE134" s="6"/>
      <c r="AF134" s="6"/>
      <c r="AG134" s="6"/>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2"/>
      <c r="EF134" s="152"/>
      <c r="EG134" s="152"/>
      <c r="EH134" s="152"/>
      <c r="EI134" s="152"/>
      <c r="EJ134" s="152"/>
      <c r="EK134" s="152"/>
      <c r="EL134" s="152"/>
      <c r="EM134" s="152"/>
      <c r="EN134" s="152"/>
      <c r="EO134" s="152"/>
      <c r="EP134" s="152"/>
      <c r="EQ134" s="152"/>
      <c r="ER134" s="152"/>
      <c r="ES134" s="152"/>
      <c r="ET134" s="152"/>
      <c r="EU134" s="152"/>
      <c r="EV134" s="152"/>
      <c r="EW134" s="152"/>
      <c r="EX134" s="152"/>
      <c r="EY134" s="152"/>
      <c r="EZ134" s="152"/>
      <c r="FA134" s="152"/>
      <c r="FB134" s="152"/>
      <c r="FC134" s="152"/>
      <c r="FD134" s="152"/>
      <c r="FE134" s="152"/>
      <c r="FF134" s="152"/>
      <c r="FG134" s="152"/>
      <c r="FH134" s="152"/>
      <c r="FI134" s="152"/>
      <c r="FJ134" s="152"/>
      <c r="FK134" s="152"/>
      <c r="FL134" s="152"/>
      <c r="FM134" s="152"/>
      <c r="FN134" s="152"/>
      <c r="FO134" s="152"/>
      <c r="FP134" s="152"/>
      <c r="FQ134" s="152"/>
      <c r="FR134" s="152"/>
      <c r="FS134" s="152"/>
      <c r="FT134" s="152"/>
      <c r="FU134" s="152"/>
      <c r="FV134" s="152"/>
      <c r="FW134" s="152"/>
      <c r="FX134" s="152"/>
      <c r="FY134" s="152"/>
      <c r="FZ134" s="152"/>
      <c r="GA134" s="152"/>
      <c r="GB134" s="152"/>
      <c r="GC134" s="152"/>
      <c r="GD134" s="152"/>
      <c r="GE134" s="152"/>
      <c r="GF134" s="152"/>
      <c r="GG134" s="152"/>
      <c r="GH134" s="152"/>
      <c r="GI134" s="152"/>
      <c r="GJ134" s="152"/>
      <c r="GK134" s="152"/>
      <c r="GL134" s="152"/>
      <c r="GM134" s="152"/>
      <c r="GN134" s="152"/>
      <c r="GO134" s="152"/>
      <c r="GP134" s="152"/>
      <c r="GQ134" s="152"/>
      <c r="GR134" s="152"/>
      <c r="GS134" s="152"/>
      <c r="GT134" s="152"/>
      <c r="GU134" s="152"/>
      <c r="GV134" s="152"/>
      <c r="GW134" s="152"/>
      <c r="GX134" s="152"/>
      <c r="GY134" s="152"/>
      <c r="GZ134" s="152"/>
      <c r="HA134" s="152"/>
      <c r="HB134" s="152"/>
      <c r="HC134" s="152"/>
      <c r="HD134" s="152"/>
      <c r="HE134" s="152"/>
      <c r="HF134" s="152"/>
      <c r="HG134" s="152"/>
      <c r="HH134" s="152"/>
      <c r="HI134" s="152"/>
      <c r="HJ134" s="152"/>
      <c r="HK134" s="152"/>
      <c r="HL134" s="152"/>
      <c r="HM134" s="152"/>
      <c r="HN134" s="152"/>
      <c r="HO134" s="152"/>
      <c r="HP134" s="152"/>
      <c r="HQ134" s="152"/>
      <c r="HR134" s="152"/>
      <c r="HS134" s="152"/>
      <c r="HT134" s="152"/>
      <c r="HU134" s="152"/>
      <c r="HV134" s="152"/>
      <c r="HW134" s="152"/>
      <c r="HX134" s="152"/>
      <c r="HY134" s="152"/>
      <c r="HZ134" s="152"/>
      <c r="IA134" s="152"/>
      <c r="IB134" s="152"/>
      <c r="IC134" s="152"/>
      <c r="ID134" s="152"/>
      <c r="IE134" s="152"/>
      <c r="IF134" s="152"/>
      <c r="IG134" s="152"/>
      <c r="IH134" s="152"/>
      <c r="II134" s="152"/>
      <c r="IJ134" s="152"/>
      <c r="IK134" s="152"/>
      <c r="IL134" s="152"/>
      <c r="IM134" s="152"/>
      <c r="IN134" s="152"/>
      <c r="IO134" s="152"/>
      <c r="IP134" s="152"/>
      <c r="IQ134" s="152"/>
      <c r="IR134" s="152"/>
      <c r="IS134" s="152"/>
      <c r="IT134" s="152"/>
      <c r="IU134" s="152"/>
      <c r="IV134" s="152"/>
      <c r="IW134" s="152"/>
      <c r="IX134" s="152"/>
      <c r="IY134" s="152"/>
      <c r="IZ134" s="152"/>
      <c r="JA134" s="152"/>
      <c r="JB134" s="152"/>
      <c r="JC134" s="152"/>
      <c r="JD134" s="152"/>
      <c r="JE134" s="152"/>
      <c r="JF134" s="152"/>
      <c r="JG134" s="152"/>
      <c r="JH134" s="152"/>
      <c r="JI134" s="152"/>
      <c r="JJ134" s="152"/>
      <c r="JK134" s="152"/>
      <c r="JL134" s="152"/>
      <c r="JM134" s="152"/>
      <c r="JN134" s="152"/>
      <c r="JO134" s="152"/>
      <c r="JP134" s="152"/>
      <c r="JQ134" s="152"/>
      <c r="JR134" s="152"/>
      <c r="JS134" s="152"/>
      <c r="JT134" s="152"/>
      <c r="JU134" s="152"/>
      <c r="JV134" s="152"/>
      <c r="JW134" s="152"/>
      <c r="JX134" s="152"/>
      <c r="JY134" s="152"/>
      <c r="JZ134" s="152"/>
      <c r="KA134" s="152"/>
      <c r="KB134" s="152"/>
      <c r="KC134" s="152"/>
      <c r="KD134" s="152"/>
      <c r="KE134" s="152"/>
      <c r="KF134" s="152"/>
      <c r="KG134" s="152"/>
      <c r="KH134" s="152"/>
      <c r="KI134" s="152"/>
      <c r="KJ134" s="152"/>
      <c r="KK134" s="152"/>
      <c r="KL134" s="152"/>
      <c r="KM134" s="152"/>
      <c r="KN134" s="152"/>
      <c r="KO134" s="152"/>
      <c r="KP134" s="152"/>
      <c r="KQ134" s="152"/>
      <c r="KR134" s="152"/>
      <c r="KS134" s="152"/>
      <c r="KT134" s="152"/>
      <c r="KU134" s="152"/>
      <c r="KV134" s="152"/>
      <c r="KW134" s="152"/>
      <c r="KX134" s="152"/>
      <c r="KY134" s="152"/>
      <c r="KZ134" s="152"/>
      <c r="LA134" s="152"/>
      <c r="LB134" s="152"/>
      <c r="LC134" s="152"/>
      <c r="LD134" s="152"/>
      <c r="LE134" s="152"/>
      <c r="LF134" s="152"/>
      <c r="LG134" s="152"/>
      <c r="LH134" s="152"/>
      <c r="LI134" s="152"/>
      <c r="LJ134" s="152"/>
      <c r="LK134" s="152"/>
      <c r="LL134" s="152"/>
      <c r="LM134" s="152"/>
      <c r="LN134" s="152"/>
      <c r="LO134" s="152"/>
      <c r="LP134" s="152"/>
      <c r="LQ134" s="152"/>
      <c r="LR134" s="152"/>
      <c r="LS134" s="152"/>
      <c r="LT134" s="152"/>
      <c r="LU134" s="152"/>
      <c r="LV134" s="152"/>
      <c r="LW134" s="152"/>
      <c r="LX134" s="152"/>
      <c r="LY134" s="152"/>
      <c r="LZ134" s="152"/>
      <c r="MA134" s="152"/>
      <c r="MB134" s="152"/>
      <c r="MC134" s="152"/>
      <c r="MD134" s="152"/>
      <c r="ME134" s="152"/>
      <c r="MF134" s="152"/>
      <c r="MG134" s="152"/>
      <c r="MH134" s="152"/>
      <c r="MI134" s="152"/>
      <c r="MJ134" s="152"/>
      <c r="MK134" s="152"/>
      <c r="ML134" s="152"/>
      <c r="MM134" s="152"/>
      <c r="MN134" s="152"/>
      <c r="MO134" s="152"/>
      <c r="MP134" s="152"/>
      <c r="MQ134" s="152"/>
      <c r="MR134" s="152"/>
      <c r="MS134" s="152"/>
      <c r="MT134" s="152"/>
    </row>
    <row r="135" spans="1:358" s="1" customFormat="1">
      <c r="A135" s="194"/>
      <c r="B135" s="2"/>
      <c r="C135" s="2"/>
      <c r="F135" s="3"/>
      <c r="G135" s="3"/>
      <c r="H135" s="3"/>
      <c r="I135" s="3"/>
      <c r="J135" s="4"/>
      <c r="K135" s="3"/>
      <c r="L135" s="3"/>
      <c r="M135" s="3"/>
      <c r="N135" s="3"/>
      <c r="O135" s="3"/>
      <c r="P135" s="3"/>
      <c r="Q135" s="3"/>
      <c r="R135" s="5"/>
      <c r="S135" s="5"/>
      <c r="T135" s="3"/>
      <c r="U135" s="3"/>
      <c r="V135" s="3"/>
      <c r="W135" s="3"/>
      <c r="X135" s="6"/>
      <c r="Y135" s="6"/>
      <c r="Z135" s="6"/>
      <c r="AA135" s="6"/>
      <c r="AB135" s="6"/>
      <c r="AC135" s="6"/>
      <c r="AD135" s="6"/>
      <c r="AE135" s="6"/>
      <c r="AF135" s="6"/>
      <c r="AG135" s="6"/>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c r="CV135" s="152"/>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c r="DY135" s="152"/>
      <c r="DZ135" s="152"/>
      <c r="EA135" s="152"/>
      <c r="EB135" s="152"/>
      <c r="EC135" s="152"/>
      <c r="ED135" s="152"/>
      <c r="EE135" s="152"/>
      <c r="EF135" s="152"/>
      <c r="EG135" s="152"/>
      <c r="EH135" s="152"/>
      <c r="EI135" s="152"/>
      <c r="EJ135" s="152"/>
      <c r="EK135" s="152"/>
      <c r="EL135" s="152"/>
      <c r="EM135" s="152"/>
      <c r="EN135" s="152"/>
      <c r="EO135" s="152"/>
      <c r="EP135" s="152"/>
      <c r="EQ135" s="152"/>
      <c r="ER135" s="152"/>
      <c r="ES135" s="152"/>
      <c r="ET135" s="152"/>
      <c r="EU135" s="152"/>
      <c r="EV135" s="152"/>
      <c r="EW135" s="152"/>
      <c r="EX135" s="152"/>
      <c r="EY135" s="152"/>
      <c r="EZ135" s="152"/>
      <c r="FA135" s="152"/>
      <c r="FB135" s="152"/>
      <c r="FC135" s="152"/>
      <c r="FD135" s="152"/>
      <c r="FE135" s="152"/>
      <c r="FF135" s="152"/>
      <c r="FG135" s="152"/>
      <c r="FH135" s="152"/>
      <c r="FI135" s="152"/>
      <c r="FJ135" s="152"/>
      <c r="FK135" s="152"/>
      <c r="FL135" s="152"/>
      <c r="FM135" s="152"/>
      <c r="FN135" s="152"/>
      <c r="FO135" s="152"/>
      <c r="FP135" s="152"/>
      <c r="FQ135" s="152"/>
      <c r="FR135" s="152"/>
      <c r="FS135" s="152"/>
      <c r="FT135" s="152"/>
      <c r="FU135" s="152"/>
      <c r="FV135" s="152"/>
      <c r="FW135" s="152"/>
      <c r="FX135" s="152"/>
      <c r="FY135" s="152"/>
      <c r="FZ135" s="152"/>
      <c r="GA135" s="152"/>
      <c r="GB135" s="152"/>
      <c r="GC135" s="152"/>
      <c r="GD135" s="152"/>
      <c r="GE135" s="152"/>
      <c r="GF135" s="152"/>
      <c r="GG135" s="152"/>
      <c r="GH135" s="152"/>
      <c r="GI135" s="152"/>
      <c r="GJ135" s="152"/>
      <c r="GK135" s="152"/>
      <c r="GL135" s="152"/>
      <c r="GM135" s="152"/>
      <c r="GN135" s="152"/>
      <c r="GO135" s="152"/>
      <c r="GP135" s="152"/>
      <c r="GQ135" s="152"/>
      <c r="GR135" s="152"/>
      <c r="GS135" s="152"/>
      <c r="GT135" s="152"/>
      <c r="GU135" s="152"/>
      <c r="GV135" s="152"/>
      <c r="GW135" s="152"/>
      <c r="GX135" s="152"/>
      <c r="GY135" s="152"/>
      <c r="GZ135" s="152"/>
      <c r="HA135" s="152"/>
      <c r="HB135" s="152"/>
      <c r="HC135" s="152"/>
      <c r="HD135" s="152"/>
      <c r="HE135" s="152"/>
      <c r="HF135" s="152"/>
      <c r="HG135" s="152"/>
      <c r="HH135" s="152"/>
      <c r="HI135" s="152"/>
      <c r="HJ135" s="152"/>
      <c r="HK135" s="152"/>
      <c r="HL135" s="152"/>
      <c r="HM135" s="152"/>
      <c r="HN135" s="152"/>
      <c r="HO135" s="152"/>
      <c r="HP135" s="152"/>
      <c r="HQ135" s="152"/>
      <c r="HR135" s="152"/>
      <c r="HS135" s="152"/>
      <c r="HT135" s="152"/>
      <c r="HU135" s="152"/>
      <c r="HV135" s="152"/>
      <c r="HW135" s="152"/>
      <c r="HX135" s="152"/>
      <c r="HY135" s="152"/>
      <c r="HZ135" s="152"/>
      <c r="IA135" s="152"/>
      <c r="IB135" s="152"/>
      <c r="IC135" s="152"/>
      <c r="ID135" s="152"/>
      <c r="IE135" s="152"/>
      <c r="IF135" s="152"/>
      <c r="IG135" s="152"/>
      <c r="IH135" s="152"/>
      <c r="II135" s="152"/>
      <c r="IJ135" s="152"/>
      <c r="IK135" s="152"/>
      <c r="IL135" s="152"/>
      <c r="IM135" s="152"/>
      <c r="IN135" s="152"/>
      <c r="IO135" s="152"/>
      <c r="IP135" s="152"/>
      <c r="IQ135" s="152"/>
      <c r="IR135" s="152"/>
      <c r="IS135" s="152"/>
      <c r="IT135" s="152"/>
      <c r="IU135" s="152"/>
      <c r="IV135" s="152"/>
      <c r="IW135" s="152"/>
      <c r="IX135" s="152"/>
      <c r="IY135" s="152"/>
      <c r="IZ135" s="152"/>
      <c r="JA135" s="152"/>
      <c r="JB135" s="152"/>
      <c r="JC135" s="152"/>
      <c r="JD135" s="152"/>
      <c r="JE135" s="152"/>
      <c r="JF135" s="152"/>
      <c r="JG135" s="152"/>
      <c r="JH135" s="152"/>
      <c r="JI135" s="152"/>
      <c r="JJ135" s="152"/>
      <c r="JK135" s="152"/>
      <c r="JL135" s="152"/>
      <c r="JM135" s="152"/>
      <c r="JN135" s="152"/>
      <c r="JO135" s="152"/>
      <c r="JP135" s="152"/>
      <c r="JQ135" s="152"/>
      <c r="JR135" s="152"/>
      <c r="JS135" s="152"/>
      <c r="JT135" s="152"/>
      <c r="JU135" s="152"/>
      <c r="JV135" s="152"/>
      <c r="JW135" s="152"/>
      <c r="JX135" s="152"/>
      <c r="JY135" s="152"/>
      <c r="JZ135" s="152"/>
      <c r="KA135" s="152"/>
      <c r="KB135" s="152"/>
      <c r="KC135" s="152"/>
      <c r="KD135" s="152"/>
      <c r="KE135" s="152"/>
      <c r="KF135" s="152"/>
      <c r="KG135" s="152"/>
      <c r="KH135" s="152"/>
      <c r="KI135" s="152"/>
      <c r="KJ135" s="152"/>
      <c r="KK135" s="152"/>
      <c r="KL135" s="152"/>
      <c r="KM135" s="152"/>
      <c r="KN135" s="152"/>
      <c r="KO135" s="152"/>
      <c r="KP135" s="152"/>
      <c r="KQ135" s="152"/>
      <c r="KR135" s="152"/>
      <c r="KS135" s="152"/>
      <c r="KT135" s="152"/>
      <c r="KU135" s="152"/>
      <c r="KV135" s="152"/>
      <c r="KW135" s="152"/>
      <c r="KX135" s="152"/>
      <c r="KY135" s="152"/>
      <c r="KZ135" s="152"/>
      <c r="LA135" s="152"/>
      <c r="LB135" s="152"/>
      <c r="LC135" s="152"/>
      <c r="LD135" s="152"/>
      <c r="LE135" s="152"/>
      <c r="LF135" s="152"/>
      <c r="LG135" s="152"/>
      <c r="LH135" s="152"/>
      <c r="LI135" s="152"/>
      <c r="LJ135" s="152"/>
      <c r="LK135" s="152"/>
      <c r="LL135" s="152"/>
      <c r="LM135" s="152"/>
      <c r="LN135" s="152"/>
      <c r="LO135" s="152"/>
      <c r="LP135" s="152"/>
      <c r="LQ135" s="152"/>
      <c r="LR135" s="152"/>
      <c r="LS135" s="152"/>
      <c r="LT135" s="152"/>
      <c r="LU135" s="152"/>
      <c r="LV135" s="152"/>
      <c r="LW135" s="152"/>
      <c r="LX135" s="152"/>
      <c r="LY135" s="152"/>
      <c r="LZ135" s="152"/>
      <c r="MA135" s="152"/>
      <c r="MB135" s="152"/>
      <c r="MC135" s="152"/>
      <c r="MD135" s="152"/>
      <c r="ME135" s="152"/>
      <c r="MF135" s="152"/>
      <c r="MG135" s="152"/>
      <c r="MH135" s="152"/>
      <c r="MI135" s="152"/>
      <c r="MJ135" s="152"/>
      <c r="MK135" s="152"/>
      <c r="ML135" s="152"/>
      <c r="MM135" s="152"/>
      <c r="MN135" s="152"/>
      <c r="MO135" s="152"/>
      <c r="MP135" s="152"/>
      <c r="MQ135" s="152"/>
      <c r="MR135" s="152"/>
      <c r="MS135" s="152"/>
      <c r="MT135" s="152"/>
    </row>
    <row r="136" spans="1:358" s="1" customFormat="1">
      <c r="A136" s="194"/>
      <c r="B136" s="2"/>
      <c r="C136" s="2"/>
      <c r="F136" s="3"/>
      <c r="G136" s="3"/>
      <c r="H136" s="3"/>
      <c r="I136" s="3"/>
      <c r="J136" s="4"/>
      <c r="K136" s="3"/>
      <c r="L136" s="3"/>
      <c r="M136" s="3"/>
      <c r="N136" s="3"/>
      <c r="O136" s="3"/>
      <c r="P136" s="3"/>
      <c r="Q136" s="3"/>
      <c r="R136" s="5"/>
      <c r="S136" s="5"/>
      <c r="T136" s="3"/>
      <c r="U136" s="3"/>
      <c r="V136" s="3"/>
      <c r="W136" s="3"/>
      <c r="X136" s="6"/>
      <c r="Y136" s="6"/>
      <c r="Z136" s="6"/>
      <c r="AA136" s="6"/>
      <c r="AB136" s="6"/>
      <c r="AC136" s="6"/>
      <c r="AD136" s="6"/>
      <c r="AE136" s="6"/>
      <c r="AF136" s="6"/>
      <c r="AG136" s="6"/>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c r="CS136" s="152"/>
      <c r="CT136" s="152"/>
      <c r="CU136" s="152"/>
      <c r="CV136" s="152"/>
      <c r="CW136" s="152"/>
      <c r="CX136" s="152"/>
      <c r="CY136" s="152"/>
      <c r="CZ136" s="152"/>
      <c r="DA136" s="152"/>
      <c r="DB136" s="152"/>
      <c r="DC136" s="152"/>
      <c r="DD136" s="152"/>
      <c r="DE136" s="152"/>
      <c r="DF136" s="152"/>
      <c r="DG136" s="152"/>
      <c r="DH136" s="152"/>
      <c r="DI136" s="152"/>
      <c r="DJ136" s="152"/>
      <c r="DK136" s="152"/>
      <c r="DL136" s="152"/>
      <c r="DM136" s="152"/>
      <c r="DN136" s="152"/>
      <c r="DO136" s="152"/>
      <c r="DP136" s="152"/>
      <c r="DQ136" s="152"/>
      <c r="DR136" s="152"/>
      <c r="DS136" s="152"/>
      <c r="DT136" s="152"/>
      <c r="DU136" s="152"/>
      <c r="DV136" s="152"/>
      <c r="DW136" s="152"/>
      <c r="DX136" s="152"/>
      <c r="DY136" s="152"/>
      <c r="DZ136" s="152"/>
      <c r="EA136" s="152"/>
      <c r="EB136" s="152"/>
      <c r="EC136" s="152"/>
      <c r="ED136" s="152"/>
      <c r="EE136" s="152"/>
      <c r="EF136" s="152"/>
      <c r="EG136" s="152"/>
      <c r="EH136" s="152"/>
      <c r="EI136" s="152"/>
      <c r="EJ136" s="152"/>
      <c r="EK136" s="152"/>
      <c r="EL136" s="152"/>
      <c r="EM136" s="152"/>
      <c r="EN136" s="152"/>
      <c r="EO136" s="152"/>
      <c r="EP136" s="152"/>
      <c r="EQ136" s="152"/>
      <c r="ER136" s="152"/>
      <c r="ES136" s="152"/>
      <c r="ET136" s="152"/>
      <c r="EU136" s="152"/>
      <c r="EV136" s="152"/>
      <c r="EW136" s="152"/>
      <c r="EX136" s="152"/>
      <c r="EY136" s="152"/>
      <c r="EZ136" s="152"/>
      <c r="FA136" s="152"/>
      <c r="FB136" s="152"/>
      <c r="FC136" s="152"/>
      <c r="FD136" s="152"/>
      <c r="FE136" s="152"/>
      <c r="FF136" s="152"/>
      <c r="FG136" s="152"/>
      <c r="FH136" s="152"/>
      <c r="FI136" s="152"/>
      <c r="FJ136" s="152"/>
      <c r="FK136" s="152"/>
      <c r="FL136" s="152"/>
      <c r="FM136" s="152"/>
      <c r="FN136" s="152"/>
      <c r="FO136" s="152"/>
      <c r="FP136" s="152"/>
      <c r="FQ136" s="152"/>
      <c r="FR136" s="152"/>
      <c r="FS136" s="152"/>
      <c r="FT136" s="152"/>
      <c r="FU136" s="152"/>
      <c r="FV136" s="152"/>
      <c r="FW136" s="152"/>
      <c r="FX136" s="152"/>
      <c r="FY136" s="152"/>
      <c r="FZ136" s="152"/>
      <c r="GA136" s="152"/>
      <c r="GB136" s="152"/>
      <c r="GC136" s="152"/>
      <c r="GD136" s="152"/>
      <c r="GE136" s="152"/>
      <c r="GF136" s="152"/>
      <c r="GG136" s="152"/>
      <c r="GH136" s="152"/>
      <c r="GI136" s="152"/>
      <c r="GJ136" s="152"/>
      <c r="GK136" s="152"/>
      <c r="GL136" s="152"/>
      <c r="GM136" s="152"/>
      <c r="GN136" s="152"/>
      <c r="GO136" s="152"/>
      <c r="GP136" s="152"/>
      <c r="GQ136" s="152"/>
      <c r="GR136" s="152"/>
      <c r="GS136" s="152"/>
      <c r="GT136" s="152"/>
      <c r="GU136" s="152"/>
      <c r="GV136" s="152"/>
      <c r="GW136" s="152"/>
      <c r="GX136" s="152"/>
      <c r="GY136" s="152"/>
      <c r="GZ136" s="152"/>
      <c r="HA136" s="152"/>
      <c r="HB136" s="152"/>
      <c r="HC136" s="152"/>
      <c r="HD136" s="152"/>
      <c r="HE136" s="152"/>
      <c r="HF136" s="152"/>
      <c r="HG136" s="152"/>
      <c r="HH136" s="152"/>
      <c r="HI136" s="152"/>
      <c r="HJ136" s="152"/>
      <c r="HK136" s="152"/>
      <c r="HL136" s="152"/>
      <c r="HM136" s="152"/>
      <c r="HN136" s="152"/>
      <c r="HO136" s="152"/>
      <c r="HP136" s="152"/>
      <c r="HQ136" s="152"/>
      <c r="HR136" s="152"/>
      <c r="HS136" s="152"/>
      <c r="HT136" s="152"/>
      <c r="HU136" s="152"/>
      <c r="HV136" s="152"/>
      <c r="HW136" s="152"/>
      <c r="HX136" s="152"/>
      <c r="HY136" s="152"/>
      <c r="HZ136" s="152"/>
      <c r="IA136" s="152"/>
      <c r="IB136" s="152"/>
      <c r="IC136" s="152"/>
      <c r="ID136" s="152"/>
      <c r="IE136" s="152"/>
      <c r="IF136" s="152"/>
      <c r="IG136" s="152"/>
      <c r="IH136" s="152"/>
      <c r="II136" s="152"/>
      <c r="IJ136" s="152"/>
      <c r="IK136" s="152"/>
      <c r="IL136" s="152"/>
      <c r="IM136" s="152"/>
      <c r="IN136" s="152"/>
      <c r="IO136" s="152"/>
      <c r="IP136" s="152"/>
      <c r="IQ136" s="152"/>
      <c r="IR136" s="152"/>
      <c r="IS136" s="152"/>
      <c r="IT136" s="152"/>
      <c r="IU136" s="152"/>
      <c r="IV136" s="152"/>
      <c r="IW136" s="152"/>
      <c r="IX136" s="152"/>
      <c r="IY136" s="152"/>
      <c r="IZ136" s="152"/>
      <c r="JA136" s="152"/>
      <c r="JB136" s="152"/>
      <c r="JC136" s="152"/>
      <c r="JD136" s="152"/>
      <c r="JE136" s="152"/>
      <c r="JF136" s="152"/>
      <c r="JG136" s="152"/>
      <c r="JH136" s="152"/>
      <c r="JI136" s="152"/>
      <c r="JJ136" s="152"/>
      <c r="JK136" s="152"/>
      <c r="JL136" s="152"/>
      <c r="JM136" s="152"/>
      <c r="JN136" s="152"/>
      <c r="JO136" s="152"/>
      <c r="JP136" s="152"/>
      <c r="JQ136" s="152"/>
      <c r="JR136" s="152"/>
      <c r="JS136" s="152"/>
      <c r="JT136" s="152"/>
      <c r="JU136" s="152"/>
      <c r="JV136" s="152"/>
      <c r="JW136" s="152"/>
      <c r="JX136" s="152"/>
      <c r="JY136" s="152"/>
      <c r="JZ136" s="152"/>
      <c r="KA136" s="152"/>
      <c r="KB136" s="152"/>
      <c r="KC136" s="152"/>
      <c r="KD136" s="152"/>
      <c r="KE136" s="152"/>
      <c r="KF136" s="152"/>
      <c r="KG136" s="152"/>
      <c r="KH136" s="152"/>
      <c r="KI136" s="152"/>
      <c r="KJ136" s="152"/>
      <c r="KK136" s="152"/>
      <c r="KL136" s="152"/>
      <c r="KM136" s="152"/>
      <c r="KN136" s="152"/>
      <c r="KO136" s="152"/>
      <c r="KP136" s="152"/>
      <c r="KQ136" s="152"/>
      <c r="KR136" s="152"/>
      <c r="KS136" s="152"/>
      <c r="KT136" s="152"/>
      <c r="KU136" s="152"/>
      <c r="KV136" s="152"/>
      <c r="KW136" s="152"/>
      <c r="KX136" s="152"/>
      <c r="KY136" s="152"/>
      <c r="KZ136" s="152"/>
      <c r="LA136" s="152"/>
      <c r="LB136" s="152"/>
      <c r="LC136" s="152"/>
      <c r="LD136" s="152"/>
      <c r="LE136" s="152"/>
      <c r="LF136" s="152"/>
      <c r="LG136" s="152"/>
      <c r="LH136" s="152"/>
      <c r="LI136" s="152"/>
      <c r="LJ136" s="152"/>
      <c r="LK136" s="152"/>
      <c r="LL136" s="152"/>
      <c r="LM136" s="152"/>
      <c r="LN136" s="152"/>
      <c r="LO136" s="152"/>
      <c r="LP136" s="152"/>
      <c r="LQ136" s="152"/>
      <c r="LR136" s="152"/>
      <c r="LS136" s="152"/>
      <c r="LT136" s="152"/>
      <c r="LU136" s="152"/>
      <c r="LV136" s="152"/>
      <c r="LW136" s="152"/>
      <c r="LX136" s="152"/>
      <c r="LY136" s="152"/>
      <c r="LZ136" s="152"/>
      <c r="MA136" s="152"/>
      <c r="MB136" s="152"/>
      <c r="MC136" s="152"/>
      <c r="MD136" s="152"/>
      <c r="ME136" s="152"/>
      <c r="MF136" s="152"/>
      <c r="MG136" s="152"/>
      <c r="MH136" s="152"/>
      <c r="MI136" s="152"/>
      <c r="MJ136" s="152"/>
      <c r="MK136" s="152"/>
      <c r="ML136" s="152"/>
      <c r="MM136" s="152"/>
      <c r="MN136" s="152"/>
      <c r="MO136" s="152"/>
      <c r="MP136" s="152"/>
      <c r="MQ136" s="152"/>
      <c r="MR136" s="152"/>
      <c r="MS136" s="152"/>
      <c r="MT136" s="152"/>
    </row>
  </sheetData>
  <mergeCells count="183">
    <mergeCell ref="P5:P6"/>
    <mergeCell ref="Q5:Q6"/>
    <mergeCell ref="U5:U6"/>
    <mergeCell ref="E5:E6"/>
    <mergeCell ref="F5:F6"/>
    <mergeCell ref="G5:G6"/>
    <mergeCell ref="H5:H6"/>
    <mergeCell ref="I5:I6"/>
    <mergeCell ref="K5:K6"/>
    <mergeCell ref="R5:R6"/>
    <mergeCell ref="AH5:AH6"/>
    <mergeCell ref="AI5:AI6"/>
    <mergeCell ref="A9:C9"/>
    <mergeCell ref="E17:E18"/>
    <mergeCell ref="F17:F18"/>
    <mergeCell ref="G17:G18"/>
    <mergeCell ref="H17:H18"/>
    <mergeCell ref="I17:I18"/>
    <mergeCell ref="K17:K18"/>
    <mergeCell ref="N17:N18"/>
    <mergeCell ref="AB5:AB6"/>
    <mergeCell ref="AC5:AC6"/>
    <mergeCell ref="AD5:AD6"/>
    <mergeCell ref="AE5:AE6"/>
    <mergeCell ref="AF5:AF6"/>
    <mergeCell ref="AG5:AG6"/>
    <mergeCell ref="V5:V6"/>
    <mergeCell ref="W5:W6"/>
    <mergeCell ref="X5:X6"/>
    <mergeCell ref="Y5:Y6"/>
    <mergeCell ref="Z5:Z6"/>
    <mergeCell ref="AA5:AA6"/>
    <mergeCell ref="N5:N6"/>
    <mergeCell ref="O5:O6"/>
    <mergeCell ref="AF17:AF18"/>
    <mergeCell ref="AG17:AG18"/>
    <mergeCell ref="AH17:AH18"/>
    <mergeCell ref="W17:W18"/>
    <mergeCell ref="X17:X18"/>
    <mergeCell ref="Y17:Y18"/>
    <mergeCell ref="Z17:Z18"/>
    <mergeCell ref="AA17:AA18"/>
    <mergeCell ref="AB17:AB18"/>
    <mergeCell ref="A20:C20"/>
    <mergeCell ref="E28:E29"/>
    <mergeCell ref="F28:F29"/>
    <mergeCell ref="G28:G29"/>
    <mergeCell ref="H28:H29"/>
    <mergeCell ref="I28:I29"/>
    <mergeCell ref="AC17:AC18"/>
    <mergeCell ref="AD17:AD18"/>
    <mergeCell ref="AE17:AE18"/>
    <mergeCell ref="O17:O18"/>
    <mergeCell ref="P17:P18"/>
    <mergeCell ref="Q17:Q18"/>
    <mergeCell ref="U17:U18"/>
    <mergeCell ref="V17:V18"/>
    <mergeCell ref="W28:W29"/>
    <mergeCell ref="X28:X29"/>
    <mergeCell ref="Y28:Y29"/>
    <mergeCell ref="Z28:Z29"/>
    <mergeCell ref="K28:K29"/>
    <mergeCell ref="N28:N29"/>
    <mergeCell ref="O28:O29"/>
    <mergeCell ref="P28:P29"/>
    <mergeCell ref="Q28:Q29"/>
    <mergeCell ref="R17:R18"/>
    <mergeCell ref="AG28:AG29"/>
    <mergeCell ref="AH28:AH29"/>
    <mergeCell ref="AB28:AB29"/>
    <mergeCell ref="AC28:AC29"/>
    <mergeCell ref="AD28:AD29"/>
    <mergeCell ref="AE28:AE29"/>
    <mergeCell ref="AF28:AF29"/>
    <mergeCell ref="AC39:AC40"/>
    <mergeCell ref="AD39:AD40"/>
    <mergeCell ref="AE39:AE40"/>
    <mergeCell ref="AF39:AF40"/>
    <mergeCell ref="AG39:AG40"/>
    <mergeCell ref="AH39:AH40"/>
    <mergeCell ref="AB39:AB40"/>
    <mergeCell ref="K39:K40"/>
    <mergeCell ref="N39:N40"/>
    <mergeCell ref="AA28:AA29"/>
    <mergeCell ref="U28:U29"/>
    <mergeCell ref="V28:V29"/>
    <mergeCell ref="W39:W40"/>
    <mergeCell ref="X39:X40"/>
    <mergeCell ref="Y39:Y40"/>
    <mergeCell ref="Z39:Z40"/>
    <mergeCell ref="AA39:AA40"/>
    <mergeCell ref="O39:O40"/>
    <mergeCell ref="P39:P40"/>
    <mergeCell ref="Q39:Q40"/>
    <mergeCell ref="U39:U40"/>
    <mergeCell ref="V39:V40"/>
    <mergeCell ref="R28:R29"/>
    <mergeCell ref="R39:R40"/>
    <mergeCell ref="A42:C42"/>
    <mergeCell ref="E52:E53"/>
    <mergeCell ref="F52:F53"/>
    <mergeCell ref="G52:G53"/>
    <mergeCell ref="H52:H53"/>
    <mergeCell ref="I52:I53"/>
    <mergeCell ref="A31:C31"/>
    <mergeCell ref="E39:E40"/>
    <mergeCell ref="F39:F40"/>
    <mergeCell ref="G39:G40"/>
    <mergeCell ref="H39:H40"/>
    <mergeCell ref="I39:I40"/>
    <mergeCell ref="A55:C55"/>
    <mergeCell ref="E63:E64"/>
    <mergeCell ref="F63:F64"/>
    <mergeCell ref="G63:G64"/>
    <mergeCell ref="H63:H64"/>
    <mergeCell ref="I63:I64"/>
    <mergeCell ref="K63:K64"/>
    <mergeCell ref="N63:N64"/>
    <mergeCell ref="AA52:AA53"/>
    <mergeCell ref="U52:U53"/>
    <mergeCell ref="V52:V53"/>
    <mergeCell ref="W52:W53"/>
    <mergeCell ref="X52:X53"/>
    <mergeCell ref="Y52:Y53"/>
    <mergeCell ref="Z52:Z53"/>
    <mergeCell ref="K52:K53"/>
    <mergeCell ref="N52:N53"/>
    <mergeCell ref="O52:O53"/>
    <mergeCell ref="P52:P53"/>
    <mergeCell ref="Q52:Q53"/>
    <mergeCell ref="O63:O64"/>
    <mergeCell ref="P63:P64"/>
    <mergeCell ref="Q63:Q64"/>
    <mergeCell ref="U63:U64"/>
    <mergeCell ref="AH63:AH64"/>
    <mergeCell ref="W63:W64"/>
    <mergeCell ref="X63:X64"/>
    <mergeCell ref="Y63:Y64"/>
    <mergeCell ref="Z63:Z64"/>
    <mergeCell ref="AA63:AA64"/>
    <mergeCell ref="AB63:AB64"/>
    <mergeCell ref="AG52:AG53"/>
    <mergeCell ref="AH52:AH53"/>
    <mergeCell ref="AB52:AB53"/>
    <mergeCell ref="AC52:AC53"/>
    <mergeCell ref="AD52:AD53"/>
    <mergeCell ref="AE52:AE53"/>
    <mergeCell ref="AF52:AF53"/>
    <mergeCell ref="AD63:AD64"/>
    <mergeCell ref="AE63:AE64"/>
    <mergeCell ref="P74:P75"/>
    <mergeCell ref="Q74:Q75"/>
    <mergeCell ref="A66:C66"/>
    <mergeCell ref="E74:E75"/>
    <mergeCell ref="F74:F75"/>
    <mergeCell ref="G74:G75"/>
    <mergeCell ref="H74:H75"/>
    <mergeCell ref="I74:I75"/>
    <mergeCell ref="AC63:AC64"/>
    <mergeCell ref="R52:R53"/>
    <mergeCell ref="R63:R64"/>
    <mergeCell ref="R74:R75"/>
    <mergeCell ref="AG74:AG75"/>
    <mergeCell ref="AH74:AH75"/>
    <mergeCell ref="A77:C77"/>
    <mergeCell ref="AA74:AA75"/>
    <mergeCell ref="AB74:AB75"/>
    <mergeCell ref="AC74:AC75"/>
    <mergeCell ref="AD74:AD75"/>
    <mergeCell ref="AE74:AE75"/>
    <mergeCell ref="AF74:AF75"/>
    <mergeCell ref="U74:U75"/>
    <mergeCell ref="V74:V75"/>
    <mergeCell ref="W74:W75"/>
    <mergeCell ref="X74:X75"/>
    <mergeCell ref="Y74:Y75"/>
    <mergeCell ref="Z74:Z75"/>
    <mergeCell ref="K74:K75"/>
    <mergeCell ref="N74:N75"/>
    <mergeCell ref="O74:O75"/>
    <mergeCell ref="V63:V64"/>
    <mergeCell ref="AF63:AF64"/>
    <mergeCell ref="AG63:AG64"/>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MT136"/>
  <sheetViews>
    <sheetView topLeftCell="A4" zoomScale="80" zoomScaleNormal="80" workbookViewId="0">
      <pane xSplit="15" ySplit="3" topLeftCell="P7" activePane="bottomRight" state="frozen"/>
      <selection activeCell="AJ82" sqref="AJ82"/>
      <selection pane="topRight" activeCell="AJ82" sqref="AJ82"/>
      <selection pane="bottomLeft" activeCell="AJ82" sqref="AJ82"/>
      <selection pane="bottomRight" activeCell="AJ82" sqref="AJ82"/>
    </sheetView>
  </sheetViews>
  <sheetFormatPr defaultColWidth="9.125" defaultRowHeight="21" outlineLevelRow="1" outlineLevelCol="1"/>
  <cols>
    <col min="1" max="1" width="18.2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16" width="10.125" style="3" customWidth="1"/>
    <col min="17" max="17" width="9.25" style="3" customWidth="1"/>
    <col min="18" max="18" width="9.875" style="3" customWidth="1"/>
    <col min="19" max="20" width="15.625" style="5" hidden="1" customWidth="1" outlineLevel="1"/>
    <col min="21" max="21" width="10" style="3" customWidth="1" collapsed="1"/>
    <col min="22" max="23" width="9.125" style="3" customWidth="1"/>
    <col min="24" max="29" width="9.125" style="6" customWidth="1"/>
    <col min="30" max="30" width="8.625" style="6" hidden="1" customWidth="1" outlineLevel="1"/>
    <col min="31" max="33" width="9.25" style="6" hidden="1" customWidth="1" outlineLevel="1"/>
    <col min="34" max="34" width="8.625" style="153" hidden="1" customWidth="1" outlineLevel="1"/>
    <col min="35" max="35" width="10.125" style="7" bestFit="1" customWidth="1" collapsed="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2"/>
      <c r="T2" s="12"/>
      <c r="U2" s="10"/>
      <c r="V2" s="10"/>
      <c r="W2" s="10"/>
      <c r="X2" s="10"/>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7"/>
      <c r="T3" s="17"/>
      <c r="U3" s="14"/>
      <c r="V3" s="14"/>
      <c r="W3" s="14"/>
      <c r="AH3" s="7"/>
    </row>
    <row r="4" spans="1:358" ht="15.75" customHeight="1" thickBot="1">
      <c r="AH4" s="7"/>
    </row>
    <row r="5" spans="1:358" ht="21" customHeight="1">
      <c r="A5" s="231"/>
      <c r="B5" s="26" t="s">
        <v>1</v>
      </c>
      <c r="C5" s="26" t="s">
        <v>2</v>
      </c>
      <c r="D5" s="27"/>
      <c r="E5" s="1188" t="s">
        <v>3</v>
      </c>
      <c r="F5" s="1182" t="s">
        <v>4</v>
      </c>
      <c r="G5" s="1182" t="s">
        <v>5</v>
      </c>
      <c r="H5" s="1190" t="s">
        <v>6</v>
      </c>
      <c r="I5" s="1182" t="s">
        <v>7</v>
      </c>
      <c r="J5" s="28" t="s">
        <v>2</v>
      </c>
      <c r="K5" s="1182" t="s">
        <v>8</v>
      </c>
      <c r="L5" s="250" t="s">
        <v>9</v>
      </c>
      <c r="M5" s="250" t="s">
        <v>9</v>
      </c>
      <c r="N5" s="1182" t="s">
        <v>87</v>
      </c>
      <c r="O5" s="1182" t="s">
        <v>13</v>
      </c>
      <c r="P5" s="1182" t="s">
        <v>14</v>
      </c>
      <c r="Q5" s="1182" t="s">
        <v>15</v>
      </c>
      <c r="R5" s="1182" t="s">
        <v>16</v>
      </c>
      <c r="S5" s="29" t="s">
        <v>10</v>
      </c>
      <c r="T5" s="30" t="s">
        <v>11</v>
      </c>
      <c r="U5" s="1182" t="s">
        <v>64</v>
      </c>
      <c r="V5" s="1182" t="s">
        <v>65</v>
      </c>
      <c r="W5" s="1182" t="s">
        <v>66</v>
      </c>
      <c r="X5" s="1182" t="s">
        <v>67</v>
      </c>
      <c r="Y5" s="1182" t="s">
        <v>68</v>
      </c>
      <c r="Z5" s="1182" t="s">
        <v>69</v>
      </c>
      <c r="AA5" s="1182" t="s">
        <v>70</v>
      </c>
      <c r="AB5" s="1182" t="s">
        <v>77</v>
      </c>
      <c r="AC5" s="1182" t="s">
        <v>78</v>
      </c>
      <c r="AD5" s="1198" t="s">
        <v>79</v>
      </c>
      <c r="AE5" s="1198" t="s">
        <v>80</v>
      </c>
      <c r="AF5" s="1198" t="s">
        <v>81</v>
      </c>
      <c r="AG5" s="1194" t="s">
        <v>82</v>
      </c>
      <c r="AH5" s="1200">
        <v>2016</v>
      </c>
      <c r="AI5" s="1201" t="s">
        <v>93</v>
      </c>
    </row>
    <row r="6" spans="1:358" ht="18.75" customHeight="1" thickBot="1">
      <c r="A6" s="232"/>
      <c r="B6" s="32" t="s">
        <v>18</v>
      </c>
      <c r="C6" s="32"/>
      <c r="D6" s="27"/>
      <c r="E6" s="1189"/>
      <c r="F6" s="1183"/>
      <c r="G6" s="1183"/>
      <c r="H6" s="1183"/>
      <c r="I6" s="1183"/>
      <c r="J6" s="32" t="s">
        <v>19</v>
      </c>
      <c r="K6" s="1183"/>
      <c r="L6" s="33" t="s">
        <v>20</v>
      </c>
      <c r="M6" s="33" t="s">
        <v>63</v>
      </c>
      <c r="N6" s="1183"/>
      <c r="O6" s="1183"/>
      <c r="P6" s="1183"/>
      <c r="Q6" s="1183"/>
      <c r="R6" s="1183"/>
      <c r="S6" s="187">
        <v>42430</v>
      </c>
      <c r="T6" s="188">
        <v>42461</v>
      </c>
      <c r="U6" s="1183"/>
      <c r="V6" s="1183"/>
      <c r="W6" s="1183"/>
      <c r="X6" s="1183"/>
      <c r="Y6" s="1183"/>
      <c r="Z6" s="1183"/>
      <c r="AA6" s="1183"/>
      <c r="AB6" s="1183"/>
      <c r="AC6" s="1183"/>
      <c r="AD6" s="1199"/>
      <c r="AE6" s="1199"/>
      <c r="AF6" s="1199"/>
      <c r="AG6" s="1195"/>
      <c r="AH6" s="1197"/>
      <c r="AI6" s="1201"/>
    </row>
    <row r="7" spans="1:358" ht="18.75" customHeight="1" thickBot="1">
      <c r="A7" s="204" t="s">
        <v>0</v>
      </c>
      <c r="B7" s="205"/>
      <c r="C7" s="205"/>
      <c r="D7" s="19"/>
      <c r="E7" s="19"/>
      <c r="F7" s="20"/>
      <c r="G7" s="20"/>
      <c r="H7" s="20"/>
      <c r="I7" s="20"/>
      <c r="J7" s="21"/>
      <c r="K7" s="20"/>
      <c r="L7" s="20"/>
      <c r="M7" s="20"/>
      <c r="N7" s="20"/>
      <c r="O7" s="20"/>
      <c r="P7" s="20"/>
      <c r="Q7" s="20"/>
      <c r="R7" s="23"/>
      <c r="S7" s="22"/>
      <c r="T7" s="22"/>
      <c r="U7" s="24"/>
      <c r="V7" s="24"/>
      <c r="W7" s="24"/>
      <c r="X7" s="24"/>
      <c r="Y7" s="23"/>
      <c r="Z7" s="24"/>
      <c r="AA7" s="24"/>
      <c r="AB7" s="24"/>
      <c r="AC7" s="23"/>
      <c r="AD7" s="24"/>
      <c r="AE7" s="24"/>
      <c r="AF7" s="24"/>
      <c r="AG7" s="24"/>
      <c r="AH7" s="238"/>
      <c r="AI7" s="251"/>
    </row>
    <row r="8" spans="1:358" hidden="1" outlineLevel="1">
      <c r="A8" s="209" t="s">
        <v>21</v>
      </c>
      <c r="B8" s="210">
        <v>61.78</v>
      </c>
      <c r="C8" s="210" t="s">
        <v>22</v>
      </c>
      <c r="D8" s="211"/>
      <c r="E8" s="212">
        <v>58.55</v>
      </c>
      <c r="F8" s="35"/>
      <c r="G8" s="35"/>
      <c r="H8" s="35"/>
      <c r="I8" s="35"/>
      <c r="J8" s="36"/>
      <c r="K8" s="35"/>
      <c r="L8" s="213"/>
      <c r="M8" s="213"/>
      <c r="N8" s="35"/>
      <c r="O8" s="35"/>
      <c r="P8" s="35"/>
      <c r="Q8" s="35"/>
      <c r="R8" s="38"/>
      <c r="S8" s="214"/>
      <c r="T8" s="215"/>
      <c r="U8" s="39"/>
      <c r="V8" s="39"/>
      <c r="W8" s="39"/>
      <c r="X8" s="39"/>
      <c r="Y8" s="38"/>
      <c r="Z8" s="38"/>
      <c r="AA8" s="38"/>
      <c r="AB8" s="38"/>
      <c r="AC8" s="38"/>
      <c r="AD8" s="248"/>
      <c r="AE8" s="248"/>
      <c r="AF8" s="248"/>
      <c r="AG8" s="249"/>
      <c r="AH8" s="239"/>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16"/>
      <c r="T9" s="217"/>
      <c r="U9" s="208"/>
      <c r="V9" s="208"/>
      <c r="W9" s="208"/>
      <c r="X9" s="208"/>
      <c r="Y9" s="208"/>
      <c r="Z9" s="208"/>
      <c r="AA9" s="208"/>
      <c r="AB9" s="208"/>
      <c r="AC9" s="208"/>
      <c r="AD9" s="208"/>
      <c r="AE9" s="208"/>
      <c r="AF9" s="208"/>
      <c r="AG9" s="233"/>
      <c r="AH9" s="240"/>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65.2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52">
        <v>26.81</v>
      </c>
      <c r="Q10" s="181">
        <v>28</v>
      </c>
      <c r="R10" s="189">
        <v>29</v>
      </c>
      <c r="S10" s="185"/>
      <c r="T10" s="180"/>
      <c r="U10" s="189">
        <v>30.5</v>
      </c>
      <c r="V10" s="189">
        <v>31</v>
      </c>
      <c r="W10" s="189">
        <v>32</v>
      </c>
      <c r="X10" s="189">
        <v>33</v>
      </c>
      <c r="Y10" s="189">
        <v>34</v>
      </c>
      <c r="Z10" s="189">
        <v>35.5</v>
      </c>
      <c r="AA10" s="189">
        <v>37</v>
      </c>
      <c r="AB10" s="189">
        <v>38.5</v>
      </c>
      <c r="AC10" s="189">
        <v>40</v>
      </c>
      <c r="AD10" s="246">
        <f>AVERAGE(P10:R10)</f>
        <v>27.936666666666667</v>
      </c>
      <c r="AE10" s="246">
        <f>AVERAGE(U10:W10)</f>
        <v>31.166666666666668</v>
      </c>
      <c r="AF10" s="246">
        <f>AVERAGE(X10:Z10)</f>
        <v>34.166666666666664</v>
      </c>
      <c r="AG10" s="247">
        <f>AVERAGE(AA10:AC10)</f>
        <v>38.5</v>
      </c>
      <c r="AH10" s="241">
        <f>AVERAGE(P10:AC10)</f>
        <v>32.942500000000003</v>
      </c>
    </row>
    <row r="11" spans="1:358" ht="65.2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52">
        <v>26.81</v>
      </c>
      <c r="Q11" s="183">
        <v>29</v>
      </c>
      <c r="R11" s="183">
        <v>28</v>
      </c>
      <c r="S11" s="185"/>
      <c r="T11" s="186"/>
      <c r="U11" s="183">
        <v>28.5</v>
      </c>
      <c r="V11" s="183">
        <v>29.5</v>
      </c>
      <c r="W11" s="183">
        <v>30</v>
      </c>
      <c r="X11" s="183">
        <v>33</v>
      </c>
      <c r="Y11" s="183">
        <v>35.5</v>
      </c>
      <c r="Z11" s="183">
        <v>36</v>
      </c>
      <c r="AA11" s="183">
        <v>38</v>
      </c>
      <c r="AB11" s="183">
        <v>38.299999999999997</v>
      </c>
      <c r="AC11" s="183">
        <v>40</v>
      </c>
      <c r="AD11" s="246">
        <f t="shared" ref="AD11:AD12" si="1">AVERAGE(P11:R11)</f>
        <v>27.936666666666667</v>
      </c>
      <c r="AE11" s="246">
        <f t="shared" ref="AE11:AE13" si="2">AVERAGE(U11:W11)</f>
        <v>29.333333333333332</v>
      </c>
      <c r="AF11" s="246">
        <f t="shared" ref="AF11:AF13" si="3">AVERAGE(X11:Z11)</f>
        <v>34.833333333333336</v>
      </c>
      <c r="AG11" s="247">
        <f t="shared" ref="AG11:AG13" si="4">AVERAGE(AA11:AC11)</f>
        <v>38.766666666666666</v>
      </c>
      <c r="AH11" s="241">
        <f>AVERAGE(P11:AC11)</f>
        <v>32.717500000000001</v>
      </c>
    </row>
    <row r="12" spans="1:358" ht="65.2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52">
        <v>26.81</v>
      </c>
      <c r="Q12" s="189">
        <v>29</v>
      </c>
      <c r="R12" s="189">
        <v>32</v>
      </c>
      <c r="S12" s="185" t="s">
        <v>94</v>
      </c>
      <c r="T12" s="180" t="s">
        <v>94</v>
      </c>
      <c r="U12" s="183">
        <v>35</v>
      </c>
      <c r="V12" s="183">
        <v>35</v>
      </c>
      <c r="W12" s="183">
        <v>35</v>
      </c>
      <c r="X12" s="183">
        <v>37</v>
      </c>
      <c r="Y12" s="189">
        <v>37</v>
      </c>
      <c r="Z12" s="189">
        <v>37</v>
      </c>
      <c r="AA12" s="189">
        <v>40</v>
      </c>
      <c r="AB12" s="189">
        <v>40</v>
      </c>
      <c r="AC12" s="189">
        <v>40</v>
      </c>
      <c r="AD12" s="246">
        <f t="shared" si="1"/>
        <v>29.27</v>
      </c>
      <c r="AE12" s="246">
        <f t="shared" si="2"/>
        <v>35</v>
      </c>
      <c r="AF12" s="246">
        <f t="shared" si="3"/>
        <v>37</v>
      </c>
      <c r="AG12" s="247">
        <f t="shared" si="4"/>
        <v>40</v>
      </c>
      <c r="AH12" s="241">
        <f>AVERAGE(P12:AC12)</f>
        <v>35.317500000000003</v>
      </c>
    </row>
    <row r="13" spans="1:358" ht="65.2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52">
        <v>26.81</v>
      </c>
      <c r="Q13" s="189">
        <v>28</v>
      </c>
      <c r="R13" s="189">
        <v>29</v>
      </c>
      <c r="S13" s="226" t="s">
        <v>137</v>
      </c>
      <c r="T13" s="225" t="s">
        <v>138</v>
      </c>
      <c r="U13" s="189">
        <v>30.5</v>
      </c>
      <c r="V13" s="189">
        <v>32</v>
      </c>
      <c r="W13" s="189">
        <v>35</v>
      </c>
      <c r="X13" s="189">
        <v>37</v>
      </c>
      <c r="Y13" s="189">
        <v>37.5</v>
      </c>
      <c r="Z13" s="189">
        <v>38</v>
      </c>
      <c r="AA13" s="189">
        <v>40</v>
      </c>
      <c r="AB13" s="189">
        <v>41</v>
      </c>
      <c r="AC13" s="189">
        <v>44</v>
      </c>
      <c r="AD13" s="246">
        <f>AVERAGE(P13:R13)</f>
        <v>27.936666666666667</v>
      </c>
      <c r="AE13" s="246">
        <f t="shared" si="2"/>
        <v>32.5</v>
      </c>
      <c r="AF13" s="246">
        <f t="shared" si="3"/>
        <v>37.5</v>
      </c>
      <c r="AG13" s="247">
        <f t="shared" si="4"/>
        <v>41.666666666666664</v>
      </c>
      <c r="AH13" s="241">
        <f>AVERAGE(P13:AC13)</f>
        <v>34.900833333333331</v>
      </c>
    </row>
    <row r="14" spans="1:358" s="62" customFormat="1" ht="19.5" hidden="1" outlineLevel="1" thickBot="1">
      <c r="A14" s="245" t="s">
        <v>75</v>
      </c>
      <c r="B14" s="244" t="s">
        <v>27</v>
      </c>
      <c r="C14" s="58" t="s">
        <v>27</v>
      </c>
      <c r="D14" s="58"/>
      <c r="E14" s="58"/>
      <c r="F14" s="59"/>
      <c r="G14" s="59"/>
      <c r="H14" s="59"/>
      <c r="I14" s="59"/>
      <c r="J14" s="59" t="e">
        <f t="shared" ref="J14:K14" si="5">AVERAGE(J10:J13)</f>
        <v>#DIV/0!</v>
      </c>
      <c r="K14" s="59">
        <f t="shared" si="5"/>
        <v>48.3</v>
      </c>
      <c r="L14" s="59">
        <f>AVERAGE(L10:L13)</f>
        <v>46.85</v>
      </c>
      <c r="M14" s="59">
        <f>AVERAGE(M10:M13)</f>
        <v>48.634999999999998</v>
      </c>
      <c r="N14" s="59">
        <f>AVERAGE(N10:N13)</f>
        <v>46.25</v>
      </c>
      <c r="O14" s="59">
        <f t="shared" ref="O14" si="6">AVERAGE(O10:O13)</f>
        <v>37</v>
      </c>
      <c r="P14" s="59">
        <f>AVERAGE(P10:P13)</f>
        <v>26.81</v>
      </c>
      <c r="Q14" s="59">
        <f>AVERAGE(Q10:Q13)</f>
        <v>28.5</v>
      </c>
      <c r="R14" s="59">
        <f>AVERAGE(R10:R13)</f>
        <v>29.5</v>
      </c>
      <c r="S14" s="60"/>
      <c r="T14" s="60"/>
      <c r="U14" s="59">
        <f>AVERAGE(U10:U13)</f>
        <v>31.125</v>
      </c>
      <c r="V14" s="59">
        <f t="shared" ref="V14:AC14" si="7">AVERAGE(V10:V13)</f>
        <v>31.875</v>
      </c>
      <c r="W14" s="59">
        <f t="shared" si="7"/>
        <v>33</v>
      </c>
      <c r="X14" s="59">
        <f t="shared" si="7"/>
        <v>35</v>
      </c>
      <c r="Y14" s="59">
        <f t="shared" si="7"/>
        <v>36</v>
      </c>
      <c r="Z14" s="59">
        <f t="shared" si="7"/>
        <v>36.625</v>
      </c>
      <c r="AA14" s="59">
        <f t="shared" si="7"/>
        <v>38.75</v>
      </c>
      <c r="AB14" s="59">
        <f t="shared" si="7"/>
        <v>39.450000000000003</v>
      </c>
      <c r="AC14" s="59">
        <f t="shared" si="7"/>
        <v>41</v>
      </c>
      <c r="AD14" s="59">
        <f>AVERAGE(AD10:AD13)</f>
        <v>28.27</v>
      </c>
      <c r="AE14" s="59">
        <f t="shared" ref="AE14" si="8">AVERAGE(AE10:AE13)</f>
        <v>32</v>
      </c>
      <c r="AF14" s="59">
        <f>AVERAGE(AF10:AF13)</f>
        <v>35.875</v>
      </c>
      <c r="AG14" s="234">
        <f>AVERAGE(AG10:AG13)</f>
        <v>39.733333333333334</v>
      </c>
      <c r="AH14" s="242">
        <f>AVERAGE(AH10:AH13)</f>
        <v>33.969583333333333</v>
      </c>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AC15" si="9">Q14</f>
        <v>28.5</v>
      </c>
      <c r="R15" s="164">
        <v>29</v>
      </c>
      <c r="S15" s="164"/>
      <c r="T15" s="164"/>
      <c r="U15" s="164">
        <v>30</v>
      </c>
      <c r="V15" s="164">
        <v>31.1</v>
      </c>
      <c r="W15" s="164">
        <v>31.5</v>
      </c>
      <c r="X15" s="164">
        <v>33</v>
      </c>
      <c r="Y15" s="164">
        <v>34.85</v>
      </c>
      <c r="Z15" s="164">
        <f>Z14</f>
        <v>36.625</v>
      </c>
      <c r="AA15" s="164">
        <f t="shared" si="9"/>
        <v>38.75</v>
      </c>
      <c r="AB15" s="164">
        <f t="shared" si="9"/>
        <v>39.450000000000003</v>
      </c>
      <c r="AC15" s="164">
        <f t="shared" si="9"/>
        <v>41</v>
      </c>
      <c r="AD15" s="164">
        <f>AVERAGE(P15:R15)</f>
        <v>28.103333333333335</v>
      </c>
      <c r="AE15" s="164">
        <f>AVERAGE(U15:W15)</f>
        <v>30.866666666666664</v>
      </c>
      <c r="AF15" s="164">
        <f>AVERAGE(X15:Z15)</f>
        <v>34.824999999999996</v>
      </c>
      <c r="AG15" s="229">
        <f>AVERAGE(AA15:AC15)</f>
        <v>39.733333333333334</v>
      </c>
      <c r="AH15" s="243">
        <f>AVERAGE(P15:R15,U15:AC15)</f>
        <v>33.382083333333334</v>
      </c>
      <c r="AI15" s="25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67"/>
      <c r="T16" s="67"/>
      <c r="U16" s="24"/>
      <c r="V16" s="24"/>
      <c r="W16" s="24"/>
      <c r="X16" s="24"/>
      <c r="Y16" s="23"/>
      <c r="Z16" s="23"/>
      <c r="AA16" s="23"/>
      <c r="AB16" s="23"/>
      <c r="AC16" s="23"/>
      <c r="AD16" s="23"/>
      <c r="AE16" s="23"/>
      <c r="AF16" s="23"/>
      <c r="AG16" s="24"/>
      <c r="AH16" s="238"/>
      <c r="AI16" s="251"/>
    </row>
    <row r="17" spans="1:358" ht="16.5" hidden="1" customHeight="1" outlineLevel="1">
      <c r="A17" s="231"/>
      <c r="B17" s="26" t="s">
        <v>1</v>
      </c>
      <c r="C17" s="26" t="str">
        <f>C5</f>
        <v>Forecast</v>
      </c>
      <c r="D17" s="27"/>
      <c r="E17" s="1182" t="s">
        <v>3</v>
      </c>
      <c r="F17" s="1182" t="s">
        <v>4</v>
      </c>
      <c r="G17" s="1182" t="s">
        <v>5</v>
      </c>
      <c r="H17" s="1182" t="s">
        <v>6</v>
      </c>
      <c r="I17" s="1182" t="s">
        <v>7</v>
      </c>
      <c r="J17" s="28" t="s">
        <v>2</v>
      </c>
      <c r="K17" s="1182" t="s">
        <v>8</v>
      </c>
      <c r="L17" s="250" t="s">
        <v>9</v>
      </c>
      <c r="M17" s="250" t="s">
        <v>9</v>
      </c>
      <c r="N17" s="1182" t="s">
        <v>12</v>
      </c>
      <c r="O17" s="1182" t="s">
        <v>13</v>
      </c>
      <c r="P17" s="1182" t="s">
        <v>14</v>
      </c>
      <c r="Q17" s="1182" t="s">
        <v>15</v>
      </c>
      <c r="R17" s="1182" t="s">
        <v>16</v>
      </c>
      <c r="S17" s="29" t="s">
        <v>10</v>
      </c>
      <c r="T17" s="30" t="s">
        <v>11</v>
      </c>
      <c r="U17" s="1182" t="s">
        <v>64</v>
      </c>
      <c r="V17" s="1182" t="s">
        <v>65</v>
      </c>
      <c r="W17" s="1182" t="s">
        <v>66</v>
      </c>
      <c r="X17" s="1182" t="s">
        <v>67</v>
      </c>
      <c r="Y17" s="1182" t="s">
        <v>68</v>
      </c>
      <c r="Z17" s="1182" t="s">
        <v>69</v>
      </c>
      <c r="AA17" s="1182" t="s">
        <v>70</v>
      </c>
      <c r="AB17" s="1182" t="s">
        <v>77</v>
      </c>
      <c r="AC17" s="1182" t="s">
        <v>78</v>
      </c>
      <c r="AD17" s="1198" t="s">
        <v>79</v>
      </c>
      <c r="AE17" s="1198" t="s">
        <v>80</v>
      </c>
      <c r="AF17" s="1198" t="s">
        <v>81</v>
      </c>
      <c r="AG17" s="1194" t="s">
        <v>82</v>
      </c>
      <c r="AH17" s="1196">
        <v>2016</v>
      </c>
      <c r="AI17" s="251"/>
    </row>
    <row r="18" spans="1:358" ht="16.5" hidden="1" customHeight="1" outlineLevel="1">
      <c r="A18" s="232"/>
      <c r="B18" s="68"/>
      <c r="C18" s="68"/>
      <c r="D18" s="27"/>
      <c r="E18" s="1183"/>
      <c r="F18" s="1183"/>
      <c r="G18" s="1183"/>
      <c r="H18" s="1183"/>
      <c r="I18" s="1183"/>
      <c r="J18" s="69" t="str">
        <f>$J$6</f>
        <v>(8-12 Jun)</v>
      </c>
      <c r="K18" s="1183"/>
      <c r="L18" s="33" t="s">
        <v>20</v>
      </c>
      <c r="M18" s="33" t="s">
        <v>63</v>
      </c>
      <c r="N18" s="1183"/>
      <c r="O18" s="1183"/>
      <c r="P18" s="1183"/>
      <c r="Q18" s="1183"/>
      <c r="R18" s="1183"/>
      <c r="S18" s="187">
        <v>42430</v>
      </c>
      <c r="T18" s="188">
        <v>42461</v>
      </c>
      <c r="U18" s="1183"/>
      <c r="V18" s="1183"/>
      <c r="W18" s="1183"/>
      <c r="X18" s="1183"/>
      <c r="Y18" s="1183"/>
      <c r="Z18" s="1183"/>
      <c r="AA18" s="1183"/>
      <c r="AB18" s="1183"/>
      <c r="AC18" s="1183"/>
      <c r="AD18" s="1199"/>
      <c r="AE18" s="1199"/>
      <c r="AF18" s="1199"/>
      <c r="AG18" s="1195"/>
      <c r="AH18" s="1197"/>
      <c r="AI18" s="251"/>
    </row>
    <row r="19" spans="1:358" hidden="1" outlineLevel="1">
      <c r="A19" s="47" t="s">
        <v>29</v>
      </c>
      <c r="B19" s="34">
        <v>-1.78</v>
      </c>
      <c r="C19" s="34" t="str">
        <f>C8</f>
        <v>Previous WK</v>
      </c>
      <c r="D19" s="70"/>
      <c r="E19" s="71">
        <v>1.01</v>
      </c>
      <c r="F19" s="35"/>
      <c r="G19" s="35"/>
      <c r="H19" s="35"/>
      <c r="I19" s="35"/>
      <c r="J19" s="72"/>
      <c r="K19" s="35"/>
      <c r="L19" s="37"/>
      <c r="M19" s="37"/>
      <c r="N19" s="35"/>
      <c r="O19" s="35"/>
      <c r="P19" s="74"/>
      <c r="Q19" s="74"/>
      <c r="R19" s="74"/>
      <c r="S19" s="73"/>
      <c r="T19" s="73"/>
      <c r="U19" s="39"/>
      <c r="V19" s="39"/>
      <c r="W19" s="39"/>
      <c r="X19" s="39"/>
      <c r="Y19" s="38"/>
      <c r="Z19" s="38"/>
      <c r="AA19" s="38"/>
      <c r="AB19" s="38"/>
      <c r="AC19" s="38"/>
      <c r="AD19" s="248"/>
      <c r="AE19" s="248"/>
      <c r="AF19" s="248"/>
      <c r="AG19" s="249"/>
      <c r="AH19" s="239"/>
      <c r="AI19" s="251"/>
    </row>
    <row r="20" spans="1:358" s="77" customFormat="1" ht="21" hidden="1" customHeight="1" outlineLevel="1">
      <c r="A20" s="1180"/>
      <c r="B20" s="1181"/>
      <c r="C20" s="1181"/>
      <c r="D20" s="75"/>
      <c r="E20" s="75"/>
      <c r="F20" s="76"/>
      <c r="G20" s="76"/>
      <c r="H20" s="76"/>
      <c r="I20" s="76"/>
      <c r="J20" s="43"/>
      <c r="K20" s="76"/>
      <c r="L20" s="76"/>
      <c r="M20" s="76"/>
      <c r="N20" s="76"/>
      <c r="O20" s="76"/>
      <c r="P20" s="222"/>
      <c r="Q20" s="76"/>
      <c r="R20" s="44"/>
      <c r="S20" s="216"/>
      <c r="T20" s="217"/>
      <c r="U20" s="44"/>
      <c r="V20" s="44"/>
      <c r="W20" s="44"/>
      <c r="X20" s="44"/>
      <c r="Y20" s="44"/>
      <c r="Z20" s="44"/>
      <c r="AA20" s="44"/>
      <c r="AB20" s="44"/>
      <c r="AC20" s="44"/>
      <c r="AD20" s="44"/>
      <c r="AE20" s="44"/>
      <c r="AF20" s="44"/>
      <c r="AG20" s="235"/>
      <c r="AH20" s="240"/>
      <c r="AI20" s="251"/>
      <c r="AJ20" s="45"/>
      <c r="AK20" s="45"/>
      <c r="AL20" s="45"/>
      <c r="AM20" s="45"/>
      <c r="AN20" s="45"/>
      <c r="AO20" s="45"/>
      <c r="AP20" s="45"/>
      <c r="AQ20" s="45"/>
      <c r="AR20" s="45"/>
      <c r="AS20" s="45"/>
      <c r="AT20" s="45"/>
      <c r="AU20" s="45"/>
      <c r="AV20" s="45"/>
      <c r="AW20" s="45"/>
      <c r="AX20" s="45"/>
      <c r="AY20" s="45"/>
      <c r="AZ20" s="45"/>
      <c r="BA20" s="45"/>
      <c r="BB20" s="45"/>
      <c r="BC20" s="45"/>
      <c r="BD20" s="45"/>
      <c r="BE20" s="45"/>
      <c r="BF20" s="45"/>
      <c r="BG20" s="45"/>
      <c r="BH20" s="45"/>
      <c r="BI20" s="45"/>
      <c r="BJ20" s="45"/>
      <c r="BK20" s="45"/>
      <c r="BL20" s="45"/>
      <c r="BM20" s="45"/>
      <c r="BN20" s="45"/>
      <c r="BO20" s="45"/>
      <c r="BP20" s="45"/>
      <c r="BQ20" s="45"/>
      <c r="BR20" s="45"/>
      <c r="BS20" s="45"/>
      <c r="BT20" s="45"/>
      <c r="BU20" s="45"/>
      <c r="BV20" s="45"/>
      <c r="BW20" s="45"/>
      <c r="BX20" s="45"/>
      <c r="BY20" s="45"/>
      <c r="BZ20" s="45"/>
      <c r="CA20" s="45"/>
      <c r="CB20" s="45"/>
      <c r="CC20" s="45"/>
      <c r="CD20" s="45"/>
      <c r="CE20" s="45"/>
      <c r="CF20" s="45"/>
      <c r="CG20" s="45"/>
      <c r="CH20" s="45"/>
      <c r="CI20" s="45"/>
      <c r="CJ20" s="45"/>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5"/>
      <c r="EF20" s="45"/>
      <c r="EG20" s="45"/>
      <c r="EH20" s="45"/>
      <c r="EI20" s="45"/>
      <c r="EJ20" s="45"/>
      <c r="EK20" s="45"/>
      <c r="EL20" s="45"/>
      <c r="EM20" s="45"/>
      <c r="EN20" s="45"/>
      <c r="EO20" s="45"/>
      <c r="EP20" s="45"/>
      <c r="EQ20" s="45"/>
      <c r="ER20" s="45"/>
      <c r="ES20" s="45"/>
      <c r="ET20" s="45"/>
      <c r="EU20" s="45"/>
      <c r="EV20" s="45"/>
      <c r="EW20" s="45"/>
      <c r="EX20" s="45"/>
      <c r="EY20" s="45"/>
      <c r="EZ20" s="45"/>
      <c r="FA20" s="45"/>
      <c r="FB20" s="45"/>
      <c r="FC20" s="45"/>
      <c r="FD20" s="45"/>
      <c r="FE20" s="45"/>
      <c r="FF20" s="45"/>
      <c r="FG20" s="45"/>
      <c r="FH20" s="45"/>
      <c r="FI20" s="45"/>
      <c r="FJ20" s="45"/>
      <c r="FK20" s="45"/>
      <c r="FL20" s="45"/>
      <c r="FM20" s="45"/>
      <c r="FN20" s="45"/>
      <c r="FO20" s="45"/>
      <c r="FP20" s="45"/>
      <c r="FQ20" s="45"/>
      <c r="FR20" s="45"/>
      <c r="FS20" s="45"/>
      <c r="FT20" s="45"/>
      <c r="FU20" s="45"/>
      <c r="FV20" s="45"/>
      <c r="FW20" s="45"/>
      <c r="FX20" s="45"/>
      <c r="FY20" s="45"/>
      <c r="FZ20" s="45"/>
      <c r="GA20" s="45"/>
      <c r="GB20" s="45"/>
      <c r="GC20" s="45"/>
      <c r="GD20" s="45"/>
      <c r="GE20" s="45"/>
      <c r="GF20" s="45"/>
      <c r="GG20" s="45"/>
      <c r="GH20" s="45"/>
      <c r="GI20" s="45"/>
      <c r="GJ20" s="45"/>
      <c r="GK20" s="45"/>
      <c r="GL20" s="45"/>
      <c r="GM20" s="45"/>
      <c r="GN20" s="45"/>
      <c r="GO20" s="45"/>
      <c r="GP20" s="45"/>
      <c r="GQ20" s="45"/>
      <c r="GR20" s="45"/>
      <c r="GS20" s="45"/>
      <c r="GT20" s="45"/>
      <c r="GU20" s="45"/>
      <c r="GV20" s="45"/>
      <c r="GW20" s="45"/>
      <c r="GX20" s="45"/>
      <c r="GY20" s="45"/>
      <c r="GZ20" s="45"/>
      <c r="HA20" s="45"/>
      <c r="HB20" s="45"/>
      <c r="HC20" s="45"/>
      <c r="HD20" s="45"/>
      <c r="HE20" s="45"/>
      <c r="HF20" s="45"/>
      <c r="HG20" s="45"/>
      <c r="HH20" s="45"/>
      <c r="HI20" s="45"/>
      <c r="HJ20" s="45"/>
      <c r="HK20" s="45"/>
      <c r="HL20" s="45"/>
      <c r="HM20" s="45"/>
      <c r="HN20" s="45"/>
      <c r="HO20" s="45"/>
      <c r="HP20" s="45"/>
      <c r="HQ20" s="45"/>
      <c r="HR20" s="45"/>
      <c r="HS20" s="45"/>
      <c r="HT20" s="45"/>
      <c r="HU20" s="45"/>
      <c r="HV20" s="45"/>
      <c r="HW20" s="45"/>
      <c r="HX20" s="45"/>
      <c r="HY20" s="45"/>
      <c r="HZ20" s="45"/>
      <c r="IA20" s="45"/>
      <c r="IB20" s="45"/>
      <c r="IC20" s="45"/>
      <c r="ID20" s="45"/>
      <c r="IE20" s="45"/>
      <c r="IF20" s="45"/>
      <c r="IG20" s="45"/>
      <c r="IH20" s="45"/>
      <c r="II20" s="45"/>
      <c r="IJ20" s="45"/>
      <c r="IK20" s="45"/>
      <c r="IL20" s="45"/>
      <c r="IM20" s="45"/>
      <c r="IN20" s="45"/>
      <c r="IO20" s="45"/>
      <c r="IP20" s="45"/>
      <c r="IQ20" s="45"/>
      <c r="IR20" s="45"/>
      <c r="IS20" s="45"/>
      <c r="IT20" s="45"/>
      <c r="IU20" s="45"/>
      <c r="IV20" s="45"/>
      <c r="IW20" s="45"/>
      <c r="IX20" s="45"/>
      <c r="IY20" s="45"/>
      <c r="IZ20" s="45"/>
      <c r="JA20" s="45"/>
      <c r="JB20" s="45"/>
      <c r="JC20" s="45"/>
      <c r="JD20" s="45"/>
      <c r="JE20" s="45"/>
      <c r="JF20" s="45"/>
      <c r="JG20" s="45"/>
      <c r="JH20" s="45"/>
      <c r="JI20" s="45"/>
      <c r="JJ20" s="45"/>
      <c r="JK20" s="45"/>
      <c r="JL20" s="45"/>
      <c r="JM20" s="45"/>
      <c r="JN20" s="45"/>
      <c r="JO20" s="45"/>
      <c r="JP20" s="45"/>
      <c r="JQ20" s="45"/>
      <c r="JR20" s="45"/>
      <c r="JS20" s="45"/>
      <c r="JT20" s="45"/>
      <c r="JU20" s="45"/>
      <c r="JV20" s="45"/>
      <c r="JW20" s="45"/>
      <c r="JX20" s="45"/>
      <c r="JY20" s="45"/>
      <c r="JZ20" s="45"/>
      <c r="KA20" s="45"/>
      <c r="KB20" s="45"/>
      <c r="KC20" s="45"/>
      <c r="KD20" s="45"/>
      <c r="KE20" s="45"/>
      <c r="KF20" s="45"/>
      <c r="KG20" s="45"/>
      <c r="KH20" s="45"/>
      <c r="KI20" s="45"/>
      <c r="KJ20" s="45"/>
      <c r="KK20" s="45"/>
      <c r="KL20" s="45"/>
      <c r="KM20" s="45"/>
      <c r="KN20" s="45"/>
      <c r="KO20" s="45"/>
      <c r="KP20" s="45"/>
      <c r="KQ20" s="45"/>
      <c r="KR20" s="45"/>
      <c r="KS20" s="45"/>
      <c r="KT20" s="45"/>
      <c r="KU20" s="45"/>
      <c r="KV20" s="45"/>
      <c r="KW20" s="45"/>
      <c r="KX20" s="45"/>
      <c r="KY20" s="45"/>
      <c r="KZ20" s="45"/>
      <c r="LA20" s="45"/>
      <c r="LB20" s="45"/>
      <c r="LC20" s="45"/>
      <c r="LD20" s="45"/>
      <c r="LE20" s="45"/>
      <c r="LF20" s="45"/>
      <c r="LG20" s="45"/>
      <c r="LH20" s="45"/>
      <c r="LI20" s="45"/>
      <c r="LJ20" s="45"/>
      <c r="LK20" s="45"/>
      <c r="LL20" s="45"/>
      <c r="LM20" s="45"/>
      <c r="LN20" s="45"/>
      <c r="LO20" s="45"/>
      <c r="LP20" s="45"/>
      <c r="LQ20" s="45"/>
      <c r="LR20" s="45"/>
      <c r="LS20" s="45"/>
      <c r="LT20" s="45"/>
      <c r="LU20" s="45"/>
      <c r="LV20" s="45"/>
      <c r="LW20" s="45"/>
      <c r="LX20" s="45"/>
      <c r="LY20" s="45"/>
      <c r="LZ20" s="45"/>
      <c r="MA20" s="45"/>
      <c r="MB20" s="45"/>
      <c r="MC20" s="45"/>
      <c r="MD20" s="45"/>
      <c r="ME20" s="45"/>
      <c r="MF20" s="45"/>
      <c r="MG20" s="45"/>
      <c r="MH20" s="45"/>
      <c r="MI20" s="45"/>
      <c r="MJ20" s="45"/>
      <c r="MK20" s="45"/>
      <c r="ML20" s="45"/>
      <c r="MM20" s="45"/>
      <c r="MN20" s="45"/>
      <c r="MO20" s="45"/>
      <c r="MP20" s="45"/>
      <c r="MQ20" s="45"/>
      <c r="MR20" s="45"/>
      <c r="MS20" s="45"/>
      <c r="MT20" s="45"/>
    </row>
    <row r="21" spans="1:358" ht="60" hidden="1" customHeight="1" outlineLevel="1">
      <c r="A21" s="47" t="s">
        <v>23</v>
      </c>
      <c r="B21" s="48">
        <f>C21-$B$19</f>
        <v>0.28000000000000003</v>
      </c>
      <c r="C21" s="55">
        <v>-1.5</v>
      </c>
      <c r="D21" s="49"/>
      <c r="E21" s="49"/>
      <c r="F21" s="50"/>
      <c r="G21" s="57"/>
      <c r="H21" s="56"/>
      <c r="I21" s="56"/>
      <c r="J21" s="53"/>
      <c r="K21" s="189">
        <v>1</v>
      </c>
      <c r="L21" s="189">
        <v>2</v>
      </c>
      <c r="M21" s="189">
        <v>2</v>
      </c>
      <c r="N21" s="171">
        <v>4</v>
      </c>
      <c r="O21" s="189">
        <v>9.75</v>
      </c>
      <c r="P21" s="56">
        <v>9.7899999999999991</v>
      </c>
      <c r="Q21" s="189">
        <v>4.5</v>
      </c>
      <c r="R21" s="189">
        <v>4</v>
      </c>
      <c r="S21" s="185"/>
      <c r="T21" s="186"/>
      <c r="U21" s="189">
        <v>3</v>
      </c>
      <c r="V21" s="189">
        <v>3.5</v>
      </c>
      <c r="W21" s="189">
        <v>3.5</v>
      </c>
      <c r="X21" s="189">
        <v>3</v>
      </c>
      <c r="Y21" s="189">
        <v>2</v>
      </c>
      <c r="Z21" s="189">
        <v>1</v>
      </c>
      <c r="AA21" s="189">
        <v>1.5</v>
      </c>
      <c r="AB21" s="189">
        <v>2.5</v>
      </c>
      <c r="AC21" s="189">
        <v>3</v>
      </c>
      <c r="AD21" s="246">
        <f t="shared" ref="AD21:AD23" si="10">AVERAGE(P21:R21)</f>
        <v>6.0966666666666667</v>
      </c>
      <c r="AE21" s="246">
        <f>AVERAGE(U21:W21)</f>
        <v>3.3333333333333335</v>
      </c>
      <c r="AF21" s="246">
        <f>AVERAGE(X21:Z21)</f>
        <v>2</v>
      </c>
      <c r="AG21" s="247">
        <f>AVERAGE(AA21:AC21)</f>
        <v>2.3333333333333335</v>
      </c>
      <c r="AH21" s="241">
        <f>AVERAGE(P21:AC21)</f>
        <v>3.4408333333333334</v>
      </c>
      <c r="AI21" s="251"/>
    </row>
    <row r="22" spans="1:358" ht="66" hidden="1" customHeight="1" outlineLevel="1">
      <c r="A22" s="47" t="s">
        <v>24</v>
      </c>
      <c r="B22" s="48">
        <f t="shared" ref="B22" si="11">C22-$B$16</f>
        <v>-1.3</v>
      </c>
      <c r="C22" s="55">
        <v>-1.3</v>
      </c>
      <c r="D22" s="49"/>
      <c r="E22" s="49"/>
      <c r="F22" s="56"/>
      <c r="G22" s="57"/>
      <c r="H22" s="56"/>
      <c r="I22" s="56"/>
      <c r="J22" s="55"/>
      <c r="K22" s="189">
        <v>-0.4</v>
      </c>
      <c r="L22" s="189">
        <v>0.3</v>
      </c>
      <c r="M22" s="189">
        <v>1.9</v>
      </c>
      <c r="N22" s="171">
        <v>4.8</v>
      </c>
      <c r="O22" s="183"/>
      <c r="P22" s="56">
        <v>9.7899999999999991</v>
      </c>
      <c r="Q22" s="183">
        <v>5</v>
      </c>
      <c r="R22" s="183">
        <v>4.5</v>
      </c>
      <c r="S22" s="185"/>
      <c r="T22" s="186"/>
      <c r="U22" s="183">
        <v>5</v>
      </c>
      <c r="V22" s="183">
        <v>5.5</v>
      </c>
      <c r="W22" s="183">
        <v>5</v>
      </c>
      <c r="X22" s="183">
        <v>5</v>
      </c>
      <c r="Y22" s="183">
        <v>4</v>
      </c>
      <c r="Z22" s="183">
        <v>4</v>
      </c>
      <c r="AA22" s="183">
        <v>4</v>
      </c>
      <c r="AB22" s="183">
        <v>4.5</v>
      </c>
      <c r="AC22" s="183">
        <v>4.5</v>
      </c>
      <c r="AD22" s="246">
        <f t="shared" si="10"/>
        <v>6.43</v>
      </c>
      <c r="AE22" s="246">
        <f>AVERAGE(U22:W22)</f>
        <v>5.166666666666667</v>
      </c>
      <c r="AF22" s="246">
        <f t="shared" ref="AF22:AF24" si="12">AVERAGE(X22:Z22)</f>
        <v>4.333333333333333</v>
      </c>
      <c r="AG22" s="247">
        <f t="shared" ref="AG22:AG24" si="13">AVERAGE(AA22:AC22)</f>
        <v>4.333333333333333</v>
      </c>
      <c r="AH22" s="241">
        <f>AVERAGE(P22:AC22)</f>
        <v>5.065833333333333</v>
      </c>
      <c r="AI22" s="251"/>
    </row>
    <row r="23" spans="1:358" ht="62.25" hidden="1" customHeight="1" outlineLevel="1">
      <c r="A23" s="47" t="s">
        <v>25</v>
      </c>
      <c r="B23" s="78">
        <f t="shared" ref="B23" si="14">C23-$B$19</f>
        <v>8.0000000000000071E-2</v>
      </c>
      <c r="C23" s="55">
        <v>-1.7</v>
      </c>
      <c r="D23" s="49"/>
      <c r="E23" s="49"/>
      <c r="F23" s="56"/>
      <c r="G23" s="57"/>
      <c r="H23" s="56"/>
      <c r="I23" s="56"/>
      <c r="J23" s="79"/>
      <c r="K23" s="189">
        <v>-2</v>
      </c>
      <c r="L23" s="189">
        <v>0.6</v>
      </c>
      <c r="M23" s="189">
        <v>0.6</v>
      </c>
      <c r="N23" s="171">
        <v>4.5999999999999996</v>
      </c>
      <c r="O23" s="189">
        <v>3</v>
      </c>
      <c r="P23" s="56">
        <v>9.7899999999999991</v>
      </c>
      <c r="Q23" s="189">
        <v>5</v>
      </c>
      <c r="R23" s="189">
        <v>5</v>
      </c>
      <c r="S23" s="185" t="s">
        <v>30</v>
      </c>
      <c r="T23" s="186" t="s">
        <v>30</v>
      </c>
      <c r="U23" s="189">
        <v>5</v>
      </c>
      <c r="V23" s="189">
        <v>5</v>
      </c>
      <c r="W23" s="189">
        <v>5</v>
      </c>
      <c r="X23" s="189">
        <v>4.5</v>
      </c>
      <c r="Y23" s="189">
        <v>4.5</v>
      </c>
      <c r="Z23" s="189">
        <v>4.5</v>
      </c>
      <c r="AA23" s="189">
        <v>4</v>
      </c>
      <c r="AB23" s="189">
        <v>4</v>
      </c>
      <c r="AC23" s="189">
        <v>4</v>
      </c>
      <c r="AD23" s="246">
        <f t="shared" si="10"/>
        <v>6.5966666666666667</v>
      </c>
      <c r="AE23" s="246">
        <f>AVERAGE(U23:W23)</f>
        <v>5</v>
      </c>
      <c r="AF23" s="246">
        <f t="shared" si="12"/>
        <v>4.5</v>
      </c>
      <c r="AG23" s="247">
        <f t="shared" si="13"/>
        <v>4</v>
      </c>
      <c r="AH23" s="241">
        <f>AVERAGE(P23:AC23)</f>
        <v>5.0241666666666669</v>
      </c>
      <c r="AI23" s="251"/>
    </row>
    <row r="24" spans="1:358" ht="66" hidden="1" customHeight="1" outlineLevel="1" thickBot="1">
      <c r="A24" s="47" t="s">
        <v>26</v>
      </c>
      <c r="B24" s="48">
        <f>C24-$B$13</f>
        <v>-1.769999999999996</v>
      </c>
      <c r="C24" s="55">
        <v>-1</v>
      </c>
      <c r="D24" s="80"/>
      <c r="E24" s="49"/>
      <c r="F24" s="52"/>
      <c r="G24" s="51"/>
      <c r="H24" s="52"/>
      <c r="I24" s="52"/>
      <c r="J24" s="55"/>
      <c r="K24" s="181">
        <v>1.84</v>
      </c>
      <c r="L24" s="181">
        <v>1.84</v>
      </c>
      <c r="M24" s="181">
        <v>1.2</v>
      </c>
      <c r="N24" s="181">
        <v>2.1</v>
      </c>
      <c r="O24" s="181">
        <v>10</v>
      </c>
      <c r="P24" s="56">
        <v>9.7899999999999991</v>
      </c>
      <c r="Q24" s="189">
        <v>5.29</v>
      </c>
      <c r="R24" s="189">
        <v>5.0999999999999996</v>
      </c>
      <c r="S24" s="185" t="s">
        <v>139</v>
      </c>
      <c r="T24" s="186" t="s">
        <v>140</v>
      </c>
      <c r="U24" s="189">
        <v>4.3</v>
      </c>
      <c r="V24" s="189">
        <v>4.2</v>
      </c>
      <c r="W24" s="189">
        <v>3.9</v>
      </c>
      <c r="X24" s="189">
        <v>3.9</v>
      </c>
      <c r="Y24" s="189">
        <v>3.9</v>
      </c>
      <c r="Z24" s="189">
        <v>3.3</v>
      </c>
      <c r="AA24" s="189">
        <v>3</v>
      </c>
      <c r="AB24" s="189">
        <v>3.5</v>
      </c>
      <c r="AC24" s="189">
        <v>4.2</v>
      </c>
      <c r="AD24" s="246">
        <f>AVERAGE(P24:R24)</f>
        <v>6.7266666666666666</v>
      </c>
      <c r="AE24" s="246">
        <f t="shared" ref="AE24" si="15">AVERAGE(U24:W24)</f>
        <v>4.1333333333333337</v>
      </c>
      <c r="AF24" s="246">
        <f t="shared" si="12"/>
        <v>3.6999999999999997</v>
      </c>
      <c r="AG24" s="247">
        <f t="shared" si="13"/>
        <v>3.5666666666666664</v>
      </c>
      <c r="AH24" s="241">
        <f>AVERAGE(P24:AC24)</f>
        <v>4.5316666666666663</v>
      </c>
      <c r="AI24" s="251"/>
    </row>
    <row r="25" spans="1:358" ht="26.25" hidden="1" customHeight="1" outlineLevel="1" thickBot="1">
      <c r="A25" s="245" t="s">
        <v>75</v>
      </c>
      <c r="B25" s="81"/>
      <c r="C25" s="82"/>
      <c r="D25" s="83"/>
      <c r="E25" s="84"/>
      <c r="F25" s="85"/>
      <c r="G25" s="86"/>
      <c r="H25" s="85"/>
      <c r="I25" s="59"/>
      <c r="J25" s="82"/>
      <c r="K25" s="59">
        <v>0.5</v>
      </c>
      <c r="L25" s="59">
        <v>0.5</v>
      </c>
      <c r="M25" s="59">
        <f>AVERAGE(M21:M24)</f>
        <v>1.425</v>
      </c>
      <c r="N25" s="59">
        <f>AVERAGE(N21:N24)</f>
        <v>3.875</v>
      </c>
      <c r="O25" s="59">
        <f>AVERAGE(O21:O24)</f>
        <v>7.583333333333333</v>
      </c>
      <c r="P25" s="59">
        <f>AVERAGE(P21:P24)</f>
        <v>9.7899999999999991</v>
      </c>
      <c r="Q25" s="59">
        <f>AVERAGE(Q21:Q24)</f>
        <v>4.9474999999999998</v>
      </c>
      <c r="R25" s="59">
        <f t="shared" ref="R25" si="16">AVERAGE(R21:R24)</f>
        <v>4.6500000000000004</v>
      </c>
      <c r="S25" s="59"/>
      <c r="T25" s="59"/>
      <c r="U25" s="59">
        <f>AVERAGE(U21:U24)</f>
        <v>4.3250000000000002</v>
      </c>
      <c r="V25" s="59">
        <f t="shared" ref="V25:AC25" si="17">AVERAGE(V21:V24)</f>
        <v>4.55</v>
      </c>
      <c r="W25" s="59">
        <f t="shared" si="17"/>
        <v>4.3499999999999996</v>
      </c>
      <c r="X25" s="59">
        <f t="shared" si="17"/>
        <v>4.0999999999999996</v>
      </c>
      <c r="Y25" s="59">
        <f t="shared" si="17"/>
        <v>3.6</v>
      </c>
      <c r="Z25" s="59">
        <f t="shared" si="17"/>
        <v>3.2</v>
      </c>
      <c r="AA25" s="59">
        <f t="shared" si="17"/>
        <v>3.125</v>
      </c>
      <c r="AB25" s="59">
        <f t="shared" si="17"/>
        <v>3.625</v>
      </c>
      <c r="AC25" s="59">
        <f t="shared" si="17"/>
        <v>3.9249999999999998</v>
      </c>
      <c r="AD25" s="59">
        <f>AVERAGE(AD21:AD24)</f>
        <v>6.4625000000000004</v>
      </c>
      <c r="AE25" s="59">
        <f>AVERAGE(AE21:AE24)</f>
        <v>4.4083333333333332</v>
      </c>
      <c r="AF25" s="59">
        <f t="shared" ref="AF25:AG25" si="18">AVERAGE(AF21:AF24)</f>
        <v>3.6333333333333329</v>
      </c>
      <c r="AG25" s="234">
        <f t="shared" si="18"/>
        <v>3.5583333333333331</v>
      </c>
      <c r="AH25" s="242">
        <f>AVERAGE(AH21:AH24)</f>
        <v>4.515625</v>
      </c>
      <c r="AI25" s="251"/>
    </row>
    <row r="26" spans="1:358" ht="19.5" collapsed="1" thickBot="1">
      <c r="A26" s="227" t="s">
        <v>74</v>
      </c>
      <c r="B26" s="160"/>
      <c r="C26" s="160"/>
      <c r="D26" s="161"/>
      <c r="E26" s="161"/>
      <c r="F26" s="162"/>
      <c r="G26" s="162"/>
      <c r="H26" s="162"/>
      <c r="I26" s="162"/>
      <c r="J26" s="163"/>
      <c r="K26" s="162">
        <f>K25+K14</f>
        <v>48.8</v>
      </c>
      <c r="L26" s="162">
        <f>L25+L14</f>
        <v>47.35</v>
      </c>
      <c r="M26" s="162"/>
      <c r="N26" s="164">
        <f>N25</f>
        <v>3.875</v>
      </c>
      <c r="O26" s="164">
        <v>6</v>
      </c>
      <c r="P26" s="164">
        <f>P25</f>
        <v>9.7899999999999991</v>
      </c>
      <c r="Q26" s="164">
        <f t="shared" ref="Q26:AC26" si="19">Q25</f>
        <v>4.9474999999999998</v>
      </c>
      <c r="R26" s="164">
        <f t="shared" si="19"/>
        <v>4.6500000000000004</v>
      </c>
      <c r="S26" s="164"/>
      <c r="T26" s="164"/>
      <c r="U26" s="164">
        <f t="shared" si="19"/>
        <v>4.3250000000000002</v>
      </c>
      <c r="V26" s="164">
        <f t="shared" si="19"/>
        <v>4.55</v>
      </c>
      <c r="W26" s="164">
        <f t="shared" si="19"/>
        <v>4.3499999999999996</v>
      </c>
      <c r="X26" s="164">
        <f t="shared" si="19"/>
        <v>4.0999999999999996</v>
      </c>
      <c r="Y26" s="164">
        <f t="shared" si="19"/>
        <v>3.6</v>
      </c>
      <c r="Z26" s="164">
        <f t="shared" si="19"/>
        <v>3.2</v>
      </c>
      <c r="AA26" s="164">
        <f t="shared" si="19"/>
        <v>3.125</v>
      </c>
      <c r="AB26" s="164">
        <f t="shared" si="19"/>
        <v>3.625</v>
      </c>
      <c r="AC26" s="164">
        <f t="shared" si="19"/>
        <v>3.9249999999999998</v>
      </c>
      <c r="AD26" s="164">
        <f>AVERAGE(P26:R26)</f>
        <v>6.4624999999999995</v>
      </c>
      <c r="AE26" s="164">
        <f>AVERAGE(U26:W26)</f>
        <v>4.4083333333333332</v>
      </c>
      <c r="AF26" s="164">
        <f>AVERAGE(X26:Z26)</f>
        <v>3.6333333333333329</v>
      </c>
      <c r="AG26" s="229">
        <f>AVERAGE(AA26:AC26)</f>
        <v>3.5583333333333336</v>
      </c>
      <c r="AH26" s="243">
        <f>AVERAGE(P26:R26,U26:AC26)</f>
        <v>4.515625</v>
      </c>
      <c r="AI26" s="251">
        <v>-1</v>
      </c>
    </row>
    <row r="27" spans="1:358" ht="21.75" thickBot="1">
      <c r="A27" s="196" t="s">
        <v>32</v>
      </c>
      <c r="B27" s="88"/>
      <c r="C27" s="88"/>
      <c r="D27" s="65"/>
      <c r="E27" s="65"/>
      <c r="F27" s="20"/>
      <c r="G27" s="20"/>
      <c r="H27" s="20"/>
      <c r="I27" s="20"/>
      <c r="J27" s="66"/>
      <c r="K27" s="20"/>
      <c r="L27" s="20"/>
      <c r="M27" s="20"/>
      <c r="N27" s="20"/>
      <c r="O27" s="20"/>
      <c r="P27" s="20"/>
      <c r="Q27" s="20"/>
      <c r="R27" s="23"/>
      <c r="S27" s="67"/>
      <c r="T27" s="67"/>
      <c r="U27" s="24"/>
      <c r="V27" s="24"/>
      <c r="W27" s="24"/>
      <c r="X27" s="24"/>
      <c r="Y27" s="23"/>
      <c r="Z27" s="23"/>
      <c r="AA27" s="23"/>
      <c r="AB27" s="23"/>
      <c r="AC27" s="23"/>
      <c r="AD27" s="23"/>
      <c r="AE27" s="23"/>
      <c r="AF27" s="23"/>
      <c r="AG27" s="24"/>
      <c r="AH27" s="238"/>
      <c r="AI27" s="251"/>
    </row>
    <row r="28" spans="1:358" ht="16.5" hidden="1" customHeight="1" outlineLevel="1">
      <c r="A28" s="25"/>
      <c r="B28" s="26" t="s">
        <v>1</v>
      </c>
      <c r="C28" s="26" t="str">
        <f>C17</f>
        <v>Forecast</v>
      </c>
      <c r="D28" s="27"/>
      <c r="E28" s="1182" t="s">
        <v>3</v>
      </c>
      <c r="F28" s="1182" t="s">
        <v>4</v>
      </c>
      <c r="G28" s="1182" t="s">
        <v>5</v>
      </c>
      <c r="H28" s="1182" t="s">
        <v>6</v>
      </c>
      <c r="I28" s="1182" t="s">
        <v>7</v>
      </c>
      <c r="J28" s="28" t="s">
        <v>2</v>
      </c>
      <c r="K28" s="1182" t="s">
        <v>8</v>
      </c>
      <c r="L28" s="250" t="s">
        <v>9</v>
      </c>
      <c r="M28" s="250" t="s">
        <v>9</v>
      </c>
      <c r="N28" s="1182" t="s">
        <v>12</v>
      </c>
      <c r="O28" s="1182" t="s">
        <v>13</v>
      </c>
      <c r="P28" s="1182" t="s">
        <v>14</v>
      </c>
      <c r="Q28" s="1182" t="s">
        <v>15</v>
      </c>
      <c r="R28" s="1182" t="s">
        <v>16</v>
      </c>
      <c r="S28" s="29" t="s">
        <v>10</v>
      </c>
      <c r="T28" s="30" t="s">
        <v>11</v>
      </c>
      <c r="U28" s="1182" t="s">
        <v>64</v>
      </c>
      <c r="V28" s="1182" t="s">
        <v>65</v>
      </c>
      <c r="W28" s="1182" t="s">
        <v>66</v>
      </c>
      <c r="X28" s="1182" t="s">
        <v>67</v>
      </c>
      <c r="Y28" s="1182" t="s">
        <v>68</v>
      </c>
      <c r="Z28" s="1182" t="s">
        <v>69</v>
      </c>
      <c r="AA28" s="1182" t="s">
        <v>70</v>
      </c>
      <c r="AB28" s="1182" t="s">
        <v>77</v>
      </c>
      <c r="AC28" s="1182" t="s">
        <v>78</v>
      </c>
      <c r="AD28" s="1198" t="s">
        <v>79</v>
      </c>
      <c r="AE28" s="1198" t="s">
        <v>80</v>
      </c>
      <c r="AF28" s="1198" t="s">
        <v>81</v>
      </c>
      <c r="AG28" s="1194" t="s">
        <v>82</v>
      </c>
      <c r="AH28" s="1196">
        <v>2016</v>
      </c>
      <c r="AI28" s="251"/>
    </row>
    <row r="29" spans="1:358" ht="16.5" hidden="1" customHeight="1" outlineLevel="1">
      <c r="A29" s="31"/>
      <c r="B29" s="68"/>
      <c r="C29" s="68"/>
      <c r="D29" s="27"/>
      <c r="E29" s="1183"/>
      <c r="F29" s="1183"/>
      <c r="G29" s="1183"/>
      <c r="H29" s="1183"/>
      <c r="I29" s="1183"/>
      <c r="J29" s="69" t="str">
        <f>$J$6</f>
        <v>(8-12 Jun)</v>
      </c>
      <c r="K29" s="1183"/>
      <c r="L29" s="33" t="s">
        <v>20</v>
      </c>
      <c r="M29" s="33" t="s">
        <v>63</v>
      </c>
      <c r="N29" s="1183"/>
      <c r="O29" s="1183"/>
      <c r="P29" s="1183"/>
      <c r="Q29" s="1183"/>
      <c r="R29" s="1183"/>
      <c r="S29" s="187">
        <v>42430</v>
      </c>
      <c r="T29" s="188">
        <v>42461</v>
      </c>
      <c r="U29" s="1183"/>
      <c r="V29" s="1183"/>
      <c r="W29" s="1183"/>
      <c r="X29" s="1183"/>
      <c r="Y29" s="1183"/>
      <c r="Z29" s="1183"/>
      <c r="AA29" s="1183"/>
      <c r="AB29" s="1183"/>
      <c r="AC29" s="1183"/>
      <c r="AD29" s="1199"/>
      <c r="AE29" s="1199"/>
      <c r="AF29" s="1199"/>
      <c r="AG29" s="1195"/>
      <c r="AH29" s="1197"/>
      <c r="AI29" s="251"/>
    </row>
    <row r="30" spans="1:358" hidden="1" outlineLevel="1">
      <c r="A30" s="89" t="s">
        <v>33</v>
      </c>
      <c r="B30" s="90">
        <v>20.81</v>
      </c>
      <c r="C30" s="90" t="str">
        <f>C19</f>
        <v>Previous WK</v>
      </c>
      <c r="D30" s="70"/>
      <c r="E30" s="71">
        <v>17</v>
      </c>
      <c r="F30" s="35"/>
      <c r="G30" s="35"/>
      <c r="H30" s="35"/>
      <c r="I30" s="35"/>
      <c r="J30" s="72"/>
      <c r="K30" s="35"/>
      <c r="L30" s="37"/>
      <c r="M30" s="37"/>
      <c r="N30" s="35"/>
      <c r="O30" s="35"/>
      <c r="P30" s="35"/>
      <c r="Q30" s="35"/>
      <c r="R30" s="38"/>
      <c r="S30" s="73"/>
      <c r="T30" s="73"/>
      <c r="U30" s="39"/>
      <c r="V30" s="39"/>
      <c r="W30" s="39"/>
      <c r="X30" s="39"/>
      <c r="Y30" s="38"/>
      <c r="Z30" s="38"/>
      <c r="AA30" s="38"/>
      <c r="AB30" s="38"/>
      <c r="AC30" s="38"/>
      <c r="AD30" s="248"/>
      <c r="AE30" s="248"/>
      <c r="AF30" s="248"/>
      <c r="AG30" s="249"/>
      <c r="AH30" s="239"/>
      <c r="AI30" s="251"/>
    </row>
    <row r="31" spans="1:358" s="77" customFormat="1" ht="21" hidden="1" customHeight="1" outlineLevel="1">
      <c r="A31" s="1184"/>
      <c r="B31" s="1185"/>
      <c r="C31" s="1185"/>
      <c r="D31" s="91"/>
      <c r="E31" s="91"/>
      <c r="F31" s="76"/>
      <c r="G31" s="76"/>
      <c r="H31" s="76"/>
      <c r="I31" s="76"/>
      <c r="J31" s="43"/>
      <c r="K31" s="76"/>
      <c r="L31" s="76"/>
      <c r="M31" s="76"/>
      <c r="N31" s="76"/>
      <c r="O31" s="76"/>
      <c r="P31" s="222"/>
      <c r="Q31" s="76"/>
      <c r="R31" s="44"/>
      <c r="S31" s="218"/>
      <c r="T31" s="219"/>
      <c r="U31" s="44"/>
      <c r="V31" s="44"/>
      <c r="W31" s="44"/>
      <c r="X31" s="44"/>
      <c r="Y31" s="44"/>
      <c r="Z31" s="44"/>
      <c r="AA31" s="44"/>
      <c r="AB31" s="44"/>
      <c r="AC31" s="44"/>
      <c r="AD31" s="44"/>
      <c r="AE31" s="44"/>
      <c r="AF31" s="44"/>
      <c r="AG31" s="235"/>
      <c r="AH31" s="240"/>
      <c r="AI31" s="251"/>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c r="GV31" s="45"/>
      <c r="GW31" s="45"/>
      <c r="GX31" s="45"/>
      <c r="GY31" s="45"/>
      <c r="GZ31" s="45"/>
      <c r="HA31" s="45"/>
      <c r="HB31" s="45"/>
      <c r="HC31" s="45"/>
      <c r="HD31" s="45"/>
      <c r="HE31" s="45"/>
      <c r="HF31" s="45"/>
      <c r="HG31" s="45"/>
      <c r="HH31" s="45"/>
      <c r="HI31" s="45"/>
      <c r="HJ31" s="45"/>
      <c r="HK31" s="45"/>
      <c r="HL31" s="45"/>
      <c r="HM31" s="45"/>
      <c r="HN31" s="45"/>
      <c r="HO31" s="45"/>
      <c r="HP31" s="45"/>
      <c r="HQ31" s="45"/>
      <c r="HR31" s="45"/>
      <c r="HS31" s="45"/>
      <c r="HT31" s="45"/>
      <c r="HU31" s="45"/>
      <c r="HV31" s="45"/>
      <c r="HW31" s="45"/>
      <c r="HX31" s="45"/>
      <c r="HY31" s="45"/>
      <c r="HZ31" s="45"/>
      <c r="IA31" s="45"/>
      <c r="IB31" s="45"/>
      <c r="IC31" s="45"/>
      <c r="ID31" s="45"/>
      <c r="IE31" s="45"/>
      <c r="IF31" s="45"/>
      <c r="IG31" s="45"/>
      <c r="IH31" s="45"/>
      <c r="II31" s="45"/>
      <c r="IJ31" s="45"/>
      <c r="IK31" s="45"/>
      <c r="IL31" s="45"/>
      <c r="IM31" s="45"/>
      <c r="IN31" s="45"/>
      <c r="IO31" s="45"/>
      <c r="IP31" s="45"/>
      <c r="IQ31" s="45"/>
      <c r="IR31" s="45"/>
      <c r="IS31" s="45"/>
      <c r="IT31" s="45"/>
      <c r="IU31" s="45"/>
      <c r="IV31" s="45"/>
      <c r="IW31" s="45"/>
      <c r="IX31" s="45"/>
      <c r="IY31" s="45"/>
      <c r="IZ31" s="45"/>
      <c r="JA31" s="45"/>
      <c r="JB31" s="45"/>
      <c r="JC31" s="45"/>
      <c r="JD31" s="45"/>
      <c r="JE31" s="45"/>
      <c r="JF31" s="45"/>
      <c r="JG31" s="45"/>
      <c r="JH31" s="45"/>
      <c r="JI31" s="45"/>
      <c r="JJ31" s="45"/>
      <c r="JK31" s="45"/>
      <c r="JL31" s="45"/>
      <c r="JM31" s="45"/>
      <c r="JN31" s="45"/>
      <c r="JO31" s="45"/>
      <c r="JP31" s="45"/>
      <c r="JQ31" s="45"/>
      <c r="JR31" s="45"/>
      <c r="JS31" s="45"/>
      <c r="JT31" s="45"/>
      <c r="JU31" s="45"/>
      <c r="JV31" s="45"/>
      <c r="JW31" s="45"/>
      <c r="JX31" s="45"/>
      <c r="JY31" s="45"/>
      <c r="JZ31" s="45"/>
      <c r="KA31" s="45"/>
      <c r="KB31" s="45"/>
      <c r="KC31" s="45"/>
      <c r="KD31" s="45"/>
      <c r="KE31" s="45"/>
      <c r="KF31" s="45"/>
      <c r="KG31" s="45"/>
      <c r="KH31" s="45"/>
      <c r="KI31" s="45"/>
      <c r="KJ31" s="45"/>
      <c r="KK31" s="45"/>
      <c r="KL31" s="45"/>
      <c r="KM31" s="45"/>
      <c r="KN31" s="45"/>
      <c r="KO31" s="45"/>
      <c r="KP31" s="45"/>
      <c r="KQ31" s="45"/>
      <c r="KR31" s="45"/>
      <c r="KS31" s="45"/>
      <c r="KT31" s="45"/>
      <c r="KU31" s="45"/>
      <c r="KV31" s="45"/>
      <c r="KW31" s="45"/>
      <c r="KX31" s="45"/>
      <c r="KY31" s="45"/>
      <c r="KZ31" s="45"/>
      <c r="LA31" s="45"/>
      <c r="LB31" s="45"/>
      <c r="LC31" s="45"/>
      <c r="LD31" s="45"/>
      <c r="LE31" s="45"/>
      <c r="LF31" s="45"/>
      <c r="LG31" s="45"/>
      <c r="LH31" s="45"/>
      <c r="LI31" s="45"/>
      <c r="LJ31" s="45"/>
      <c r="LK31" s="45"/>
      <c r="LL31" s="45"/>
      <c r="LM31" s="45"/>
      <c r="LN31" s="45"/>
      <c r="LO31" s="45"/>
      <c r="LP31" s="45"/>
      <c r="LQ31" s="45"/>
      <c r="LR31" s="45"/>
      <c r="LS31" s="45"/>
      <c r="LT31" s="45"/>
      <c r="LU31" s="45"/>
      <c r="LV31" s="45"/>
      <c r="LW31" s="45"/>
      <c r="LX31" s="45"/>
      <c r="LY31" s="45"/>
      <c r="LZ31" s="45"/>
      <c r="MA31" s="45"/>
      <c r="MB31" s="45"/>
      <c r="MC31" s="45"/>
      <c r="MD31" s="45"/>
      <c r="ME31" s="45"/>
      <c r="MF31" s="45"/>
      <c r="MG31" s="45"/>
      <c r="MH31" s="45"/>
      <c r="MI31" s="45"/>
      <c r="MJ31" s="45"/>
      <c r="MK31" s="45"/>
      <c r="ML31" s="45"/>
      <c r="MM31" s="45"/>
      <c r="MN31" s="45"/>
      <c r="MO31" s="45"/>
      <c r="MP31" s="45"/>
      <c r="MQ31" s="45"/>
      <c r="MR31" s="45"/>
      <c r="MS31" s="45"/>
      <c r="MT31" s="45"/>
    </row>
    <row r="32" spans="1:358" ht="54.75" hidden="1" customHeight="1" outlineLevel="1">
      <c r="A32" s="47" t="s">
        <v>23</v>
      </c>
      <c r="B32" s="78">
        <f>C32-$B$30</f>
        <v>-0.30999999999999872</v>
      </c>
      <c r="C32" s="55">
        <v>20.5</v>
      </c>
      <c r="D32" s="49"/>
      <c r="E32" s="49"/>
      <c r="F32" s="50"/>
      <c r="G32" s="57"/>
      <c r="H32" s="56"/>
      <c r="I32" s="56"/>
      <c r="J32" s="53"/>
      <c r="K32" s="189">
        <v>17.25</v>
      </c>
      <c r="L32" s="189">
        <v>18</v>
      </c>
      <c r="M32" s="189">
        <v>17.25</v>
      </c>
      <c r="N32" s="189">
        <v>16</v>
      </c>
      <c r="O32" s="189">
        <v>19.5</v>
      </c>
      <c r="P32" s="56">
        <v>23.61</v>
      </c>
      <c r="Q32" s="189">
        <v>16.25</v>
      </c>
      <c r="R32" s="189">
        <v>17.5</v>
      </c>
      <c r="S32" s="185"/>
      <c r="T32" s="186"/>
      <c r="U32" s="189">
        <v>19</v>
      </c>
      <c r="V32" s="189">
        <v>21</v>
      </c>
      <c r="W32" s="189">
        <v>20</v>
      </c>
      <c r="X32" s="189">
        <v>18.5</v>
      </c>
      <c r="Y32" s="189">
        <v>17.5</v>
      </c>
      <c r="Z32" s="189">
        <v>16</v>
      </c>
      <c r="AA32" s="189">
        <v>16</v>
      </c>
      <c r="AB32" s="189">
        <v>15</v>
      </c>
      <c r="AC32" s="189">
        <v>14.5</v>
      </c>
      <c r="AD32" s="246">
        <f t="shared" ref="AD32:AD34" si="20">AVERAGE(P32:R32)</f>
        <v>19.12</v>
      </c>
      <c r="AE32" s="246">
        <f>AVERAGE(U32:W32)</f>
        <v>20</v>
      </c>
      <c r="AF32" s="246">
        <f>AVERAGE(X32:Z32)</f>
        <v>17.333333333333332</v>
      </c>
      <c r="AG32" s="247">
        <f>AVERAGE(AA32:AC32)</f>
        <v>15.166666666666666</v>
      </c>
      <c r="AH32" s="241">
        <f>AVERAGE(P32:AC32)</f>
        <v>17.905000000000001</v>
      </c>
      <c r="AI32" s="251"/>
    </row>
    <row r="33" spans="1:358" ht="54.75" hidden="1" customHeight="1" outlineLevel="1">
      <c r="A33" s="47" t="s">
        <v>24</v>
      </c>
      <c r="B33" s="78">
        <f t="shared" ref="B33" si="21">C33-$B$24</f>
        <v>21.869999999999997</v>
      </c>
      <c r="C33" s="55">
        <v>20.100000000000001</v>
      </c>
      <c r="D33" s="49"/>
      <c r="E33" s="49"/>
      <c r="F33" s="56"/>
      <c r="G33" s="57"/>
      <c r="H33" s="56"/>
      <c r="I33" s="56"/>
      <c r="J33" s="55"/>
      <c r="K33" s="189">
        <v>17</v>
      </c>
      <c r="L33" s="189">
        <v>17</v>
      </c>
      <c r="M33" s="189">
        <v>16.3</v>
      </c>
      <c r="N33" s="189">
        <v>15</v>
      </c>
      <c r="O33" s="183"/>
      <c r="P33" s="56">
        <v>23.61</v>
      </c>
      <c r="Q33" s="183">
        <v>15.7</v>
      </c>
      <c r="R33" s="183">
        <v>18</v>
      </c>
      <c r="S33" s="185"/>
      <c r="T33" s="186"/>
      <c r="U33" s="183">
        <v>20.5</v>
      </c>
      <c r="V33" s="183">
        <v>21</v>
      </c>
      <c r="W33" s="183">
        <v>22</v>
      </c>
      <c r="X33" s="183">
        <v>21.5</v>
      </c>
      <c r="Y33" s="183">
        <v>19.8</v>
      </c>
      <c r="Z33" s="183">
        <v>18</v>
      </c>
      <c r="AA33" s="183">
        <v>17.5</v>
      </c>
      <c r="AB33" s="183">
        <v>16</v>
      </c>
      <c r="AC33" s="183">
        <v>16</v>
      </c>
      <c r="AD33" s="246">
        <f t="shared" si="20"/>
        <v>19.103333333333335</v>
      </c>
      <c r="AE33" s="246">
        <f t="shared" ref="AE33:AE35" si="22">AVERAGE(U33:W33)</f>
        <v>21.166666666666668</v>
      </c>
      <c r="AF33" s="246">
        <f t="shared" ref="AF33:AF35" si="23">AVERAGE(X33:Z33)</f>
        <v>19.766666666666666</v>
      </c>
      <c r="AG33" s="247">
        <f t="shared" ref="AG33:AG35" si="24">AVERAGE(AA33:AC33)</f>
        <v>16.5</v>
      </c>
      <c r="AH33" s="241">
        <f>AVERAGE(P33:AC33)</f>
        <v>19.134166666666669</v>
      </c>
      <c r="AI33" s="251"/>
    </row>
    <row r="34" spans="1:358" ht="54.75" hidden="1" customHeight="1" outlineLevel="1">
      <c r="A34" s="47" t="s">
        <v>25</v>
      </c>
      <c r="B34" s="48">
        <f t="shared" ref="B34" si="25">C34-$B$30</f>
        <v>-0.80999999999999872</v>
      </c>
      <c r="C34" s="55">
        <v>20</v>
      </c>
      <c r="D34" s="49"/>
      <c r="E34" s="49"/>
      <c r="F34" s="56"/>
      <c r="G34" s="57"/>
      <c r="H34" s="56"/>
      <c r="I34" s="56"/>
      <c r="J34" s="55"/>
      <c r="K34" s="189">
        <v>16</v>
      </c>
      <c r="L34" s="189">
        <v>16</v>
      </c>
      <c r="M34" s="189">
        <v>16</v>
      </c>
      <c r="N34" s="189">
        <v>16</v>
      </c>
      <c r="O34" s="189">
        <v>16.5</v>
      </c>
      <c r="P34" s="56">
        <v>23.61</v>
      </c>
      <c r="Q34" s="189">
        <v>16.5</v>
      </c>
      <c r="R34" s="189">
        <v>17</v>
      </c>
      <c r="S34" s="185" t="s">
        <v>96</v>
      </c>
      <c r="T34" s="186" t="s">
        <v>96</v>
      </c>
      <c r="U34" s="189">
        <v>18</v>
      </c>
      <c r="V34" s="189">
        <v>18.5</v>
      </c>
      <c r="W34" s="189">
        <v>20</v>
      </c>
      <c r="X34" s="189">
        <v>20</v>
      </c>
      <c r="Y34" s="189">
        <v>19</v>
      </c>
      <c r="Z34" s="189">
        <v>18</v>
      </c>
      <c r="AA34" s="189">
        <v>17.5</v>
      </c>
      <c r="AB34" s="189">
        <v>17.5</v>
      </c>
      <c r="AC34" s="189">
        <v>17.5</v>
      </c>
      <c r="AD34" s="246">
        <f t="shared" si="20"/>
        <v>19.036666666666665</v>
      </c>
      <c r="AE34" s="246">
        <f t="shared" si="22"/>
        <v>18.833333333333332</v>
      </c>
      <c r="AF34" s="246">
        <f t="shared" si="23"/>
        <v>19</v>
      </c>
      <c r="AG34" s="247">
        <f t="shared" si="24"/>
        <v>17.5</v>
      </c>
      <c r="AH34" s="241">
        <f>AVERAGE(P34:AC34)</f>
        <v>18.592500000000001</v>
      </c>
      <c r="AI34" s="251"/>
    </row>
    <row r="35" spans="1:358" ht="47.25" hidden="1" customHeight="1" outlineLevel="1" thickBot="1">
      <c r="A35" s="47" t="s">
        <v>26</v>
      </c>
      <c r="B35" s="78">
        <f>C35-$B$18</f>
        <v>20.18</v>
      </c>
      <c r="C35" s="55">
        <v>20.18</v>
      </c>
      <c r="D35" s="49"/>
      <c r="E35" s="49"/>
      <c r="F35" s="52"/>
      <c r="G35" s="51"/>
      <c r="H35" s="52"/>
      <c r="I35" s="92"/>
      <c r="J35" s="55"/>
      <c r="K35" s="93">
        <v>15.68</v>
      </c>
      <c r="L35" s="94">
        <v>18</v>
      </c>
      <c r="M35" s="94">
        <v>15.94</v>
      </c>
      <c r="N35" s="181">
        <v>16.25</v>
      </c>
      <c r="O35" s="181">
        <v>18.5</v>
      </c>
      <c r="P35" s="56">
        <v>23.61</v>
      </c>
      <c r="Q35" s="189">
        <v>15.34</v>
      </c>
      <c r="R35" s="189">
        <v>16.399999999999999</v>
      </c>
      <c r="S35" s="185" t="s">
        <v>141</v>
      </c>
      <c r="T35" s="186" t="s">
        <v>142</v>
      </c>
      <c r="U35" s="189">
        <v>16.7</v>
      </c>
      <c r="V35" s="189">
        <v>17</v>
      </c>
      <c r="W35" s="189">
        <v>17.2</v>
      </c>
      <c r="X35" s="189">
        <v>15.1</v>
      </c>
      <c r="Y35" s="189">
        <v>14</v>
      </c>
      <c r="Z35" s="189">
        <v>13.3</v>
      </c>
      <c r="AA35" s="189">
        <v>13.4</v>
      </c>
      <c r="AB35" s="189">
        <v>12.6</v>
      </c>
      <c r="AC35" s="189">
        <v>12.3</v>
      </c>
      <c r="AD35" s="246">
        <f>AVERAGE(P35:R35)</f>
        <v>18.45</v>
      </c>
      <c r="AE35" s="246">
        <f t="shared" si="22"/>
        <v>16.966666666666669</v>
      </c>
      <c r="AF35" s="246">
        <f t="shared" si="23"/>
        <v>14.133333333333335</v>
      </c>
      <c r="AG35" s="247">
        <f t="shared" si="24"/>
        <v>12.766666666666666</v>
      </c>
      <c r="AH35" s="241">
        <f>AVERAGE(P35:AC35)</f>
        <v>15.579166666666667</v>
      </c>
      <c r="AI35" s="251"/>
    </row>
    <row r="36" spans="1:358" s="62" customFormat="1" ht="19.5" hidden="1" outlineLevel="1" thickBot="1">
      <c r="A36" s="245" t="s">
        <v>75</v>
      </c>
      <c r="B36" s="58" t="s">
        <v>27</v>
      </c>
      <c r="C36" s="58" t="s">
        <v>27</v>
      </c>
      <c r="D36" s="87"/>
      <c r="E36" s="58"/>
      <c r="F36" s="59" t="e">
        <f>AVERAGE(F32:F35)</f>
        <v>#DIV/0!</v>
      </c>
      <c r="G36" s="59"/>
      <c r="H36" s="59"/>
      <c r="I36" s="59"/>
      <c r="J36" s="59" t="e">
        <f t="shared" ref="J36:R36" si="26">AVERAGE(J32:J35)</f>
        <v>#DIV/0!</v>
      </c>
      <c r="K36" s="59">
        <f t="shared" si="26"/>
        <v>16.482500000000002</v>
      </c>
      <c r="L36" s="59">
        <f t="shared" si="26"/>
        <v>17.25</v>
      </c>
      <c r="M36" s="59">
        <f t="shared" si="26"/>
        <v>16.372499999999999</v>
      </c>
      <c r="N36" s="59">
        <f t="shared" si="26"/>
        <v>15.8125</v>
      </c>
      <c r="O36" s="59">
        <f t="shared" si="26"/>
        <v>18.166666666666668</v>
      </c>
      <c r="P36" s="59">
        <f t="shared" si="26"/>
        <v>23.61</v>
      </c>
      <c r="Q36" s="59">
        <f t="shared" si="26"/>
        <v>15.947500000000002</v>
      </c>
      <c r="R36" s="59">
        <f t="shared" si="26"/>
        <v>17.225000000000001</v>
      </c>
      <c r="S36" s="60"/>
      <c r="T36" s="60"/>
      <c r="U36" s="59">
        <f t="shared" ref="U36:AC36" si="27">AVERAGE(U32:U35)</f>
        <v>18.55</v>
      </c>
      <c r="V36" s="59">
        <f t="shared" si="27"/>
        <v>19.375</v>
      </c>
      <c r="W36" s="59">
        <f t="shared" si="27"/>
        <v>19.8</v>
      </c>
      <c r="X36" s="59">
        <f t="shared" si="27"/>
        <v>18.774999999999999</v>
      </c>
      <c r="Y36" s="59">
        <f t="shared" si="27"/>
        <v>17.574999999999999</v>
      </c>
      <c r="Z36" s="59">
        <f t="shared" si="27"/>
        <v>16.324999999999999</v>
      </c>
      <c r="AA36" s="59">
        <f t="shared" si="27"/>
        <v>16.100000000000001</v>
      </c>
      <c r="AB36" s="59">
        <f t="shared" si="27"/>
        <v>15.275</v>
      </c>
      <c r="AC36" s="59">
        <f t="shared" si="27"/>
        <v>15.074999999999999</v>
      </c>
      <c r="AD36" s="59">
        <f>AVERAGE(AD32:AD35)</f>
        <v>18.927500000000002</v>
      </c>
      <c r="AE36" s="59">
        <f t="shared" ref="AE36:AG36" si="28">AVERAGE(AE32:AE35)</f>
        <v>19.241666666666667</v>
      </c>
      <c r="AF36" s="59">
        <f t="shared" si="28"/>
        <v>17.558333333333334</v>
      </c>
      <c r="AG36" s="234">
        <f t="shared" si="28"/>
        <v>15.483333333333333</v>
      </c>
      <c r="AH36" s="242">
        <f>AVERAGE(AH32:AH35)</f>
        <v>17.802708333333335</v>
      </c>
      <c r="AI36" s="237"/>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c r="DZ36" s="61"/>
      <c r="EA36" s="61"/>
      <c r="EB36" s="61"/>
      <c r="EC36" s="61"/>
      <c r="ED36" s="61"/>
      <c r="EE36" s="61"/>
      <c r="EF36" s="61"/>
      <c r="EG36" s="61"/>
      <c r="EH36" s="61"/>
      <c r="EI36" s="61"/>
      <c r="EJ36" s="61"/>
      <c r="EK36" s="61"/>
      <c r="EL36" s="61"/>
      <c r="EM36" s="61"/>
      <c r="EN36" s="61"/>
      <c r="EO36" s="61"/>
      <c r="EP36" s="61"/>
      <c r="EQ36" s="61"/>
      <c r="ER36" s="61"/>
      <c r="ES36" s="61"/>
      <c r="ET36" s="61"/>
      <c r="EU36" s="61"/>
      <c r="EV36" s="61"/>
      <c r="EW36" s="61"/>
      <c r="EX36" s="61"/>
      <c r="EY36" s="61"/>
      <c r="EZ36" s="61"/>
      <c r="FA36" s="61"/>
      <c r="FB36" s="61"/>
      <c r="FC36" s="61"/>
      <c r="FD36" s="61"/>
      <c r="FE36" s="61"/>
      <c r="FF36" s="61"/>
      <c r="FG36" s="61"/>
      <c r="FH36" s="61"/>
      <c r="FI36" s="61"/>
      <c r="FJ36" s="61"/>
      <c r="FK36" s="61"/>
      <c r="FL36" s="61"/>
      <c r="FM36" s="61"/>
      <c r="FN36" s="61"/>
      <c r="FO36" s="61"/>
      <c r="FP36" s="61"/>
      <c r="FQ36" s="61"/>
      <c r="FR36" s="61"/>
      <c r="FS36" s="61"/>
      <c r="FT36" s="61"/>
      <c r="FU36" s="61"/>
      <c r="FV36" s="61"/>
      <c r="FW36" s="61"/>
      <c r="FX36" s="61"/>
      <c r="FY36" s="61"/>
      <c r="FZ36" s="61"/>
      <c r="GA36" s="61"/>
      <c r="GB36" s="61"/>
      <c r="GC36" s="61"/>
      <c r="GD36" s="61"/>
      <c r="GE36" s="61"/>
      <c r="GF36" s="61"/>
      <c r="GG36" s="61"/>
      <c r="GH36" s="61"/>
      <c r="GI36" s="61"/>
      <c r="GJ36" s="61"/>
      <c r="GK36" s="61"/>
      <c r="GL36" s="61"/>
      <c r="GM36" s="61"/>
      <c r="GN36" s="61"/>
      <c r="GO36" s="61"/>
      <c r="GP36" s="61"/>
      <c r="GQ36" s="61"/>
      <c r="GR36" s="61"/>
      <c r="GS36" s="61"/>
      <c r="GT36" s="61"/>
      <c r="GU36" s="61"/>
      <c r="GV36" s="61"/>
      <c r="GW36" s="61"/>
      <c r="GX36" s="61"/>
      <c r="GY36" s="61"/>
      <c r="GZ36" s="61"/>
      <c r="HA36" s="61"/>
      <c r="HB36" s="61"/>
      <c r="HC36" s="61"/>
      <c r="HD36" s="61"/>
      <c r="HE36" s="61"/>
      <c r="HF36" s="61"/>
      <c r="HG36" s="61"/>
      <c r="HH36" s="61"/>
      <c r="HI36" s="61"/>
      <c r="HJ36" s="61"/>
      <c r="HK36" s="61"/>
      <c r="HL36" s="61"/>
      <c r="HM36" s="61"/>
      <c r="HN36" s="61"/>
      <c r="HO36" s="61"/>
      <c r="HP36" s="61"/>
      <c r="HQ36" s="61"/>
      <c r="HR36" s="61"/>
      <c r="HS36" s="61"/>
      <c r="HT36" s="61"/>
      <c r="HU36" s="61"/>
      <c r="HV36" s="61"/>
      <c r="HW36" s="61"/>
      <c r="HX36" s="61"/>
      <c r="HY36" s="61"/>
      <c r="HZ36" s="61"/>
      <c r="IA36" s="61"/>
      <c r="IB36" s="61"/>
      <c r="IC36" s="61"/>
      <c r="ID36" s="61"/>
      <c r="IE36" s="61"/>
      <c r="IF36" s="61"/>
      <c r="IG36" s="61"/>
      <c r="IH36" s="61"/>
      <c r="II36" s="61"/>
      <c r="IJ36" s="61"/>
      <c r="IK36" s="61"/>
      <c r="IL36" s="61"/>
      <c r="IM36" s="61"/>
      <c r="IN36" s="61"/>
      <c r="IO36" s="61"/>
      <c r="IP36" s="61"/>
      <c r="IQ36" s="61"/>
      <c r="IR36" s="61"/>
      <c r="IS36" s="61"/>
      <c r="IT36" s="61"/>
      <c r="IU36" s="61"/>
      <c r="IV36" s="61"/>
      <c r="IW36" s="61"/>
      <c r="IX36" s="61"/>
      <c r="IY36" s="61"/>
      <c r="IZ36" s="61"/>
      <c r="JA36" s="61"/>
      <c r="JB36" s="61"/>
      <c r="JC36" s="61"/>
      <c r="JD36" s="61"/>
      <c r="JE36" s="61"/>
      <c r="JF36" s="61"/>
      <c r="JG36" s="61"/>
      <c r="JH36" s="61"/>
      <c r="JI36" s="61"/>
      <c r="JJ36" s="61"/>
      <c r="JK36" s="61"/>
      <c r="JL36" s="61"/>
      <c r="JM36" s="61"/>
      <c r="JN36" s="61"/>
      <c r="JO36" s="61"/>
      <c r="JP36" s="61"/>
      <c r="JQ36" s="61"/>
      <c r="JR36" s="61"/>
      <c r="JS36" s="61"/>
      <c r="JT36" s="61"/>
      <c r="JU36" s="61"/>
      <c r="JV36" s="61"/>
      <c r="JW36" s="61"/>
      <c r="JX36" s="61"/>
      <c r="JY36" s="61"/>
      <c r="JZ36" s="61"/>
      <c r="KA36" s="61"/>
      <c r="KB36" s="61"/>
      <c r="KC36" s="61"/>
      <c r="KD36" s="61"/>
      <c r="KE36" s="61"/>
      <c r="KF36" s="61"/>
      <c r="KG36" s="61"/>
      <c r="KH36" s="61"/>
      <c r="KI36" s="61"/>
      <c r="KJ36" s="61"/>
      <c r="KK36" s="61"/>
      <c r="KL36" s="61"/>
      <c r="KM36" s="61"/>
      <c r="KN36" s="61"/>
      <c r="KO36" s="61"/>
      <c r="KP36" s="61"/>
      <c r="KQ36" s="61"/>
      <c r="KR36" s="61"/>
      <c r="KS36" s="61"/>
      <c r="KT36" s="61"/>
      <c r="KU36" s="61"/>
      <c r="KV36" s="61"/>
      <c r="KW36" s="61"/>
      <c r="KX36" s="61"/>
      <c r="KY36" s="61"/>
      <c r="KZ36" s="61"/>
      <c r="LA36" s="61"/>
      <c r="LB36" s="61"/>
      <c r="LC36" s="61"/>
      <c r="LD36" s="61"/>
      <c r="LE36" s="61"/>
      <c r="LF36" s="61"/>
      <c r="LG36" s="61"/>
      <c r="LH36" s="61"/>
      <c r="LI36" s="61"/>
      <c r="LJ36" s="61"/>
      <c r="LK36" s="61"/>
      <c r="LL36" s="61"/>
      <c r="LM36" s="61"/>
      <c r="LN36" s="61"/>
      <c r="LO36" s="61"/>
      <c r="LP36" s="61"/>
      <c r="LQ36" s="61"/>
      <c r="LR36" s="61"/>
      <c r="LS36" s="61"/>
      <c r="LT36" s="61"/>
      <c r="LU36" s="61"/>
      <c r="LV36" s="61"/>
      <c r="LW36" s="61"/>
      <c r="LX36" s="61"/>
      <c r="LY36" s="61"/>
      <c r="LZ36" s="61"/>
      <c r="MA36" s="61"/>
      <c r="MB36" s="61"/>
      <c r="MC36" s="61"/>
      <c r="MD36" s="61"/>
      <c r="ME36" s="61"/>
      <c r="MF36" s="61"/>
      <c r="MG36" s="61"/>
      <c r="MH36" s="61"/>
      <c r="MI36" s="61"/>
      <c r="MJ36" s="61"/>
      <c r="MK36" s="61"/>
      <c r="ML36" s="61"/>
      <c r="MM36" s="61"/>
      <c r="MN36" s="61"/>
      <c r="MO36" s="61"/>
      <c r="MP36" s="61"/>
      <c r="MQ36" s="61"/>
      <c r="MR36" s="61"/>
      <c r="MS36" s="61"/>
      <c r="MT36" s="61"/>
    </row>
    <row r="37" spans="1:358" ht="19.5" collapsed="1" thickBot="1">
      <c r="A37" s="227" t="s">
        <v>74</v>
      </c>
      <c r="B37" s="160"/>
      <c r="C37" s="160"/>
      <c r="D37" s="161"/>
      <c r="E37" s="161"/>
      <c r="F37" s="162"/>
      <c r="G37" s="162"/>
      <c r="H37" s="162"/>
      <c r="I37" s="162"/>
      <c r="J37" s="163"/>
      <c r="K37" s="162">
        <f>K14+K36</f>
        <v>64.782499999999999</v>
      </c>
      <c r="L37" s="162">
        <f>L14+L36</f>
        <v>64.099999999999994</v>
      </c>
      <c r="M37" s="162"/>
      <c r="N37" s="164">
        <f>N36</f>
        <v>15.8125</v>
      </c>
      <c r="O37" s="164">
        <v>17.5</v>
      </c>
      <c r="P37" s="164">
        <f>P36</f>
        <v>23.61</v>
      </c>
      <c r="Q37" s="164">
        <f t="shared" ref="Q37:AC37" si="29">Q36</f>
        <v>15.947500000000002</v>
      </c>
      <c r="R37" s="164">
        <f t="shared" si="29"/>
        <v>17.225000000000001</v>
      </c>
      <c r="S37" s="164"/>
      <c r="T37" s="164"/>
      <c r="U37" s="164">
        <v>18.2</v>
      </c>
      <c r="V37" s="164">
        <v>18.850000000000001</v>
      </c>
      <c r="W37" s="164">
        <v>19.3</v>
      </c>
      <c r="X37" s="164">
        <v>18.399999999999999</v>
      </c>
      <c r="Y37" s="164">
        <v>17.5</v>
      </c>
      <c r="Z37" s="164">
        <f t="shared" si="29"/>
        <v>16.324999999999999</v>
      </c>
      <c r="AA37" s="164">
        <f t="shared" si="29"/>
        <v>16.100000000000001</v>
      </c>
      <c r="AB37" s="164">
        <f t="shared" si="29"/>
        <v>15.275</v>
      </c>
      <c r="AC37" s="164">
        <f t="shared" si="29"/>
        <v>15.074999999999999</v>
      </c>
      <c r="AD37" s="164">
        <f>AVERAGE(P37:R37)</f>
        <v>18.927500000000002</v>
      </c>
      <c r="AE37" s="164">
        <f>AVERAGE(U37:W37)</f>
        <v>18.783333333333331</v>
      </c>
      <c r="AF37" s="164">
        <f>AVERAGE(X37:Z37)</f>
        <v>17.408333333333331</v>
      </c>
      <c r="AG37" s="229">
        <f>AVERAGE(AA37:AC37)</f>
        <v>15.483333333333334</v>
      </c>
      <c r="AH37" s="243">
        <f>AVERAGE(P37:R37,U37:AC37)</f>
        <v>17.650624999999998</v>
      </c>
      <c r="AI37" s="251">
        <v>16</v>
      </c>
    </row>
    <row r="38" spans="1:358" ht="21.75" thickBot="1">
      <c r="A38" s="196" t="s">
        <v>34</v>
      </c>
      <c r="B38" s="88"/>
      <c r="C38" s="88"/>
      <c r="D38" s="65"/>
      <c r="E38" s="65"/>
      <c r="F38" s="20"/>
      <c r="G38" s="20"/>
      <c r="H38" s="20"/>
      <c r="I38" s="20"/>
      <c r="J38" s="66"/>
      <c r="K38" s="20"/>
      <c r="L38" s="20"/>
      <c r="M38" s="20"/>
      <c r="N38" s="20"/>
      <c r="O38" s="20"/>
      <c r="P38" s="20"/>
      <c r="Q38" s="20"/>
      <c r="R38" s="23"/>
      <c r="S38" s="67"/>
      <c r="T38" s="67"/>
      <c r="U38" s="24"/>
      <c r="V38" s="24"/>
      <c r="W38" s="24"/>
      <c r="X38" s="24"/>
      <c r="Y38" s="23"/>
      <c r="Z38" s="23"/>
      <c r="AA38" s="23"/>
      <c r="AB38" s="23"/>
      <c r="AC38" s="23"/>
      <c r="AD38" s="23"/>
      <c r="AE38" s="23"/>
      <c r="AF38" s="23"/>
      <c r="AG38" s="24"/>
      <c r="AH38" s="238"/>
      <c r="AI38" s="251"/>
    </row>
    <row r="39" spans="1:358" ht="16.5" hidden="1" customHeight="1" outlineLevel="1">
      <c r="A39" s="25"/>
      <c r="B39" s="26" t="s">
        <v>1</v>
      </c>
      <c r="C39" s="26" t="str">
        <f>C28</f>
        <v>Forecast</v>
      </c>
      <c r="D39" s="27"/>
      <c r="E39" s="1182" t="s">
        <v>3</v>
      </c>
      <c r="F39" s="1182" t="s">
        <v>4</v>
      </c>
      <c r="G39" s="1182" t="s">
        <v>5</v>
      </c>
      <c r="H39" s="1182" t="s">
        <v>6</v>
      </c>
      <c r="I39" s="1182" t="s">
        <v>7</v>
      </c>
      <c r="J39" s="28" t="s">
        <v>2</v>
      </c>
      <c r="K39" s="1182" t="s">
        <v>8</v>
      </c>
      <c r="L39" s="250" t="s">
        <v>9</v>
      </c>
      <c r="M39" s="250" t="s">
        <v>9</v>
      </c>
      <c r="N39" s="1182" t="s">
        <v>12</v>
      </c>
      <c r="O39" s="1182" t="s">
        <v>13</v>
      </c>
      <c r="P39" s="1182" t="s">
        <v>14</v>
      </c>
      <c r="Q39" s="1182" t="s">
        <v>15</v>
      </c>
      <c r="R39" s="1182" t="s">
        <v>16</v>
      </c>
      <c r="S39" s="29" t="s">
        <v>10</v>
      </c>
      <c r="T39" s="30" t="s">
        <v>11</v>
      </c>
      <c r="U39" s="1182" t="s">
        <v>64</v>
      </c>
      <c r="V39" s="1182" t="s">
        <v>65</v>
      </c>
      <c r="W39" s="1182" t="s">
        <v>66</v>
      </c>
      <c r="X39" s="1182" t="s">
        <v>67</v>
      </c>
      <c r="Y39" s="1182" t="s">
        <v>68</v>
      </c>
      <c r="Z39" s="1182" t="s">
        <v>69</v>
      </c>
      <c r="AA39" s="1182" t="s">
        <v>70</v>
      </c>
      <c r="AB39" s="1182" t="s">
        <v>77</v>
      </c>
      <c r="AC39" s="1182" t="s">
        <v>78</v>
      </c>
      <c r="AD39" s="1198" t="s">
        <v>79</v>
      </c>
      <c r="AE39" s="1198" t="s">
        <v>80</v>
      </c>
      <c r="AF39" s="1198" t="s">
        <v>81</v>
      </c>
      <c r="AG39" s="1194" t="s">
        <v>82</v>
      </c>
      <c r="AH39" s="1196">
        <v>2016</v>
      </c>
      <c r="AI39" s="251"/>
    </row>
    <row r="40" spans="1:358" ht="16.5" hidden="1" customHeight="1" outlineLevel="1">
      <c r="A40" s="31"/>
      <c r="B40" s="68"/>
      <c r="C40" s="68"/>
      <c r="D40" s="27"/>
      <c r="E40" s="1183"/>
      <c r="F40" s="1183"/>
      <c r="G40" s="1183"/>
      <c r="H40" s="1183"/>
      <c r="I40" s="1183"/>
      <c r="J40" s="69" t="str">
        <f>$J$6</f>
        <v>(8-12 Jun)</v>
      </c>
      <c r="K40" s="1183"/>
      <c r="L40" s="33" t="s">
        <v>20</v>
      </c>
      <c r="M40" s="33" t="s">
        <v>63</v>
      </c>
      <c r="N40" s="1183"/>
      <c r="O40" s="1183"/>
      <c r="P40" s="1183"/>
      <c r="Q40" s="1183"/>
      <c r="R40" s="1183"/>
      <c r="S40" s="187">
        <f>S6</f>
        <v>42430</v>
      </c>
      <c r="T40" s="188">
        <f>T6</f>
        <v>42461</v>
      </c>
      <c r="U40" s="1183"/>
      <c r="V40" s="1183"/>
      <c r="W40" s="1183"/>
      <c r="X40" s="1183"/>
      <c r="Y40" s="1183"/>
      <c r="Z40" s="1183"/>
      <c r="AA40" s="1183"/>
      <c r="AB40" s="1183"/>
      <c r="AC40" s="1183"/>
      <c r="AD40" s="1199"/>
      <c r="AE40" s="1199"/>
      <c r="AF40" s="1199"/>
      <c r="AG40" s="1195"/>
      <c r="AH40" s="1197"/>
      <c r="AI40" s="251"/>
    </row>
    <row r="41" spans="1:358" hidden="1" outlineLevel="1">
      <c r="A41" s="89" t="s">
        <v>35</v>
      </c>
      <c r="B41" s="96">
        <v>13.72</v>
      </c>
      <c r="C41" s="97" t="str">
        <f>C30</f>
        <v>Previous WK</v>
      </c>
      <c r="D41" s="98"/>
      <c r="E41" s="99">
        <v>13.53</v>
      </c>
      <c r="F41" s="35"/>
      <c r="G41" s="35"/>
      <c r="H41" s="35"/>
      <c r="I41" s="35"/>
      <c r="J41" s="72"/>
      <c r="K41" s="35"/>
      <c r="L41" s="37"/>
      <c r="M41" s="37"/>
      <c r="N41" s="35"/>
      <c r="O41" s="35"/>
      <c r="P41" s="35"/>
      <c r="Q41" s="35"/>
      <c r="R41" s="38"/>
      <c r="S41" s="100"/>
      <c r="T41" s="100"/>
      <c r="U41" s="39"/>
      <c r="V41" s="39"/>
      <c r="W41" s="39"/>
      <c r="X41" s="39"/>
      <c r="Y41" s="38"/>
      <c r="Z41" s="38"/>
      <c r="AA41" s="38"/>
      <c r="AB41" s="38"/>
      <c r="AC41" s="38"/>
      <c r="AD41" s="248"/>
      <c r="AE41" s="248"/>
      <c r="AF41" s="248"/>
      <c r="AG41" s="249"/>
      <c r="AH41" s="239"/>
      <c r="AI41" s="251"/>
    </row>
    <row r="42" spans="1:358" s="77" customFormat="1" ht="21" hidden="1" customHeight="1" outlineLevel="1">
      <c r="A42" s="1180"/>
      <c r="B42" s="1181"/>
      <c r="C42" s="1181"/>
      <c r="D42" s="41"/>
      <c r="E42" s="41"/>
      <c r="F42" s="76"/>
      <c r="G42" s="76"/>
      <c r="H42" s="76"/>
      <c r="I42" s="76"/>
      <c r="J42" s="43"/>
      <c r="K42" s="76"/>
      <c r="L42" s="76"/>
      <c r="M42" s="76"/>
      <c r="N42" s="76"/>
      <c r="O42" s="76"/>
      <c r="P42" s="222"/>
      <c r="Q42" s="76"/>
      <c r="R42" s="44"/>
      <c r="S42" s="216"/>
      <c r="T42" s="217"/>
      <c r="U42" s="44"/>
      <c r="V42" s="44"/>
      <c r="W42" s="44"/>
      <c r="X42" s="44"/>
      <c r="Y42" s="44"/>
      <c r="Z42" s="44"/>
      <c r="AA42" s="44"/>
      <c r="AB42" s="44"/>
      <c r="AC42" s="44"/>
      <c r="AD42" s="44"/>
      <c r="AE42" s="44"/>
      <c r="AF42" s="44"/>
      <c r="AG42" s="235"/>
      <c r="AH42" s="240"/>
      <c r="AI42" s="251"/>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c r="CE42" s="45"/>
      <c r="CF42" s="45"/>
      <c r="CG42" s="45"/>
      <c r="CH42" s="45"/>
      <c r="CI42" s="45"/>
      <c r="CJ42" s="45"/>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5"/>
      <c r="EF42" s="45"/>
      <c r="EG42" s="45"/>
      <c r="EH42" s="45"/>
      <c r="EI42" s="45"/>
      <c r="EJ42" s="45"/>
      <c r="EK42" s="45"/>
      <c r="EL42" s="45"/>
      <c r="EM42" s="45"/>
      <c r="EN42" s="45"/>
      <c r="EO42" s="45"/>
      <c r="EP42" s="45"/>
      <c r="EQ42" s="45"/>
      <c r="ER42" s="45"/>
      <c r="ES42" s="45"/>
      <c r="ET42" s="45"/>
      <c r="EU42" s="45"/>
      <c r="EV42" s="45"/>
      <c r="EW42" s="45"/>
      <c r="EX42" s="45"/>
      <c r="EY42" s="45"/>
      <c r="EZ42" s="45"/>
      <c r="FA42" s="45"/>
      <c r="FB42" s="45"/>
      <c r="FC42" s="45"/>
      <c r="FD42" s="45"/>
      <c r="FE42" s="45"/>
      <c r="FF42" s="45"/>
      <c r="FG42" s="45"/>
      <c r="FH42" s="45"/>
      <c r="FI42" s="45"/>
      <c r="FJ42" s="45"/>
      <c r="FK42" s="45"/>
      <c r="FL42" s="45"/>
      <c r="FM42" s="45"/>
      <c r="FN42" s="45"/>
      <c r="FO42" s="45"/>
      <c r="FP42" s="45"/>
      <c r="FQ42" s="45"/>
      <c r="FR42" s="45"/>
      <c r="FS42" s="45"/>
      <c r="FT42" s="45"/>
      <c r="FU42" s="45"/>
      <c r="FV42" s="45"/>
      <c r="FW42" s="45"/>
      <c r="FX42" s="45"/>
      <c r="FY42" s="45"/>
      <c r="FZ42" s="45"/>
      <c r="GA42" s="45"/>
      <c r="GB42" s="45"/>
      <c r="GC42" s="45"/>
      <c r="GD42" s="45"/>
      <c r="GE42" s="45"/>
      <c r="GF42" s="45"/>
      <c r="GG42" s="45"/>
      <c r="GH42" s="45"/>
      <c r="GI42" s="45"/>
      <c r="GJ42" s="45"/>
      <c r="GK42" s="45"/>
      <c r="GL42" s="45"/>
      <c r="GM42" s="45"/>
      <c r="GN42" s="45"/>
      <c r="GO42" s="45"/>
      <c r="GP42" s="45"/>
      <c r="GQ42" s="45"/>
      <c r="GR42" s="45"/>
      <c r="GS42" s="45"/>
      <c r="GT42" s="45"/>
      <c r="GU42" s="45"/>
      <c r="GV42" s="45"/>
      <c r="GW42" s="45"/>
      <c r="GX42" s="45"/>
      <c r="GY42" s="45"/>
      <c r="GZ42" s="45"/>
      <c r="HA42" s="45"/>
      <c r="HB42" s="45"/>
      <c r="HC42" s="45"/>
      <c r="HD42" s="45"/>
      <c r="HE42" s="45"/>
      <c r="HF42" s="45"/>
      <c r="HG42" s="45"/>
      <c r="HH42" s="45"/>
      <c r="HI42" s="45"/>
      <c r="HJ42" s="45"/>
      <c r="HK42" s="45"/>
      <c r="HL42" s="45"/>
      <c r="HM42" s="45"/>
      <c r="HN42" s="45"/>
      <c r="HO42" s="45"/>
      <c r="HP42" s="45"/>
      <c r="HQ42" s="45"/>
      <c r="HR42" s="45"/>
      <c r="HS42" s="45"/>
      <c r="HT42" s="45"/>
      <c r="HU42" s="45"/>
      <c r="HV42" s="45"/>
      <c r="HW42" s="45"/>
      <c r="HX42" s="45"/>
      <c r="HY42" s="45"/>
      <c r="HZ42" s="45"/>
      <c r="IA42" s="45"/>
      <c r="IB42" s="45"/>
      <c r="IC42" s="45"/>
      <c r="ID42" s="45"/>
      <c r="IE42" s="45"/>
      <c r="IF42" s="45"/>
      <c r="IG42" s="45"/>
      <c r="IH42" s="45"/>
      <c r="II42" s="45"/>
      <c r="IJ42" s="45"/>
      <c r="IK42" s="45"/>
      <c r="IL42" s="45"/>
      <c r="IM42" s="45"/>
      <c r="IN42" s="45"/>
      <c r="IO42" s="45"/>
      <c r="IP42" s="45"/>
      <c r="IQ42" s="45"/>
      <c r="IR42" s="45"/>
      <c r="IS42" s="45"/>
      <c r="IT42" s="45"/>
      <c r="IU42" s="45"/>
      <c r="IV42" s="45"/>
      <c r="IW42" s="45"/>
      <c r="IX42" s="45"/>
      <c r="IY42" s="45"/>
      <c r="IZ42" s="45"/>
      <c r="JA42" s="45"/>
      <c r="JB42" s="45"/>
      <c r="JC42" s="45"/>
      <c r="JD42" s="45"/>
      <c r="JE42" s="45"/>
      <c r="JF42" s="45"/>
      <c r="JG42" s="45"/>
      <c r="JH42" s="45"/>
      <c r="JI42" s="45"/>
      <c r="JJ42" s="45"/>
      <c r="JK42" s="45"/>
      <c r="JL42" s="45"/>
      <c r="JM42" s="45"/>
      <c r="JN42" s="45"/>
      <c r="JO42" s="45"/>
      <c r="JP42" s="45"/>
      <c r="JQ42" s="45"/>
      <c r="JR42" s="45"/>
      <c r="JS42" s="45"/>
      <c r="JT42" s="45"/>
      <c r="JU42" s="45"/>
      <c r="JV42" s="45"/>
      <c r="JW42" s="45"/>
      <c r="JX42" s="45"/>
      <c r="JY42" s="45"/>
      <c r="JZ42" s="45"/>
      <c r="KA42" s="45"/>
      <c r="KB42" s="45"/>
      <c r="KC42" s="45"/>
      <c r="KD42" s="45"/>
      <c r="KE42" s="45"/>
      <c r="KF42" s="45"/>
      <c r="KG42" s="45"/>
      <c r="KH42" s="45"/>
      <c r="KI42" s="45"/>
      <c r="KJ42" s="45"/>
      <c r="KK42" s="45"/>
      <c r="KL42" s="45"/>
      <c r="KM42" s="45"/>
      <c r="KN42" s="45"/>
      <c r="KO42" s="45"/>
      <c r="KP42" s="45"/>
      <c r="KQ42" s="45"/>
      <c r="KR42" s="45"/>
      <c r="KS42" s="45"/>
      <c r="KT42" s="45"/>
      <c r="KU42" s="45"/>
      <c r="KV42" s="45"/>
      <c r="KW42" s="45"/>
      <c r="KX42" s="45"/>
      <c r="KY42" s="45"/>
      <c r="KZ42" s="45"/>
      <c r="LA42" s="45"/>
      <c r="LB42" s="45"/>
      <c r="LC42" s="45"/>
      <c r="LD42" s="45"/>
      <c r="LE42" s="45"/>
      <c r="LF42" s="45"/>
      <c r="LG42" s="45"/>
      <c r="LH42" s="45"/>
      <c r="LI42" s="45"/>
      <c r="LJ42" s="45"/>
      <c r="LK42" s="45"/>
      <c r="LL42" s="45"/>
      <c r="LM42" s="45"/>
      <c r="LN42" s="45"/>
      <c r="LO42" s="45"/>
      <c r="LP42" s="45"/>
      <c r="LQ42" s="45"/>
      <c r="LR42" s="45"/>
      <c r="LS42" s="45"/>
      <c r="LT42" s="45"/>
      <c r="LU42" s="45"/>
      <c r="LV42" s="45"/>
      <c r="LW42" s="45"/>
      <c r="LX42" s="45"/>
      <c r="LY42" s="45"/>
      <c r="LZ42" s="45"/>
      <c r="MA42" s="45"/>
      <c r="MB42" s="45"/>
      <c r="MC42" s="45"/>
      <c r="MD42" s="45"/>
      <c r="ME42" s="45"/>
      <c r="MF42" s="45"/>
      <c r="MG42" s="45"/>
      <c r="MH42" s="45"/>
      <c r="MI42" s="45"/>
      <c r="MJ42" s="45"/>
      <c r="MK42" s="45"/>
      <c r="ML42" s="45"/>
      <c r="MM42" s="45"/>
      <c r="MN42" s="45"/>
      <c r="MO42" s="45"/>
      <c r="MP42" s="45"/>
      <c r="MQ42" s="45"/>
      <c r="MR42" s="45"/>
      <c r="MS42" s="45"/>
      <c r="MT42" s="45"/>
    </row>
    <row r="43" spans="1:358" ht="60.75" hidden="1" customHeight="1" outlineLevel="1">
      <c r="A43" s="47" t="s">
        <v>23</v>
      </c>
      <c r="B43" s="78">
        <f>C43-$B$41</f>
        <v>-0.22000000000000064</v>
      </c>
      <c r="C43" s="55">
        <v>13.5</v>
      </c>
      <c r="D43" s="49"/>
      <c r="E43" s="49"/>
      <c r="F43" s="52"/>
      <c r="G43" s="57"/>
      <c r="H43" s="56"/>
      <c r="I43" s="56"/>
      <c r="J43" s="55"/>
      <c r="K43" s="189">
        <v>13.2</v>
      </c>
      <c r="L43" s="191">
        <v>13.9</v>
      </c>
      <c r="M43" s="154">
        <v>13.5</v>
      </c>
      <c r="N43" s="191">
        <v>14.5</v>
      </c>
      <c r="O43" s="191">
        <v>13.5</v>
      </c>
      <c r="P43" s="56">
        <v>11.1</v>
      </c>
      <c r="Q43" s="189">
        <v>11.5</v>
      </c>
      <c r="R43" s="181">
        <v>11.2</v>
      </c>
      <c r="S43" s="185" t="s">
        <v>90</v>
      </c>
      <c r="T43" s="186" t="s">
        <v>84</v>
      </c>
      <c r="U43" s="181">
        <v>11</v>
      </c>
      <c r="V43" s="181">
        <v>10.5</v>
      </c>
      <c r="W43" s="181">
        <v>10</v>
      </c>
      <c r="X43" s="181">
        <v>9.25</v>
      </c>
      <c r="Y43" s="181">
        <v>9.25</v>
      </c>
      <c r="Z43" s="181">
        <v>10</v>
      </c>
      <c r="AA43" s="181">
        <v>11.5</v>
      </c>
      <c r="AB43" s="181">
        <v>12.75</v>
      </c>
      <c r="AC43" s="181">
        <v>13.5</v>
      </c>
      <c r="AD43" s="246">
        <f t="shared" ref="AD43:AD45" si="30">AVERAGE(P43:R43)</f>
        <v>11.266666666666666</v>
      </c>
      <c r="AE43" s="246">
        <f>AVERAGE(U43:W43)</f>
        <v>10.5</v>
      </c>
      <c r="AF43" s="246">
        <f>AVERAGE(X43:Z43)</f>
        <v>9.5</v>
      </c>
      <c r="AG43" s="247">
        <f>AVERAGE(AA43:AC43)</f>
        <v>12.583333333333334</v>
      </c>
      <c r="AH43" s="241">
        <f>AVERAGE(P43:AC43)</f>
        <v>10.9625</v>
      </c>
      <c r="AI43" s="251"/>
    </row>
    <row r="44" spans="1:358" ht="60.75" hidden="1" customHeight="1" outlineLevel="1">
      <c r="A44" s="47" t="s">
        <v>24</v>
      </c>
      <c r="B44" s="78">
        <f t="shared" ref="B44" si="31">C44-$B$32</f>
        <v>13.809999999999999</v>
      </c>
      <c r="C44" s="55">
        <v>13.5</v>
      </c>
      <c r="D44" s="49"/>
      <c r="E44" s="49"/>
      <c r="F44" s="56"/>
      <c r="G44" s="57"/>
      <c r="H44" s="56"/>
      <c r="I44" s="56"/>
      <c r="J44" s="55"/>
      <c r="K44" s="189">
        <v>13.4</v>
      </c>
      <c r="L44" s="191">
        <v>13.3</v>
      </c>
      <c r="M44" s="154">
        <v>13</v>
      </c>
      <c r="N44" s="191">
        <v>13.8</v>
      </c>
      <c r="O44" s="184"/>
      <c r="P44" s="56">
        <v>11.1</v>
      </c>
      <c r="Q44" s="183">
        <v>11.4</v>
      </c>
      <c r="R44" s="175">
        <v>11.3</v>
      </c>
      <c r="S44" s="185"/>
      <c r="T44" s="186"/>
      <c r="U44" s="175">
        <v>11.3</v>
      </c>
      <c r="V44" s="175">
        <v>11.2</v>
      </c>
      <c r="W44" s="175">
        <v>10.8</v>
      </c>
      <c r="X44" s="175">
        <v>10.5</v>
      </c>
      <c r="Y44" s="175">
        <v>11</v>
      </c>
      <c r="Z44" s="175">
        <v>11.7</v>
      </c>
      <c r="AA44" s="175">
        <v>13</v>
      </c>
      <c r="AB44" s="175">
        <v>14</v>
      </c>
      <c r="AC44" s="175">
        <v>13.9</v>
      </c>
      <c r="AD44" s="246">
        <f t="shared" si="30"/>
        <v>11.266666666666666</v>
      </c>
      <c r="AE44" s="246">
        <f t="shared" ref="AE44:AE46" si="32">AVERAGE(U44:W44)</f>
        <v>11.1</v>
      </c>
      <c r="AF44" s="246">
        <f t="shared" ref="AF44:AF46" si="33">AVERAGE(X44:Z44)</f>
        <v>11.066666666666668</v>
      </c>
      <c r="AG44" s="247">
        <f t="shared" ref="AG44:AG46" si="34">AVERAGE(AA44:AC44)</f>
        <v>13.633333333333333</v>
      </c>
      <c r="AH44" s="241">
        <f>AVERAGE(P44:AC44)</f>
        <v>11.766666666666666</v>
      </c>
      <c r="AI44" s="251"/>
    </row>
    <row r="45" spans="1:358" ht="60.75" hidden="1" customHeight="1" outlineLevel="1">
      <c r="A45" s="47" t="s">
        <v>25</v>
      </c>
      <c r="B45" s="78">
        <f t="shared" ref="B45" si="35">C45-$B$41</f>
        <v>8.0000000000000071E-2</v>
      </c>
      <c r="C45" s="55">
        <v>13.8</v>
      </c>
      <c r="D45" s="49"/>
      <c r="E45" s="49"/>
      <c r="F45" s="52"/>
      <c r="G45" s="57"/>
      <c r="H45" s="56"/>
      <c r="I45" s="56"/>
      <c r="J45" s="55"/>
      <c r="K45" s="189">
        <v>12.5</v>
      </c>
      <c r="L45" s="191">
        <v>13.2</v>
      </c>
      <c r="M45" s="154">
        <v>13.2</v>
      </c>
      <c r="N45" s="191">
        <v>14.5</v>
      </c>
      <c r="O45" s="191">
        <v>15.25</v>
      </c>
      <c r="P45" s="56">
        <v>11.1</v>
      </c>
      <c r="Q45" s="189">
        <v>10.5</v>
      </c>
      <c r="R45" s="189">
        <v>11.5</v>
      </c>
      <c r="S45" s="185" t="s">
        <v>118</v>
      </c>
      <c r="T45" s="186" t="s">
        <v>36</v>
      </c>
      <c r="U45" s="181">
        <v>11.6</v>
      </c>
      <c r="V45" s="181">
        <v>11</v>
      </c>
      <c r="W45" s="181">
        <v>11</v>
      </c>
      <c r="X45" s="181">
        <v>11</v>
      </c>
      <c r="Y45" s="181">
        <v>11</v>
      </c>
      <c r="Z45" s="181">
        <v>11.5</v>
      </c>
      <c r="AA45" s="181">
        <v>11.5</v>
      </c>
      <c r="AB45" s="181">
        <v>12</v>
      </c>
      <c r="AC45" s="181">
        <v>12</v>
      </c>
      <c r="AD45" s="246">
        <f t="shared" si="30"/>
        <v>11.033333333333333</v>
      </c>
      <c r="AE45" s="246">
        <f t="shared" si="32"/>
        <v>11.200000000000001</v>
      </c>
      <c r="AF45" s="246">
        <f t="shared" si="33"/>
        <v>11.166666666666666</v>
      </c>
      <c r="AG45" s="247">
        <f t="shared" si="34"/>
        <v>11.833333333333334</v>
      </c>
      <c r="AH45" s="241">
        <f>AVERAGE(P45:AC45)</f>
        <v>11.308333333333332</v>
      </c>
      <c r="AI45" s="251"/>
    </row>
    <row r="46" spans="1:358" ht="60.75" hidden="1" customHeight="1" outlineLevel="1" thickBot="1">
      <c r="A46" s="47" t="s">
        <v>26</v>
      </c>
      <c r="B46" s="48" t="e">
        <f>C46-#REF!</f>
        <v>#REF!</v>
      </c>
      <c r="C46" s="55">
        <v>12.8</v>
      </c>
      <c r="D46" s="49"/>
      <c r="E46" s="49"/>
      <c r="F46" s="52"/>
      <c r="G46" s="51"/>
      <c r="H46" s="52"/>
      <c r="I46" s="52"/>
      <c r="J46" s="55"/>
      <c r="K46" s="181">
        <v>13.34</v>
      </c>
      <c r="L46" s="101">
        <v>13.34</v>
      </c>
      <c r="M46" s="101">
        <v>13.68</v>
      </c>
      <c r="N46" s="182">
        <v>14.12</v>
      </c>
      <c r="O46" s="182">
        <v>14</v>
      </c>
      <c r="P46" s="56">
        <v>11.1</v>
      </c>
      <c r="Q46" s="189">
        <v>11.98</v>
      </c>
      <c r="R46" s="181">
        <v>11.5</v>
      </c>
      <c r="S46" s="185" t="s">
        <v>143</v>
      </c>
      <c r="T46" s="186" t="s">
        <v>144</v>
      </c>
      <c r="U46" s="181">
        <v>10.799999999999999</v>
      </c>
      <c r="V46" s="181">
        <v>10.199999999999999</v>
      </c>
      <c r="W46" s="181">
        <v>12.43</v>
      </c>
      <c r="X46" s="181">
        <v>10.84</v>
      </c>
      <c r="Y46" s="181">
        <v>10.7</v>
      </c>
      <c r="Z46" s="181">
        <v>10.299999999999999</v>
      </c>
      <c r="AA46" s="181">
        <v>12.7</v>
      </c>
      <c r="AB46" s="181">
        <v>14.649999999999999</v>
      </c>
      <c r="AC46" s="181">
        <v>14.389999999999999</v>
      </c>
      <c r="AD46" s="246">
        <f>AVERAGE(P46:R46)</f>
        <v>11.526666666666666</v>
      </c>
      <c r="AE46" s="246">
        <f t="shared" si="32"/>
        <v>11.143333333333333</v>
      </c>
      <c r="AF46" s="246">
        <f t="shared" si="33"/>
        <v>10.613333333333332</v>
      </c>
      <c r="AG46" s="247">
        <f t="shared" si="34"/>
        <v>13.913333333333332</v>
      </c>
      <c r="AH46" s="241">
        <f>AVERAGE(P46:AC46)</f>
        <v>11.799166666666665</v>
      </c>
      <c r="AI46" s="251"/>
    </row>
    <row r="47" spans="1:358" s="62" customFormat="1" ht="19.5" hidden="1" outlineLevel="1" thickBot="1">
      <c r="A47" s="245" t="s">
        <v>75</v>
      </c>
      <c r="B47" s="155" t="s">
        <v>27</v>
      </c>
      <c r="C47" s="155" t="s">
        <v>27</v>
      </c>
      <c r="D47" s="155"/>
      <c r="E47" s="156"/>
      <c r="F47" s="157"/>
      <c r="G47" s="157"/>
      <c r="H47" s="157"/>
      <c r="I47" s="157"/>
      <c r="J47" s="157" t="e">
        <f t="shared" ref="J47:R47" si="36">AVERAGE(J43:J46)</f>
        <v>#DIV/0!</v>
      </c>
      <c r="K47" s="157">
        <f t="shared" si="36"/>
        <v>13.11</v>
      </c>
      <c r="L47" s="157">
        <f t="shared" si="36"/>
        <v>13.435000000000002</v>
      </c>
      <c r="M47" s="157">
        <f t="shared" si="36"/>
        <v>13.345000000000001</v>
      </c>
      <c r="N47" s="157">
        <f t="shared" si="36"/>
        <v>14.229999999999999</v>
      </c>
      <c r="O47" s="157">
        <f t="shared" si="36"/>
        <v>14.25</v>
      </c>
      <c r="P47" s="157">
        <f t="shared" si="36"/>
        <v>11.1</v>
      </c>
      <c r="Q47" s="157">
        <f t="shared" si="36"/>
        <v>11.344999999999999</v>
      </c>
      <c r="R47" s="157">
        <f t="shared" si="36"/>
        <v>11.375</v>
      </c>
      <c r="S47" s="158"/>
      <c r="T47" s="158"/>
      <c r="U47" s="59">
        <f t="shared" ref="U47:AG47" si="37">AVERAGE(U43:U46)</f>
        <v>11.174999999999999</v>
      </c>
      <c r="V47" s="59">
        <f t="shared" si="37"/>
        <v>10.725000000000001</v>
      </c>
      <c r="W47" s="59">
        <f t="shared" si="37"/>
        <v>11.057500000000001</v>
      </c>
      <c r="X47" s="59">
        <f t="shared" si="37"/>
        <v>10.397500000000001</v>
      </c>
      <c r="Y47" s="59">
        <f t="shared" si="37"/>
        <v>10.487500000000001</v>
      </c>
      <c r="Z47" s="59">
        <f t="shared" si="37"/>
        <v>10.875</v>
      </c>
      <c r="AA47" s="59">
        <f t="shared" si="37"/>
        <v>12.175000000000001</v>
      </c>
      <c r="AB47" s="59">
        <f t="shared" si="37"/>
        <v>13.35</v>
      </c>
      <c r="AC47" s="59">
        <f t="shared" si="37"/>
        <v>13.4475</v>
      </c>
      <c r="AD47" s="59">
        <f t="shared" si="37"/>
        <v>11.273333333333332</v>
      </c>
      <c r="AE47" s="59">
        <f t="shared" si="37"/>
        <v>10.985833333333334</v>
      </c>
      <c r="AF47" s="59">
        <f t="shared" si="37"/>
        <v>10.586666666666666</v>
      </c>
      <c r="AG47" s="234">
        <f t="shared" si="37"/>
        <v>12.990833333333335</v>
      </c>
      <c r="AH47" s="242">
        <f>AVERAGE(AH43:AH46)</f>
        <v>11.459166666666665</v>
      </c>
      <c r="AI47" s="251"/>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c r="DW47" s="61"/>
      <c r="DX47" s="61"/>
      <c r="DY47" s="61"/>
      <c r="DZ47" s="61"/>
      <c r="EA47" s="61"/>
      <c r="EB47" s="61"/>
      <c r="EC47" s="61"/>
      <c r="ED47" s="61"/>
      <c r="EE47" s="61"/>
      <c r="EF47" s="61"/>
      <c r="EG47" s="61"/>
      <c r="EH47" s="61"/>
      <c r="EI47" s="61"/>
      <c r="EJ47" s="61"/>
      <c r="EK47" s="61"/>
      <c r="EL47" s="61"/>
      <c r="EM47" s="61"/>
      <c r="EN47" s="61"/>
      <c r="EO47" s="61"/>
      <c r="EP47" s="61"/>
      <c r="EQ47" s="61"/>
      <c r="ER47" s="61"/>
      <c r="ES47" s="61"/>
      <c r="ET47" s="61"/>
      <c r="EU47" s="61"/>
      <c r="EV47" s="61"/>
      <c r="EW47" s="61"/>
      <c r="EX47" s="61"/>
      <c r="EY47" s="61"/>
      <c r="EZ47" s="61"/>
      <c r="FA47" s="61"/>
      <c r="FB47" s="61"/>
      <c r="FC47" s="61"/>
      <c r="FD47" s="61"/>
      <c r="FE47" s="61"/>
      <c r="FF47" s="61"/>
      <c r="FG47" s="61"/>
      <c r="FH47" s="61"/>
      <c r="FI47" s="61"/>
      <c r="FJ47" s="61"/>
      <c r="FK47" s="61"/>
      <c r="FL47" s="61"/>
      <c r="FM47" s="61"/>
      <c r="FN47" s="61"/>
      <c r="FO47" s="61"/>
      <c r="FP47" s="61"/>
      <c r="FQ47" s="61"/>
      <c r="FR47" s="61"/>
      <c r="FS47" s="61"/>
      <c r="FT47" s="61"/>
      <c r="FU47" s="61"/>
      <c r="FV47" s="61"/>
      <c r="FW47" s="61"/>
      <c r="FX47" s="61"/>
      <c r="FY47" s="61"/>
      <c r="FZ47" s="61"/>
      <c r="GA47" s="61"/>
      <c r="GB47" s="61"/>
      <c r="GC47" s="61"/>
      <c r="GD47" s="61"/>
      <c r="GE47" s="61"/>
      <c r="GF47" s="61"/>
      <c r="GG47" s="61"/>
      <c r="GH47" s="61"/>
      <c r="GI47" s="61"/>
      <c r="GJ47" s="61"/>
      <c r="GK47" s="61"/>
      <c r="GL47" s="61"/>
      <c r="GM47" s="61"/>
      <c r="GN47" s="61"/>
      <c r="GO47" s="61"/>
      <c r="GP47" s="61"/>
      <c r="GQ47" s="61"/>
      <c r="GR47" s="61"/>
      <c r="GS47" s="61"/>
      <c r="GT47" s="61"/>
      <c r="GU47" s="61"/>
      <c r="GV47" s="61"/>
      <c r="GW47" s="61"/>
      <c r="GX47" s="61"/>
      <c r="GY47" s="61"/>
      <c r="GZ47" s="61"/>
      <c r="HA47" s="61"/>
      <c r="HB47" s="61"/>
      <c r="HC47" s="61"/>
      <c r="HD47" s="61"/>
      <c r="HE47" s="61"/>
      <c r="HF47" s="61"/>
      <c r="HG47" s="61"/>
      <c r="HH47" s="61"/>
      <c r="HI47" s="61"/>
      <c r="HJ47" s="61"/>
      <c r="HK47" s="61"/>
      <c r="HL47" s="61"/>
      <c r="HM47" s="61"/>
      <c r="HN47" s="61"/>
      <c r="HO47" s="61"/>
      <c r="HP47" s="61"/>
      <c r="HQ47" s="61"/>
      <c r="HR47" s="61"/>
      <c r="HS47" s="61"/>
      <c r="HT47" s="61"/>
      <c r="HU47" s="61"/>
      <c r="HV47" s="61"/>
      <c r="HW47" s="61"/>
      <c r="HX47" s="61"/>
      <c r="HY47" s="61"/>
      <c r="HZ47" s="61"/>
      <c r="IA47" s="61"/>
      <c r="IB47" s="61"/>
      <c r="IC47" s="61"/>
      <c r="ID47" s="61"/>
      <c r="IE47" s="61"/>
      <c r="IF47" s="61"/>
      <c r="IG47" s="61"/>
      <c r="IH47" s="61"/>
      <c r="II47" s="61"/>
      <c r="IJ47" s="61"/>
      <c r="IK47" s="61"/>
      <c r="IL47" s="61"/>
      <c r="IM47" s="61"/>
      <c r="IN47" s="61"/>
      <c r="IO47" s="61"/>
      <c r="IP47" s="61"/>
      <c r="IQ47" s="61"/>
      <c r="IR47" s="61"/>
      <c r="IS47" s="61"/>
      <c r="IT47" s="61"/>
      <c r="IU47" s="61"/>
      <c r="IV47" s="61"/>
      <c r="IW47" s="61"/>
      <c r="IX47" s="61"/>
      <c r="IY47" s="61"/>
      <c r="IZ47" s="61"/>
      <c r="JA47" s="61"/>
      <c r="JB47" s="61"/>
      <c r="JC47" s="61"/>
      <c r="JD47" s="61"/>
      <c r="JE47" s="61"/>
      <c r="JF47" s="61"/>
      <c r="JG47" s="61"/>
      <c r="JH47" s="61"/>
      <c r="JI47" s="61"/>
      <c r="JJ47" s="61"/>
      <c r="JK47" s="61"/>
      <c r="JL47" s="61"/>
      <c r="JM47" s="61"/>
      <c r="JN47" s="61"/>
      <c r="JO47" s="61"/>
      <c r="JP47" s="61"/>
      <c r="JQ47" s="61"/>
      <c r="JR47" s="61"/>
      <c r="JS47" s="61"/>
      <c r="JT47" s="61"/>
      <c r="JU47" s="61"/>
      <c r="JV47" s="61"/>
      <c r="JW47" s="61"/>
      <c r="JX47" s="61"/>
      <c r="JY47" s="61"/>
      <c r="JZ47" s="61"/>
      <c r="KA47" s="61"/>
      <c r="KB47" s="61"/>
      <c r="KC47" s="61"/>
      <c r="KD47" s="61"/>
      <c r="KE47" s="61"/>
      <c r="KF47" s="61"/>
      <c r="KG47" s="61"/>
      <c r="KH47" s="61"/>
      <c r="KI47" s="61"/>
      <c r="KJ47" s="61"/>
      <c r="KK47" s="61"/>
      <c r="KL47" s="61"/>
      <c r="KM47" s="61"/>
      <c r="KN47" s="61"/>
      <c r="KO47" s="61"/>
      <c r="KP47" s="61"/>
      <c r="KQ47" s="61"/>
      <c r="KR47" s="61"/>
      <c r="KS47" s="61"/>
      <c r="KT47" s="61"/>
      <c r="KU47" s="61"/>
      <c r="KV47" s="61"/>
      <c r="KW47" s="61"/>
      <c r="KX47" s="61"/>
      <c r="KY47" s="61"/>
      <c r="KZ47" s="61"/>
      <c r="LA47" s="61"/>
      <c r="LB47" s="61"/>
      <c r="LC47" s="61"/>
      <c r="LD47" s="61"/>
      <c r="LE47" s="61"/>
      <c r="LF47" s="61"/>
      <c r="LG47" s="61"/>
      <c r="LH47" s="61"/>
      <c r="LI47" s="61"/>
      <c r="LJ47" s="61"/>
      <c r="LK47" s="61"/>
      <c r="LL47" s="61"/>
      <c r="LM47" s="61"/>
      <c r="LN47" s="61"/>
      <c r="LO47" s="61"/>
      <c r="LP47" s="61"/>
      <c r="LQ47" s="61"/>
      <c r="LR47" s="61"/>
      <c r="LS47" s="61"/>
      <c r="LT47" s="61"/>
      <c r="LU47" s="61"/>
      <c r="LV47" s="61"/>
      <c r="LW47" s="61"/>
      <c r="LX47" s="61"/>
      <c r="LY47" s="61"/>
      <c r="LZ47" s="61"/>
      <c r="MA47" s="61"/>
      <c r="MB47" s="61"/>
      <c r="MC47" s="61"/>
      <c r="MD47" s="61"/>
      <c r="ME47" s="61"/>
      <c r="MF47" s="61"/>
      <c r="MG47" s="61"/>
      <c r="MH47" s="61"/>
      <c r="MI47" s="61"/>
      <c r="MJ47" s="61"/>
      <c r="MK47" s="61"/>
      <c r="ML47" s="61"/>
      <c r="MM47" s="61"/>
      <c r="MN47" s="61"/>
      <c r="MO47" s="61"/>
      <c r="MP47" s="61"/>
      <c r="MQ47" s="61"/>
      <c r="MR47" s="61"/>
      <c r="MS47" s="61"/>
      <c r="MT47" s="61"/>
    </row>
    <row r="48" spans="1:358" s="62" customFormat="1" ht="24.6" customHeight="1" collapsed="1" thickBot="1">
      <c r="A48" s="227" t="s">
        <v>74</v>
      </c>
      <c r="B48" s="165"/>
      <c r="C48" s="165"/>
      <c r="D48" s="166"/>
      <c r="E48" s="166"/>
      <c r="F48" s="167"/>
      <c r="G48" s="167"/>
      <c r="H48" s="167"/>
      <c r="I48" s="167"/>
      <c r="J48" s="168"/>
      <c r="K48" s="167"/>
      <c r="L48" s="167"/>
      <c r="M48" s="167"/>
      <c r="N48" s="164">
        <f>N47</f>
        <v>14.229999999999999</v>
      </c>
      <c r="O48" s="164">
        <v>15.6</v>
      </c>
      <c r="P48" s="164">
        <f>P47</f>
        <v>11.1</v>
      </c>
      <c r="Q48" s="164">
        <f t="shared" ref="Q48:Z48" si="38">Q47</f>
        <v>11.344999999999999</v>
      </c>
      <c r="R48" s="164">
        <f t="shared" si="38"/>
        <v>11.375</v>
      </c>
      <c r="S48" s="164"/>
      <c r="T48" s="164"/>
      <c r="U48" s="164">
        <f t="shared" si="38"/>
        <v>11.174999999999999</v>
      </c>
      <c r="V48" s="164">
        <f t="shared" si="38"/>
        <v>10.725000000000001</v>
      </c>
      <c r="W48" s="164">
        <v>10.5</v>
      </c>
      <c r="X48" s="164">
        <v>10.199999999999999</v>
      </c>
      <c r="Y48" s="164">
        <f t="shared" si="38"/>
        <v>10.487500000000001</v>
      </c>
      <c r="Z48" s="164">
        <f t="shared" si="38"/>
        <v>10.875</v>
      </c>
      <c r="AA48" s="164">
        <v>12</v>
      </c>
      <c r="AB48" s="164">
        <v>12.45</v>
      </c>
      <c r="AC48" s="164">
        <v>13</v>
      </c>
      <c r="AD48" s="164">
        <f>AVERAGE(P48:R48)</f>
        <v>11.273333333333333</v>
      </c>
      <c r="AE48" s="164">
        <f>AVERAGE(U48:W48)</f>
        <v>10.799999999999999</v>
      </c>
      <c r="AF48" s="164">
        <f>AVERAGE(X48:Z48)</f>
        <v>10.520833333333334</v>
      </c>
      <c r="AG48" s="229">
        <f>AVERAGE(AA48:AC48)</f>
        <v>12.483333333333334</v>
      </c>
      <c r="AH48" s="243">
        <f>AVERAGE(P48:R48,U48:AC48)</f>
        <v>11.269375000000002</v>
      </c>
      <c r="AI48" s="251">
        <v>13.1</v>
      </c>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1"/>
      <c r="DY48" s="61"/>
      <c r="DZ48" s="61"/>
      <c r="EA48" s="61"/>
      <c r="EB48" s="61"/>
      <c r="EC48" s="61"/>
      <c r="ED48" s="61"/>
      <c r="EE48" s="61"/>
      <c r="EF48" s="61"/>
      <c r="EG48" s="61"/>
      <c r="EH48" s="61"/>
      <c r="EI48" s="61"/>
      <c r="EJ48" s="61"/>
      <c r="EK48" s="61"/>
      <c r="EL48" s="61"/>
      <c r="EM48" s="61"/>
      <c r="EN48" s="61"/>
      <c r="EO48" s="61"/>
      <c r="EP48" s="61"/>
      <c r="EQ48" s="61"/>
      <c r="ER48" s="61"/>
      <c r="ES48" s="61"/>
      <c r="ET48" s="61"/>
      <c r="EU48" s="61"/>
      <c r="EV48" s="61"/>
      <c r="EW48" s="61"/>
      <c r="EX48" s="61"/>
      <c r="EY48" s="61"/>
      <c r="EZ48" s="61"/>
      <c r="FA48" s="61"/>
      <c r="FB48" s="61"/>
      <c r="FC48" s="61"/>
      <c r="FD48" s="61"/>
      <c r="FE48" s="61"/>
      <c r="FF48" s="61"/>
      <c r="FG48" s="61"/>
      <c r="FH48" s="61"/>
      <c r="FI48" s="61"/>
      <c r="FJ48" s="61"/>
      <c r="FK48" s="61"/>
      <c r="FL48" s="61"/>
      <c r="FM48" s="61"/>
      <c r="FN48" s="61"/>
      <c r="FO48" s="61"/>
      <c r="FP48" s="61"/>
      <c r="FQ48" s="61"/>
      <c r="FR48" s="61"/>
      <c r="FS48" s="61"/>
      <c r="FT48" s="61"/>
      <c r="FU48" s="61"/>
      <c r="FV48" s="61"/>
      <c r="FW48" s="61"/>
      <c r="FX48" s="61"/>
      <c r="FY48" s="61"/>
      <c r="FZ48" s="61"/>
      <c r="GA48" s="61"/>
      <c r="GB48" s="61"/>
      <c r="GC48" s="61"/>
      <c r="GD48" s="61"/>
      <c r="GE48" s="61"/>
      <c r="GF48" s="61"/>
      <c r="GG48" s="61"/>
      <c r="GH48" s="61"/>
      <c r="GI48" s="61"/>
      <c r="GJ48" s="61"/>
      <c r="GK48" s="61"/>
      <c r="GL48" s="61"/>
      <c r="GM48" s="61"/>
      <c r="GN48" s="61"/>
      <c r="GO48" s="61"/>
      <c r="GP48" s="61"/>
      <c r="GQ48" s="61"/>
      <c r="GR48" s="61"/>
      <c r="GS48" s="61"/>
      <c r="GT48" s="61"/>
      <c r="GU48" s="61"/>
      <c r="GV48" s="61"/>
      <c r="GW48" s="61"/>
      <c r="GX48" s="61"/>
      <c r="GY48" s="61"/>
      <c r="GZ48" s="61"/>
      <c r="HA48" s="61"/>
      <c r="HB48" s="61"/>
      <c r="HC48" s="61"/>
      <c r="HD48" s="61"/>
      <c r="HE48" s="61"/>
      <c r="HF48" s="61"/>
      <c r="HG48" s="61"/>
      <c r="HH48" s="61"/>
      <c r="HI48" s="61"/>
      <c r="HJ48" s="61"/>
      <c r="HK48" s="61"/>
      <c r="HL48" s="61"/>
      <c r="HM48" s="61"/>
      <c r="HN48" s="61"/>
      <c r="HO48" s="61"/>
      <c r="HP48" s="61"/>
      <c r="HQ48" s="61"/>
      <c r="HR48" s="61"/>
      <c r="HS48" s="61"/>
      <c r="HT48" s="61"/>
      <c r="HU48" s="61"/>
      <c r="HV48" s="61"/>
      <c r="HW48" s="61"/>
      <c r="HX48" s="61"/>
      <c r="HY48" s="61"/>
      <c r="HZ48" s="61"/>
      <c r="IA48" s="61"/>
      <c r="IB48" s="61"/>
      <c r="IC48" s="61"/>
      <c r="ID48" s="61"/>
      <c r="IE48" s="61"/>
      <c r="IF48" s="61"/>
      <c r="IG48" s="61"/>
      <c r="IH48" s="61"/>
      <c r="II48" s="61"/>
      <c r="IJ48" s="61"/>
      <c r="IK48" s="61"/>
      <c r="IL48" s="61"/>
      <c r="IM48" s="61"/>
      <c r="IN48" s="61"/>
      <c r="IO48" s="61"/>
      <c r="IP48" s="61"/>
      <c r="IQ48" s="61"/>
      <c r="IR48" s="61"/>
      <c r="IS48" s="61"/>
      <c r="IT48" s="61"/>
      <c r="IU48" s="61"/>
      <c r="IV48" s="61"/>
      <c r="IW48" s="61"/>
      <c r="IX48" s="61"/>
      <c r="IY48" s="61"/>
      <c r="IZ48" s="61"/>
      <c r="JA48" s="61"/>
      <c r="JB48" s="61"/>
      <c r="JC48" s="61"/>
      <c r="JD48" s="61"/>
      <c r="JE48" s="61"/>
      <c r="JF48" s="61"/>
      <c r="JG48" s="61"/>
      <c r="JH48" s="61"/>
      <c r="JI48" s="61"/>
      <c r="JJ48" s="61"/>
      <c r="JK48" s="61"/>
      <c r="JL48" s="61"/>
      <c r="JM48" s="61"/>
      <c r="JN48" s="61"/>
      <c r="JO48" s="61"/>
      <c r="JP48" s="61"/>
      <c r="JQ48" s="61"/>
      <c r="JR48" s="61"/>
      <c r="JS48" s="61"/>
      <c r="JT48" s="61"/>
      <c r="JU48" s="61"/>
      <c r="JV48" s="61"/>
      <c r="JW48" s="61"/>
      <c r="JX48" s="61"/>
      <c r="JY48" s="61"/>
      <c r="JZ48" s="61"/>
      <c r="KA48" s="61"/>
      <c r="KB48" s="61"/>
      <c r="KC48" s="61"/>
      <c r="KD48" s="61"/>
      <c r="KE48" s="61"/>
      <c r="KF48" s="61"/>
      <c r="KG48" s="61"/>
      <c r="KH48" s="61"/>
      <c r="KI48" s="61"/>
      <c r="KJ48" s="61"/>
      <c r="KK48" s="61"/>
      <c r="KL48" s="61"/>
      <c r="KM48" s="61"/>
      <c r="KN48" s="61"/>
      <c r="KO48" s="61"/>
      <c r="KP48" s="61"/>
      <c r="KQ48" s="61"/>
      <c r="KR48" s="61"/>
      <c r="KS48" s="61"/>
      <c r="KT48" s="61"/>
      <c r="KU48" s="61"/>
      <c r="KV48" s="61"/>
      <c r="KW48" s="61"/>
      <c r="KX48" s="61"/>
      <c r="KY48" s="61"/>
      <c r="KZ48" s="61"/>
      <c r="LA48" s="61"/>
      <c r="LB48" s="61"/>
      <c r="LC48" s="61"/>
      <c r="LD48" s="61"/>
      <c r="LE48" s="61"/>
      <c r="LF48" s="61"/>
      <c r="LG48" s="61"/>
      <c r="LH48" s="61"/>
      <c r="LI48" s="61"/>
      <c r="LJ48" s="61"/>
      <c r="LK48" s="61"/>
      <c r="LL48" s="61"/>
      <c r="LM48" s="61"/>
      <c r="LN48" s="61"/>
      <c r="LO48" s="61"/>
      <c r="LP48" s="61"/>
      <c r="LQ48" s="61"/>
      <c r="LR48" s="61"/>
      <c r="LS48" s="61"/>
      <c r="LT48" s="61"/>
      <c r="LU48" s="61"/>
      <c r="LV48" s="61"/>
      <c r="LW48" s="61"/>
      <c r="LX48" s="61"/>
      <c r="LY48" s="61"/>
      <c r="LZ48" s="61"/>
      <c r="MA48" s="61"/>
      <c r="MB48" s="61"/>
      <c r="MC48" s="61"/>
      <c r="MD48" s="61"/>
      <c r="ME48" s="61"/>
      <c r="MF48" s="61"/>
      <c r="MG48" s="61"/>
      <c r="MH48" s="61"/>
      <c r="MI48" s="61"/>
      <c r="MJ48" s="61"/>
      <c r="MK48" s="61"/>
      <c r="ML48" s="61"/>
      <c r="MM48" s="61"/>
      <c r="MN48" s="61"/>
      <c r="MO48" s="61"/>
      <c r="MP48" s="61"/>
      <c r="MQ48" s="61"/>
      <c r="MR48" s="61"/>
      <c r="MS48" s="61"/>
      <c r="MT48" s="61"/>
    </row>
    <row r="49" spans="1:358" s="62" customFormat="1" ht="21.75" hidden="1" thickBot="1">
      <c r="A49" s="197" t="s">
        <v>37</v>
      </c>
      <c r="B49" s="102"/>
      <c r="C49" s="102"/>
      <c r="D49" s="102"/>
      <c r="E49" s="102"/>
      <c r="F49" s="159"/>
      <c r="G49" s="159"/>
      <c r="H49" s="159"/>
      <c r="I49" s="159"/>
      <c r="J49" s="103"/>
      <c r="K49" s="159">
        <f>K47+K14</f>
        <v>61.41</v>
      </c>
      <c r="L49" s="159">
        <f>L47+L14</f>
        <v>60.285000000000004</v>
      </c>
      <c r="M49" s="104">
        <f>M47-M60</f>
        <v>0.27500000000000036</v>
      </c>
      <c r="N49" s="157">
        <f>N47-N60</f>
        <v>0.19999999999999929</v>
      </c>
      <c r="O49" s="157">
        <f>O47-O60</f>
        <v>9.9999999999999645E-2</v>
      </c>
      <c r="P49" s="157">
        <f>P47-P60</f>
        <v>1.7599999999999998</v>
      </c>
      <c r="Q49" s="157">
        <f t="shared" ref="Q49:AC50" si="39">Q47-Q60</f>
        <v>1.8974999999999991</v>
      </c>
      <c r="R49" s="157">
        <f>R47-R60</f>
        <v>1.375</v>
      </c>
      <c r="S49" s="159"/>
      <c r="T49" s="159"/>
      <c r="U49" s="157">
        <f t="shared" ref="U49:AH50" si="40">U47-U60</f>
        <v>0.37499999999999822</v>
      </c>
      <c r="V49" s="157">
        <f t="shared" si="40"/>
        <v>0.13750000000000107</v>
      </c>
      <c r="W49" s="157">
        <f t="shared" si="40"/>
        <v>8.250000000000135E-2</v>
      </c>
      <c r="X49" s="157">
        <f t="shared" si="40"/>
        <v>-2.4999999999998579E-2</v>
      </c>
      <c r="Y49" s="157">
        <f t="shared" si="40"/>
        <v>0.5625</v>
      </c>
      <c r="Z49" s="157">
        <f t="shared" si="40"/>
        <v>0.52500000000000036</v>
      </c>
      <c r="AA49" s="157">
        <f t="shared" si="40"/>
        <v>0.65000000000000036</v>
      </c>
      <c r="AB49" s="157">
        <f t="shared" si="40"/>
        <v>0.68250000000000099</v>
      </c>
      <c r="AC49" s="157">
        <f t="shared" si="40"/>
        <v>0.64250000000000007</v>
      </c>
      <c r="AD49" s="157">
        <f t="shared" si="40"/>
        <v>1.6774999999999984</v>
      </c>
      <c r="AE49" s="157">
        <f t="shared" si="40"/>
        <v>0.19833333333333414</v>
      </c>
      <c r="AF49" s="157">
        <f t="shared" si="40"/>
        <v>0.35416666666666785</v>
      </c>
      <c r="AG49" s="236">
        <f t="shared" si="40"/>
        <v>0.65833333333333499</v>
      </c>
      <c r="AH49" s="242">
        <f t="shared" si="40"/>
        <v>0.72208333333333208</v>
      </c>
      <c r="AI49" s="251"/>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s="61"/>
      <c r="GU49" s="61"/>
      <c r="GV49" s="61"/>
      <c r="GW49" s="61"/>
      <c r="GX49" s="61"/>
      <c r="GY49" s="61"/>
      <c r="GZ49" s="61"/>
      <c r="HA49" s="61"/>
      <c r="HB49" s="61"/>
      <c r="HC49" s="61"/>
      <c r="HD49" s="61"/>
      <c r="HE49" s="61"/>
      <c r="HF49" s="61"/>
      <c r="HG49" s="61"/>
      <c r="HH49" s="61"/>
      <c r="HI49" s="61"/>
      <c r="HJ49" s="61"/>
      <c r="HK49" s="61"/>
      <c r="HL49" s="61"/>
      <c r="HM49" s="61"/>
      <c r="HN49" s="61"/>
      <c r="HO49" s="61"/>
      <c r="HP49" s="61"/>
      <c r="HQ49" s="61"/>
      <c r="HR49" s="61"/>
      <c r="HS49" s="61"/>
      <c r="HT49" s="61"/>
      <c r="HU49" s="61"/>
      <c r="HV49" s="61"/>
      <c r="HW49" s="61"/>
      <c r="HX49" s="61"/>
      <c r="HY49" s="61"/>
      <c r="HZ49" s="61"/>
      <c r="IA49" s="61"/>
      <c r="IB49" s="61"/>
      <c r="IC49" s="61"/>
      <c r="ID49" s="61"/>
      <c r="IE49" s="61"/>
      <c r="IF49" s="61"/>
      <c r="IG49" s="61"/>
      <c r="IH49" s="61"/>
      <c r="II49" s="61"/>
      <c r="IJ49" s="61"/>
      <c r="IK49" s="61"/>
      <c r="IL49" s="61"/>
      <c r="IM49" s="61"/>
      <c r="IN49" s="61"/>
      <c r="IO49" s="61"/>
      <c r="IP49" s="61"/>
      <c r="IQ49" s="61"/>
      <c r="IR49" s="61"/>
      <c r="IS49" s="61"/>
      <c r="IT49" s="61"/>
      <c r="IU49" s="61"/>
      <c r="IV49" s="61"/>
      <c r="IW49" s="61"/>
      <c r="IX49" s="61"/>
      <c r="IY49" s="61"/>
      <c r="IZ49" s="61"/>
      <c r="JA49" s="61"/>
      <c r="JB49" s="61"/>
      <c r="JC49" s="61"/>
      <c r="JD49" s="61"/>
      <c r="JE49" s="61"/>
      <c r="JF49" s="61"/>
      <c r="JG49" s="61"/>
      <c r="JH49" s="61"/>
      <c r="JI49" s="61"/>
      <c r="JJ49" s="61"/>
      <c r="JK49" s="61"/>
      <c r="JL49" s="61"/>
      <c r="JM49" s="61"/>
      <c r="JN49" s="61"/>
      <c r="JO49" s="61"/>
      <c r="JP49" s="61"/>
      <c r="JQ49" s="61"/>
      <c r="JR49" s="61"/>
      <c r="JS49" s="61"/>
      <c r="JT49" s="61"/>
      <c r="JU49" s="61"/>
      <c r="JV49" s="61"/>
      <c r="JW49" s="61"/>
      <c r="JX49" s="61"/>
      <c r="JY49" s="61"/>
      <c r="JZ49" s="61"/>
      <c r="KA49" s="61"/>
      <c r="KB49" s="61"/>
      <c r="KC49" s="61"/>
      <c r="KD49" s="61"/>
      <c r="KE49" s="61"/>
      <c r="KF49" s="61"/>
      <c r="KG49" s="61"/>
      <c r="KH49" s="61"/>
      <c r="KI49" s="61"/>
      <c r="KJ49" s="61"/>
      <c r="KK49" s="61"/>
      <c r="KL49" s="61"/>
      <c r="KM49" s="61"/>
      <c r="KN49" s="61"/>
      <c r="KO49" s="61"/>
      <c r="KP49" s="61"/>
      <c r="KQ49" s="61"/>
      <c r="KR49" s="61"/>
      <c r="KS49" s="61"/>
      <c r="KT49" s="61"/>
      <c r="KU49" s="61"/>
      <c r="KV49" s="61"/>
      <c r="KW49" s="61"/>
      <c r="KX49" s="61"/>
      <c r="KY49" s="61"/>
      <c r="KZ49" s="61"/>
      <c r="LA49" s="61"/>
      <c r="LB49" s="61"/>
      <c r="LC49" s="61"/>
      <c r="LD49" s="61"/>
      <c r="LE49" s="61"/>
      <c r="LF49" s="61"/>
      <c r="LG49" s="61"/>
      <c r="LH49" s="61"/>
      <c r="LI49" s="61"/>
      <c r="LJ49" s="61"/>
      <c r="LK49" s="61"/>
      <c r="LL49" s="61"/>
      <c r="LM49" s="61"/>
      <c r="LN49" s="61"/>
      <c r="LO49" s="61"/>
      <c r="LP49" s="61"/>
      <c r="LQ49" s="61"/>
      <c r="LR49" s="61"/>
      <c r="LS49" s="61"/>
      <c r="LT49" s="61"/>
      <c r="LU49" s="61"/>
      <c r="LV49" s="61"/>
      <c r="LW49" s="61"/>
      <c r="LX49" s="61"/>
      <c r="LY49" s="61"/>
      <c r="LZ49" s="61"/>
      <c r="MA49" s="61"/>
      <c r="MB49" s="61"/>
      <c r="MC49" s="61"/>
      <c r="MD49" s="61"/>
      <c r="ME49" s="61"/>
      <c r="MF49" s="61"/>
      <c r="MG49" s="61"/>
      <c r="MH49" s="61"/>
      <c r="MI49" s="61"/>
      <c r="MJ49" s="61"/>
      <c r="MK49" s="61"/>
      <c r="ML49" s="61"/>
      <c r="MM49" s="61"/>
      <c r="MN49" s="61"/>
      <c r="MO49" s="61"/>
      <c r="MP49" s="61"/>
      <c r="MQ49" s="61"/>
      <c r="MR49" s="61"/>
      <c r="MS49" s="61"/>
      <c r="MT49" s="61"/>
    </row>
    <row r="50" spans="1:358" s="62" customFormat="1" ht="19.5" thickBot="1">
      <c r="A50" s="227" t="s">
        <v>76</v>
      </c>
      <c r="B50" s="164"/>
      <c r="C50" s="164"/>
      <c r="D50" s="164"/>
      <c r="E50" s="164"/>
      <c r="F50" s="164"/>
      <c r="G50" s="164"/>
      <c r="H50" s="164"/>
      <c r="I50" s="164"/>
      <c r="J50" s="164"/>
      <c r="K50" s="164"/>
      <c r="L50" s="164"/>
      <c r="M50" s="164"/>
      <c r="N50" s="164">
        <f>N48-N61</f>
        <v>0.19999999999999929</v>
      </c>
      <c r="O50" s="164">
        <f>O48-O61</f>
        <v>1.4499999999999993</v>
      </c>
      <c r="P50" s="164">
        <f>P48-P61</f>
        <v>1.7599999999999998</v>
      </c>
      <c r="Q50" s="164">
        <f t="shared" si="39"/>
        <v>1.8974999999999991</v>
      </c>
      <c r="R50" s="164">
        <f t="shared" si="39"/>
        <v>1.375</v>
      </c>
      <c r="S50" s="164"/>
      <c r="T50" s="164"/>
      <c r="U50" s="164">
        <f t="shared" si="39"/>
        <v>0.37499999999999822</v>
      </c>
      <c r="V50" s="164">
        <f t="shared" si="39"/>
        <v>0.13750000000000107</v>
      </c>
      <c r="W50" s="164">
        <f t="shared" si="39"/>
        <v>0.19999999999999929</v>
      </c>
      <c r="X50" s="164">
        <f t="shared" si="39"/>
        <v>-0.22250000000000014</v>
      </c>
      <c r="Y50" s="164">
        <f t="shared" si="39"/>
        <v>0.5625</v>
      </c>
      <c r="Z50" s="164">
        <f t="shared" si="39"/>
        <v>0.52500000000000036</v>
      </c>
      <c r="AA50" s="164">
        <f t="shared" si="39"/>
        <v>0.69999999999999929</v>
      </c>
      <c r="AB50" s="164">
        <f t="shared" si="39"/>
        <v>0.59999999999999964</v>
      </c>
      <c r="AC50" s="164">
        <f t="shared" si="39"/>
        <v>0.59999999999999964</v>
      </c>
      <c r="AD50" s="164">
        <f>AVERAGE(P50:R50)</f>
        <v>1.6774999999999995</v>
      </c>
      <c r="AE50" s="164">
        <f t="shared" si="40"/>
        <v>0.23749999999999716</v>
      </c>
      <c r="AF50" s="164">
        <f t="shared" si="40"/>
        <v>0.288333333333334</v>
      </c>
      <c r="AG50" s="229">
        <f t="shared" si="40"/>
        <v>0.63333333333333464</v>
      </c>
      <c r="AH50" s="243">
        <f t="shared" si="40"/>
        <v>0.70916666666666828</v>
      </c>
      <c r="AI50" s="230">
        <f>AI48-AI60</f>
        <v>0.29999999999999893</v>
      </c>
      <c r="AJ50" s="61"/>
      <c r="AK50" s="61"/>
      <c r="AL50" s="61"/>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1"/>
      <c r="DY50" s="61"/>
      <c r="DZ50" s="61"/>
      <c r="EA50" s="61"/>
      <c r="EB50" s="61"/>
      <c r="EC50" s="61"/>
      <c r="ED50" s="61"/>
      <c r="EE50" s="61"/>
      <c r="EF50" s="61"/>
      <c r="EG50" s="61"/>
      <c r="EH50" s="61"/>
      <c r="EI50" s="61"/>
      <c r="EJ50" s="61"/>
      <c r="EK50" s="61"/>
      <c r="EL50" s="61"/>
      <c r="EM50" s="61"/>
      <c r="EN50" s="61"/>
      <c r="EO50" s="61"/>
      <c r="EP50" s="61"/>
      <c r="EQ50" s="61"/>
      <c r="ER50" s="61"/>
      <c r="ES50" s="61"/>
      <c r="ET50" s="61"/>
      <c r="EU50" s="61"/>
      <c r="EV50" s="61"/>
      <c r="EW50" s="61"/>
      <c r="EX50" s="61"/>
      <c r="EY50" s="61"/>
      <c r="EZ50" s="61"/>
      <c r="FA50" s="61"/>
      <c r="FB50" s="61"/>
      <c r="FC50" s="61"/>
      <c r="FD50" s="61"/>
      <c r="FE50" s="61"/>
      <c r="FF50" s="61"/>
      <c r="FG50" s="61"/>
      <c r="FH50" s="61"/>
      <c r="FI50" s="61"/>
      <c r="FJ50" s="61"/>
      <c r="FK50" s="61"/>
      <c r="FL50" s="61"/>
      <c r="FM50" s="61"/>
      <c r="FN50" s="61"/>
      <c r="FO50" s="61"/>
      <c r="FP50" s="61"/>
      <c r="FQ50" s="61"/>
      <c r="FR50" s="61"/>
      <c r="FS50" s="61"/>
      <c r="FT50" s="61"/>
      <c r="FU50" s="61"/>
      <c r="FV50" s="61"/>
      <c r="FW50" s="61"/>
      <c r="FX50" s="61"/>
      <c r="FY50" s="61"/>
      <c r="FZ50" s="61"/>
      <c r="GA50" s="61"/>
      <c r="GB50" s="61"/>
      <c r="GC50" s="61"/>
      <c r="GD50" s="61"/>
      <c r="GE50" s="61"/>
      <c r="GF50" s="61"/>
      <c r="GG50" s="61"/>
      <c r="GH50" s="61"/>
      <c r="GI50" s="61"/>
      <c r="GJ50" s="61"/>
      <c r="GK50" s="61"/>
      <c r="GL50" s="61"/>
      <c r="GM50" s="61"/>
      <c r="GN50" s="61"/>
      <c r="GO50" s="61"/>
      <c r="GP50" s="61"/>
      <c r="GQ50" s="61"/>
      <c r="GR50" s="61"/>
      <c r="GS50" s="61"/>
      <c r="GT50" s="61"/>
      <c r="GU50" s="61"/>
      <c r="GV50" s="61"/>
      <c r="GW50" s="61"/>
      <c r="GX50" s="61"/>
      <c r="GY50" s="61"/>
      <c r="GZ50" s="61"/>
      <c r="HA50" s="61"/>
      <c r="HB50" s="61"/>
      <c r="HC50" s="61"/>
      <c r="HD50" s="61"/>
      <c r="HE50" s="61"/>
      <c r="HF50" s="61"/>
      <c r="HG50" s="61"/>
      <c r="HH50" s="61"/>
      <c r="HI50" s="61"/>
      <c r="HJ50" s="61"/>
      <c r="HK50" s="61"/>
      <c r="HL50" s="61"/>
      <c r="HM50" s="61"/>
      <c r="HN50" s="61"/>
      <c r="HO50" s="61"/>
      <c r="HP50" s="61"/>
      <c r="HQ50" s="61"/>
      <c r="HR50" s="61"/>
      <c r="HS50" s="61"/>
      <c r="HT50" s="61"/>
      <c r="HU50" s="61"/>
      <c r="HV50" s="61"/>
      <c r="HW50" s="61"/>
      <c r="HX50" s="61"/>
      <c r="HY50" s="61"/>
      <c r="HZ50" s="61"/>
      <c r="IA50" s="61"/>
      <c r="IB50" s="61"/>
      <c r="IC50" s="61"/>
      <c r="ID50" s="61"/>
      <c r="IE50" s="61"/>
      <c r="IF50" s="61"/>
      <c r="IG50" s="61"/>
      <c r="IH50" s="61"/>
      <c r="II50" s="61"/>
      <c r="IJ50" s="61"/>
      <c r="IK50" s="61"/>
      <c r="IL50" s="61"/>
      <c r="IM50" s="61"/>
      <c r="IN50" s="61"/>
      <c r="IO50" s="61"/>
      <c r="IP50" s="61"/>
      <c r="IQ50" s="61"/>
      <c r="IR50" s="61"/>
      <c r="IS50" s="61"/>
      <c r="IT50" s="61"/>
      <c r="IU50" s="61"/>
      <c r="IV50" s="61"/>
      <c r="IW50" s="61"/>
      <c r="IX50" s="61"/>
      <c r="IY50" s="61"/>
      <c r="IZ50" s="61"/>
      <c r="JA50" s="61"/>
      <c r="JB50" s="61"/>
      <c r="JC50" s="61"/>
      <c r="JD50" s="61"/>
      <c r="JE50" s="61"/>
      <c r="JF50" s="61"/>
      <c r="JG50" s="61"/>
      <c r="JH50" s="61"/>
      <c r="JI50" s="61"/>
      <c r="JJ50" s="61"/>
      <c r="JK50" s="61"/>
      <c r="JL50" s="61"/>
      <c r="JM50" s="61"/>
      <c r="JN50" s="61"/>
      <c r="JO50" s="61"/>
      <c r="JP50" s="61"/>
      <c r="JQ50" s="61"/>
      <c r="JR50" s="61"/>
      <c r="JS50" s="61"/>
      <c r="JT50" s="61"/>
      <c r="JU50" s="61"/>
      <c r="JV50" s="61"/>
      <c r="JW50" s="61"/>
      <c r="JX50" s="61"/>
      <c r="JY50" s="61"/>
      <c r="JZ50" s="61"/>
      <c r="KA50" s="61"/>
      <c r="KB50" s="61"/>
      <c r="KC50" s="61"/>
      <c r="KD50" s="61"/>
      <c r="KE50" s="61"/>
      <c r="KF50" s="61"/>
      <c r="KG50" s="61"/>
      <c r="KH50" s="61"/>
      <c r="KI50" s="61"/>
      <c r="KJ50" s="61"/>
      <c r="KK50" s="61"/>
      <c r="KL50" s="61"/>
      <c r="KM50" s="61"/>
      <c r="KN50" s="61"/>
      <c r="KO50" s="61"/>
      <c r="KP50" s="61"/>
      <c r="KQ50" s="61"/>
      <c r="KR50" s="61"/>
      <c r="KS50" s="61"/>
      <c r="KT50" s="61"/>
      <c r="KU50" s="61"/>
      <c r="KV50" s="61"/>
      <c r="KW50" s="61"/>
      <c r="KX50" s="61"/>
      <c r="KY50" s="61"/>
      <c r="KZ50" s="61"/>
      <c r="LA50" s="61"/>
      <c r="LB50" s="61"/>
      <c r="LC50" s="61"/>
      <c r="LD50" s="61"/>
      <c r="LE50" s="61"/>
      <c r="LF50" s="61"/>
      <c r="LG50" s="61"/>
      <c r="LH50" s="61"/>
      <c r="LI50" s="61"/>
      <c r="LJ50" s="61"/>
      <c r="LK50" s="61"/>
      <c r="LL50" s="61"/>
      <c r="LM50" s="61"/>
      <c r="LN50" s="61"/>
      <c r="LO50" s="61"/>
      <c r="LP50" s="61"/>
      <c r="LQ50" s="61"/>
      <c r="LR50" s="61"/>
      <c r="LS50" s="61"/>
      <c r="LT50" s="61"/>
      <c r="LU50" s="61"/>
      <c r="LV50" s="61"/>
      <c r="LW50" s="61"/>
      <c r="LX50" s="61"/>
      <c r="LY50" s="61"/>
      <c r="LZ50" s="61"/>
      <c r="MA50" s="61"/>
      <c r="MB50" s="61"/>
      <c r="MC50" s="61"/>
      <c r="MD50" s="61"/>
      <c r="ME50" s="61"/>
      <c r="MF50" s="61"/>
      <c r="MG50" s="61"/>
      <c r="MH50" s="61"/>
      <c r="MI50" s="61"/>
      <c r="MJ50" s="61"/>
      <c r="MK50" s="61"/>
      <c r="ML50" s="61"/>
      <c r="MM50" s="61"/>
      <c r="MN50" s="61"/>
      <c r="MO50" s="61"/>
      <c r="MP50" s="61"/>
      <c r="MQ50" s="61"/>
      <c r="MR50" s="61"/>
      <c r="MS50" s="61"/>
      <c r="MT50" s="61"/>
    </row>
    <row r="51" spans="1:358" ht="21.75" thickBot="1">
      <c r="A51" s="196" t="s">
        <v>38</v>
      </c>
      <c r="B51" s="88"/>
      <c r="C51" s="88"/>
      <c r="D51" s="65"/>
      <c r="E51" s="65"/>
      <c r="F51" s="20"/>
      <c r="G51" s="20"/>
      <c r="H51" s="20"/>
      <c r="I51" s="20"/>
      <c r="J51" s="66"/>
      <c r="K51" s="20"/>
      <c r="L51" s="20"/>
      <c r="M51" s="20"/>
      <c r="N51" s="20"/>
      <c r="O51" s="20"/>
      <c r="P51" s="20"/>
      <c r="Q51" s="20"/>
      <c r="R51" s="23"/>
      <c r="S51" s="67"/>
      <c r="T51" s="67"/>
      <c r="U51" s="24"/>
      <c r="V51" s="24"/>
      <c r="W51" s="24"/>
      <c r="X51" s="24"/>
      <c r="Y51" s="177"/>
      <c r="Z51" s="177"/>
      <c r="AA51" s="177"/>
      <c r="AB51" s="177"/>
      <c r="AC51" s="177"/>
      <c r="AD51" s="23"/>
      <c r="AE51" s="23"/>
      <c r="AF51" s="23"/>
      <c r="AG51" s="24"/>
      <c r="AH51" s="238"/>
      <c r="AI51" s="228">
        <f>AH48-AH61</f>
        <v>0.70916666666666828</v>
      </c>
    </row>
    <row r="52" spans="1:358" ht="17.25" hidden="1" customHeight="1" outlineLevel="1">
      <c r="A52" s="25"/>
      <c r="B52" s="26" t="s">
        <v>1</v>
      </c>
      <c r="C52" s="26" t="str">
        <f>C39</f>
        <v>Forecast</v>
      </c>
      <c r="D52" s="27"/>
      <c r="E52" s="1182" t="s">
        <v>3</v>
      </c>
      <c r="F52" s="1182" t="s">
        <v>4</v>
      </c>
      <c r="G52" s="1182" t="s">
        <v>5</v>
      </c>
      <c r="H52" s="1182" t="s">
        <v>6</v>
      </c>
      <c r="I52" s="1182" t="s">
        <v>7</v>
      </c>
      <c r="J52" s="28" t="s">
        <v>2</v>
      </c>
      <c r="K52" s="1182" t="s">
        <v>8</v>
      </c>
      <c r="L52" s="250" t="s">
        <v>9</v>
      </c>
      <c r="M52" s="250" t="s">
        <v>9</v>
      </c>
      <c r="N52" s="1182" t="s">
        <v>12</v>
      </c>
      <c r="O52" s="1182" t="s">
        <v>13</v>
      </c>
      <c r="P52" s="1182" t="s">
        <v>14</v>
      </c>
      <c r="Q52" s="1182" t="s">
        <v>15</v>
      </c>
      <c r="R52" s="1182" t="s">
        <v>16</v>
      </c>
      <c r="S52" s="29" t="s">
        <v>10</v>
      </c>
      <c r="T52" s="30" t="s">
        <v>11</v>
      </c>
      <c r="U52" s="1182" t="s">
        <v>64</v>
      </c>
      <c r="V52" s="1182" t="s">
        <v>65</v>
      </c>
      <c r="W52" s="1182" t="s">
        <v>66</v>
      </c>
      <c r="X52" s="1182" t="s">
        <v>67</v>
      </c>
      <c r="Y52" s="1182" t="s">
        <v>68</v>
      </c>
      <c r="Z52" s="1182" t="s">
        <v>69</v>
      </c>
      <c r="AA52" s="1182" t="s">
        <v>70</v>
      </c>
      <c r="AB52" s="1182" t="s">
        <v>77</v>
      </c>
      <c r="AC52" s="1182" t="s">
        <v>78</v>
      </c>
      <c r="AD52" s="1198" t="s">
        <v>79</v>
      </c>
      <c r="AE52" s="1198" t="s">
        <v>80</v>
      </c>
      <c r="AF52" s="1198" t="s">
        <v>81</v>
      </c>
      <c r="AG52" s="1194" t="s">
        <v>82</v>
      </c>
      <c r="AH52" s="1196">
        <v>2016</v>
      </c>
    </row>
    <row r="53" spans="1:358" ht="17.25" hidden="1" customHeight="1" outlineLevel="1">
      <c r="A53" s="31"/>
      <c r="B53" s="68"/>
      <c r="C53" s="68"/>
      <c r="D53" s="27"/>
      <c r="E53" s="1183"/>
      <c r="F53" s="1183"/>
      <c r="G53" s="1183"/>
      <c r="H53" s="1183"/>
      <c r="I53" s="1183"/>
      <c r="J53" s="69" t="str">
        <f>$J$6</f>
        <v>(8-12 Jun)</v>
      </c>
      <c r="K53" s="1183"/>
      <c r="L53" s="33" t="s">
        <v>20</v>
      </c>
      <c r="M53" s="33" t="s">
        <v>63</v>
      </c>
      <c r="N53" s="1183"/>
      <c r="O53" s="1183"/>
      <c r="P53" s="1183"/>
      <c r="Q53" s="1183"/>
      <c r="R53" s="1183"/>
      <c r="S53" s="187">
        <f>S6</f>
        <v>42430</v>
      </c>
      <c r="T53" s="188">
        <f>T6</f>
        <v>42461</v>
      </c>
      <c r="U53" s="1183"/>
      <c r="V53" s="1183"/>
      <c r="W53" s="1183"/>
      <c r="X53" s="1183"/>
      <c r="Y53" s="1183"/>
      <c r="Z53" s="1183"/>
      <c r="AA53" s="1183"/>
      <c r="AB53" s="1183"/>
      <c r="AC53" s="1183"/>
      <c r="AD53" s="1199"/>
      <c r="AE53" s="1199"/>
      <c r="AF53" s="1199"/>
      <c r="AG53" s="1195"/>
      <c r="AH53" s="1197"/>
    </row>
    <row r="54" spans="1:358" ht="17.25" hidden="1" customHeight="1" outlineLevel="1">
      <c r="A54" s="89" t="s">
        <v>39</v>
      </c>
      <c r="B54" s="105">
        <v>14.19</v>
      </c>
      <c r="C54" s="106" t="str">
        <f>C41</f>
        <v>Previous WK</v>
      </c>
      <c r="D54" s="98"/>
      <c r="E54" s="99">
        <v>13.82</v>
      </c>
      <c r="F54" s="35"/>
      <c r="G54" s="35"/>
      <c r="H54" s="35"/>
      <c r="I54" s="35"/>
      <c r="J54" s="72"/>
      <c r="K54" s="35"/>
      <c r="L54" s="37"/>
      <c r="M54" s="37"/>
      <c r="N54" s="35"/>
      <c r="O54" s="35"/>
      <c r="P54" s="35"/>
      <c r="Q54" s="35"/>
      <c r="R54" s="38"/>
      <c r="S54" s="107"/>
      <c r="T54" s="107"/>
      <c r="U54" s="39"/>
      <c r="V54" s="39"/>
      <c r="W54" s="39"/>
      <c r="X54" s="39"/>
      <c r="Y54" s="38"/>
      <c r="Z54" s="38"/>
      <c r="AA54" s="38"/>
      <c r="AB54" s="38"/>
      <c r="AC54" s="38"/>
      <c r="AD54" s="248"/>
      <c r="AE54" s="248"/>
      <c r="AF54" s="248"/>
      <c r="AG54" s="249"/>
      <c r="AH54" s="239"/>
    </row>
    <row r="55" spans="1:358" s="77" customFormat="1" ht="16.5" hidden="1" customHeight="1" outlineLevel="1">
      <c r="A55" s="1180"/>
      <c r="B55" s="1181"/>
      <c r="C55" s="1181"/>
      <c r="D55" s="41"/>
      <c r="E55" s="41"/>
      <c r="F55" s="76"/>
      <c r="G55" s="76"/>
      <c r="H55" s="76"/>
      <c r="I55" s="76"/>
      <c r="J55" s="43"/>
      <c r="K55" s="76"/>
      <c r="L55" s="76"/>
      <c r="M55" s="76"/>
      <c r="N55" s="76"/>
      <c r="O55" s="76"/>
      <c r="P55" s="222"/>
      <c r="Q55" s="76"/>
      <c r="R55" s="44"/>
      <c r="S55" s="220"/>
      <c r="T55" s="221"/>
      <c r="U55" s="44"/>
      <c r="V55" s="44"/>
      <c r="W55" s="44"/>
      <c r="X55" s="44"/>
      <c r="Y55" s="44"/>
      <c r="Z55" s="44"/>
      <c r="AA55" s="44"/>
      <c r="AB55" s="44"/>
      <c r="AC55" s="44"/>
      <c r="AD55" s="44"/>
      <c r="AE55" s="44"/>
      <c r="AF55" s="44"/>
      <c r="AG55" s="235"/>
      <c r="AH55" s="240"/>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c r="CE55" s="45"/>
      <c r="CF55" s="45"/>
      <c r="CG55" s="45"/>
      <c r="CH55" s="45"/>
      <c r="CI55" s="45"/>
      <c r="CJ55" s="45"/>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5"/>
      <c r="EF55" s="45"/>
      <c r="EG55" s="45"/>
      <c r="EH55" s="45"/>
      <c r="EI55" s="45"/>
      <c r="EJ55" s="45"/>
      <c r="EK55" s="45"/>
      <c r="EL55" s="45"/>
      <c r="EM55" s="45"/>
      <c r="EN55" s="45"/>
      <c r="EO55" s="45"/>
      <c r="EP55" s="45"/>
      <c r="EQ55" s="45"/>
      <c r="ER55" s="45"/>
      <c r="ES55" s="45"/>
      <c r="ET55" s="45"/>
      <c r="EU55" s="45"/>
      <c r="EV55" s="45"/>
      <c r="EW55" s="45"/>
      <c r="EX55" s="45"/>
      <c r="EY55" s="45"/>
      <c r="EZ55" s="45"/>
      <c r="FA55" s="45"/>
      <c r="FB55" s="45"/>
      <c r="FC55" s="45"/>
      <c r="FD55" s="45"/>
      <c r="FE55" s="45"/>
      <c r="FF55" s="45"/>
      <c r="FG55" s="45"/>
      <c r="FH55" s="45"/>
      <c r="FI55" s="45"/>
      <c r="FJ55" s="45"/>
      <c r="FK55" s="45"/>
      <c r="FL55" s="45"/>
      <c r="FM55" s="45"/>
      <c r="FN55" s="45"/>
      <c r="FO55" s="45"/>
      <c r="FP55" s="45"/>
      <c r="FQ55" s="45"/>
      <c r="FR55" s="45"/>
      <c r="FS55" s="45"/>
      <c r="FT55" s="45"/>
      <c r="FU55" s="45"/>
      <c r="FV55" s="45"/>
      <c r="FW55" s="45"/>
      <c r="FX55" s="45"/>
      <c r="FY55" s="45"/>
      <c r="FZ55" s="45"/>
      <c r="GA55" s="45"/>
      <c r="GB55" s="45"/>
      <c r="GC55" s="45"/>
      <c r="GD55" s="45"/>
      <c r="GE55" s="45"/>
      <c r="GF55" s="45"/>
      <c r="GG55" s="45"/>
      <c r="GH55" s="45"/>
      <c r="GI55" s="45"/>
      <c r="GJ55" s="45"/>
      <c r="GK55" s="45"/>
      <c r="GL55" s="45"/>
      <c r="GM55" s="45"/>
      <c r="GN55" s="45"/>
      <c r="GO55" s="45"/>
      <c r="GP55" s="45"/>
      <c r="GQ55" s="45"/>
      <c r="GR55" s="45"/>
      <c r="GS55" s="45"/>
      <c r="GT55" s="45"/>
      <c r="GU55" s="45"/>
      <c r="GV55" s="45"/>
      <c r="GW55" s="45"/>
      <c r="GX55" s="45"/>
      <c r="GY55" s="45"/>
      <c r="GZ55" s="45"/>
      <c r="HA55" s="45"/>
      <c r="HB55" s="45"/>
      <c r="HC55" s="45"/>
      <c r="HD55" s="45"/>
      <c r="HE55" s="45"/>
      <c r="HF55" s="45"/>
      <c r="HG55" s="45"/>
      <c r="HH55" s="45"/>
      <c r="HI55" s="45"/>
      <c r="HJ55" s="45"/>
      <c r="HK55" s="45"/>
      <c r="HL55" s="45"/>
      <c r="HM55" s="45"/>
      <c r="HN55" s="45"/>
      <c r="HO55" s="45"/>
      <c r="HP55" s="45"/>
      <c r="HQ55" s="45"/>
      <c r="HR55" s="45"/>
      <c r="HS55" s="45"/>
      <c r="HT55" s="45"/>
      <c r="HU55" s="45"/>
      <c r="HV55" s="45"/>
      <c r="HW55" s="45"/>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c r="IV55" s="45"/>
      <c r="IW55" s="45"/>
      <c r="IX55" s="45"/>
      <c r="IY55" s="45"/>
      <c r="IZ55" s="45"/>
      <c r="JA55" s="45"/>
      <c r="JB55" s="45"/>
      <c r="JC55" s="45"/>
      <c r="JD55" s="45"/>
      <c r="JE55" s="45"/>
      <c r="JF55" s="45"/>
      <c r="JG55" s="45"/>
      <c r="JH55" s="45"/>
      <c r="JI55" s="45"/>
      <c r="JJ55" s="45"/>
      <c r="JK55" s="45"/>
      <c r="JL55" s="45"/>
      <c r="JM55" s="45"/>
      <c r="JN55" s="45"/>
      <c r="JO55" s="45"/>
      <c r="JP55" s="45"/>
      <c r="JQ55" s="45"/>
      <c r="JR55" s="45"/>
      <c r="JS55" s="45"/>
      <c r="JT55" s="45"/>
      <c r="JU55" s="45"/>
      <c r="JV55" s="45"/>
      <c r="JW55" s="45"/>
      <c r="JX55" s="45"/>
      <c r="JY55" s="45"/>
      <c r="JZ55" s="45"/>
      <c r="KA55" s="45"/>
      <c r="KB55" s="45"/>
      <c r="KC55" s="45"/>
      <c r="KD55" s="45"/>
      <c r="KE55" s="45"/>
      <c r="KF55" s="45"/>
      <c r="KG55" s="45"/>
      <c r="KH55" s="45"/>
      <c r="KI55" s="45"/>
      <c r="KJ55" s="45"/>
      <c r="KK55" s="45"/>
      <c r="KL55" s="45"/>
      <c r="KM55" s="45"/>
      <c r="KN55" s="45"/>
      <c r="KO55" s="45"/>
      <c r="KP55" s="45"/>
      <c r="KQ55" s="45"/>
      <c r="KR55" s="45"/>
      <c r="KS55" s="45"/>
      <c r="KT55" s="45"/>
      <c r="KU55" s="45"/>
      <c r="KV55" s="45"/>
      <c r="KW55" s="45"/>
      <c r="KX55" s="45"/>
      <c r="KY55" s="45"/>
      <c r="KZ55" s="45"/>
      <c r="LA55" s="45"/>
      <c r="LB55" s="45"/>
      <c r="LC55" s="45"/>
      <c r="LD55" s="45"/>
      <c r="LE55" s="45"/>
      <c r="LF55" s="45"/>
      <c r="LG55" s="45"/>
      <c r="LH55" s="45"/>
      <c r="LI55" s="45"/>
      <c r="LJ55" s="45"/>
      <c r="LK55" s="45"/>
      <c r="LL55" s="45"/>
      <c r="LM55" s="45"/>
      <c r="LN55" s="45"/>
      <c r="LO55" s="45"/>
      <c r="LP55" s="45"/>
      <c r="LQ55" s="45"/>
      <c r="LR55" s="45"/>
      <c r="LS55" s="45"/>
      <c r="LT55" s="45"/>
      <c r="LU55" s="45"/>
      <c r="LV55" s="45"/>
      <c r="LW55" s="45"/>
      <c r="LX55" s="45"/>
      <c r="LY55" s="45"/>
      <c r="LZ55" s="45"/>
      <c r="MA55" s="45"/>
      <c r="MB55" s="45"/>
      <c r="MC55" s="45"/>
      <c r="MD55" s="45"/>
      <c r="ME55" s="45"/>
      <c r="MF55" s="45"/>
      <c r="MG55" s="45"/>
      <c r="MH55" s="45"/>
      <c r="MI55" s="45"/>
      <c r="MJ55" s="45"/>
      <c r="MK55" s="45"/>
      <c r="ML55" s="45"/>
      <c r="MM55" s="45"/>
      <c r="MN55" s="45"/>
      <c r="MO55" s="45"/>
      <c r="MP55" s="45"/>
      <c r="MQ55" s="45"/>
      <c r="MR55" s="45"/>
      <c r="MS55" s="45"/>
      <c r="MT55" s="45"/>
    </row>
    <row r="56" spans="1:358" ht="50.25" hidden="1" customHeight="1" outlineLevel="1">
      <c r="A56" s="47" t="s">
        <v>23</v>
      </c>
      <c r="B56" s="78">
        <f>C56-$B$54</f>
        <v>6.0000000000000497E-2</v>
      </c>
      <c r="C56" s="55">
        <v>14.25</v>
      </c>
      <c r="D56" s="49"/>
      <c r="E56" s="49"/>
      <c r="F56" s="51"/>
      <c r="G56" s="57"/>
      <c r="H56" s="56"/>
      <c r="I56" s="56"/>
      <c r="J56" s="55"/>
      <c r="K56" s="189">
        <v>13.5</v>
      </c>
      <c r="L56" s="191">
        <v>14.2</v>
      </c>
      <c r="M56" s="154">
        <v>13.1</v>
      </c>
      <c r="N56" s="191">
        <v>14.2</v>
      </c>
      <c r="O56" s="191">
        <v>13.7</v>
      </c>
      <c r="P56" s="56">
        <v>9.34</v>
      </c>
      <c r="Q56" s="189">
        <v>9.5</v>
      </c>
      <c r="R56" s="189">
        <v>10</v>
      </c>
      <c r="S56" s="185" t="s">
        <v>85</v>
      </c>
      <c r="T56" s="186" t="s">
        <v>84</v>
      </c>
      <c r="U56" s="189">
        <v>10.5</v>
      </c>
      <c r="V56" s="189">
        <v>10.25</v>
      </c>
      <c r="W56" s="189">
        <v>9.5</v>
      </c>
      <c r="X56" s="189">
        <v>9.25</v>
      </c>
      <c r="Y56" s="189">
        <v>9</v>
      </c>
      <c r="Z56" s="189">
        <v>10</v>
      </c>
      <c r="AA56" s="189">
        <v>11</v>
      </c>
      <c r="AB56" s="189">
        <v>12</v>
      </c>
      <c r="AC56" s="189">
        <v>12.5</v>
      </c>
      <c r="AD56" s="246">
        <f t="shared" ref="AD56:AD58" si="41">AVERAGE(P56:R56)</f>
        <v>9.6133333333333333</v>
      </c>
      <c r="AE56" s="246">
        <f>AVERAGE(U56:W56)</f>
        <v>10.083333333333334</v>
      </c>
      <c r="AF56" s="246">
        <f>AVERAGE(X56:Z56)</f>
        <v>9.4166666666666661</v>
      </c>
      <c r="AG56" s="247">
        <f>AVERAGE(AA56:AC56)</f>
        <v>11.833333333333334</v>
      </c>
      <c r="AH56" s="241">
        <f>AVERAGE(P56:AC56)</f>
        <v>10.236666666666666</v>
      </c>
    </row>
    <row r="57" spans="1:358" ht="50.25" hidden="1" customHeight="1" outlineLevel="1">
      <c r="A57" s="47" t="s">
        <v>24</v>
      </c>
      <c r="B57" s="78">
        <f t="shared" ref="B57" si="42">C57-$B$40</f>
        <v>14.3</v>
      </c>
      <c r="C57" s="55">
        <v>14.3</v>
      </c>
      <c r="D57" s="49"/>
      <c r="E57" s="49"/>
      <c r="F57" s="57"/>
      <c r="G57" s="57"/>
      <c r="H57" s="56"/>
      <c r="I57" s="56"/>
      <c r="J57" s="55"/>
      <c r="K57" s="189">
        <v>13.5</v>
      </c>
      <c r="L57" s="191">
        <v>13.6</v>
      </c>
      <c r="M57" s="154">
        <v>12.9</v>
      </c>
      <c r="N57" s="191">
        <v>14</v>
      </c>
      <c r="O57" s="184"/>
      <c r="P57" s="56">
        <v>9.34</v>
      </c>
      <c r="Q57" s="183">
        <v>9</v>
      </c>
      <c r="R57" s="183">
        <v>9.8000000000000007</v>
      </c>
      <c r="S57" s="185"/>
      <c r="T57" s="186"/>
      <c r="U57" s="183">
        <v>11.100000000000001</v>
      </c>
      <c r="V57" s="183">
        <v>11.1</v>
      </c>
      <c r="W57" s="183">
        <v>10.8</v>
      </c>
      <c r="X57" s="183">
        <v>10</v>
      </c>
      <c r="Y57" s="183">
        <v>10.200000000000001</v>
      </c>
      <c r="Z57" s="183">
        <v>11.299999999999999</v>
      </c>
      <c r="AA57" s="183">
        <v>12.5</v>
      </c>
      <c r="AB57" s="183">
        <v>13.3</v>
      </c>
      <c r="AC57" s="183">
        <v>13.1</v>
      </c>
      <c r="AD57" s="246">
        <f t="shared" si="41"/>
        <v>9.3800000000000008</v>
      </c>
      <c r="AE57" s="246">
        <f t="shared" ref="AE57:AE59" si="43">AVERAGE(U57:W57)</f>
        <v>11</v>
      </c>
      <c r="AF57" s="246">
        <f t="shared" ref="AF57:AF59" si="44">AVERAGE(X57:Z57)</f>
        <v>10.5</v>
      </c>
      <c r="AG57" s="247">
        <f t="shared" ref="AG57:AG59" si="45">AVERAGE(AA57:AC57)</f>
        <v>12.966666666666667</v>
      </c>
      <c r="AH57" s="241">
        <f>AVERAGE(P57:AC57)</f>
        <v>10.961666666666666</v>
      </c>
    </row>
    <row r="58" spans="1:358" ht="50.25" hidden="1" customHeight="1" outlineLevel="1">
      <c r="A58" s="47" t="s">
        <v>25</v>
      </c>
      <c r="B58" s="78">
        <f t="shared" ref="B58" si="46">C58-$B$54</f>
        <v>-8.9999999999999858E-2</v>
      </c>
      <c r="C58" s="55">
        <v>14.1</v>
      </c>
      <c r="D58" s="49"/>
      <c r="E58" s="49"/>
      <c r="F58" s="57"/>
      <c r="G58" s="57"/>
      <c r="H58" s="56"/>
      <c r="I58" s="56"/>
      <c r="J58" s="55"/>
      <c r="K58" s="189">
        <v>13</v>
      </c>
      <c r="L58" s="191">
        <v>13</v>
      </c>
      <c r="M58" s="189">
        <v>13</v>
      </c>
      <c r="N58" s="189">
        <v>14.3</v>
      </c>
      <c r="O58" s="189">
        <v>14.75</v>
      </c>
      <c r="P58" s="56">
        <v>9.34</v>
      </c>
      <c r="Q58" s="189">
        <v>10</v>
      </c>
      <c r="R58" s="189">
        <v>11</v>
      </c>
      <c r="S58" s="185" t="s">
        <v>119</v>
      </c>
      <c r="T58" s="186" t="s">
        <v>40</v>
      </c>
      <c r="U58" s="189">
        <v>11</v>
      </c>
      <c r="V58" s="189">
        <v>10.5</v>
      </c>
      <c r="W58" s="189">
        <v>10.5</v>
      </c>
      <c r="X58" s="189">
        <v>10.5</v>
      </c>
      <c r="Y58" s="189">
        <v>10.5</v>
      </c>
      <c r="Z58" s="189">
        <v>11</v>
      </c>
      <c r="AA58" s="189">
        <v>11</v>
      </c>
      <c r="AB58" s="189">
        <v>11.5</v>
      </c>
      <c r="AC58" s="189">
        <v>11.5</v>
      </c>
      <c r="AD58" s="246">
        <f t="shared" si="41"/>
        <v>10.113333333333333</v>
      </c>
      <c r="AE58" s="246">
        <f t="shared" si="43"/>
        <v>10.666666666666666</v>
      </c>
      <c r="AF58" s="246">
        <f t="shared" si="44"/>
        <v>10.666666666666666</v>
      </c>
      <c r="AG58" s="247">
        <f t="shared" si="45"/>
        <v>11.333333333333334</v>
      </c>
      <c r="AH58" s="241">
        <f>AVERAGE(P58:AC58)</f>
        <v>10.695</v>
      </c>
    </row>
    <row r="59" spans="1:358" ht="50.25" hidden="1" customHeight="1" outlineLevel="1" thickBot="1">
      <c r="A59" s="47" t="s">
        <v>26</v>
      </c>
      <c r="B59" s="78" t="e">
        <f>C59-#REF!</f>
        <v>#REF!</v>
      </c>
      <c r="C59" s="55">
        <v>14.5</v>
      </c>
      <c r="D59" s="49"/>
      <c r="E59" s="49"/>
      <c r="F59" s="51"/>
      <c r="G59" s="51"/>
      <c r="H59" s="52"/>
      <c r="I59" s="52"/>
      <c r="J59" s="55"/>
      <c r="K59" s="181">
        <v>13.4</v>
      </c>
      <c r="L59" s="101">
        <v>13.4</v>
      </c>
      <c r="M59" s="101">
        <v>13.28</v>
      </c>
      <c r="N59" s="176">
        <v>13.62</v>
      </c>
      <c r="O59" s="176">
        <v>14</v>
      </c>
      <c r="P59" s="56">
        <v>9.34</v>
      </c>
      <c r="Q59" s="183">
        <v>9.2899999999999991</v>
      </c>
      <c r="R59" s="183">
        <v>9.1999999999999993</v>
      </c>
      <c r="S59" s="224" t="s">
        <v>145</v>
      </c>
      <c r="T59" s="186" t="s">
        <v>146</v>
      </c>
      <c r="U59" s="183">
        <v>10.6</v>
      </c>
      <c r="V59" s="183">
        <v>10.5</v>
      </c>
      <c r="W59" s="189">
        <v>13.1</v>
      </c>
      <c r="X59" s="189">
        <v>11.94</v>
      </c>
      <c r="Y59" s="183">
        <v>10</v>
      </c>
      <c r="Z59" s="183">
        <v>9.1</v>
      </c>
      <c r="AA59" s="183">
        <v>11.6</v>
      </c>
      <c r="AB59" s="183">
        <v>13.87</v>
      </c>
      <c r="AC59" s="183">
        <v>14.12</v>
      </c>
      <c r="AD59" s="246">
        <f>AVERAGE(P59:R59)</f>
        <v>9.2766666666666655</v>
      </c>
      <c r="AE59" s="246">
        <f t="shared" si="43"/>
        <v>11.4</v>
      </c>
      <c r="AF59" s="246">
        <f t="shared" si="44"/>
        <v>10.346666666666666</v>
      </c>
      <c r="AG59" s="247">
        <f t="shared" si="45"/>
        <v>13.196666666666665</v>
      </c>
      <c r="AH59" s="241">
        <f>AVERAGE(P59:AC59)</f>
        <v>11.055</v>
      </c>
    </row>
    <row r="60" spans="1:358" s="62" customFormat="1" ht="19.5" hidden="1" outlineLevel="1" thickBot="1">
      <c r="A60" s="245" t="s">
        <v>75</v>
      </c>
      <c r="B60" s="155" t="s">
        <v>27</v>
      </c>
      <c r="C60" s="155" t="s">
        <v>27</v>
      </c>
      <c r="D60" s="155"/>
      <c r="E60" s="156"/>
      <c r="F60" s="157" t="e">
        <f>AVERAGE(F56:F59)</f>
        <v>#DIV/0!</v>
      </c>
      <c r="G60" s="157"/>
      <c r="H60" s="157"/>
      <c r="I60" s="157"/>
      <c r="J60" s="157" t="e">
        <f t="shared" ref="J60:K60" si="47">AVERAGE(J56:J59)</f>
        <v>#DIV/0!</v>
      </c>
      <c r="K60" s="157">
        <f t="shared" si="47"/>
        <v>13.35</v>
      </c>
      <c r="L60" s="157">
        <v>13.75</v>
      </c>
      <c r="M60" s="157">
        <f>AVERAGE(M56:M59)</f>
        <v>13.07</v>
      </c>
      <c r="N60" s="157">
        <f>AVERAGE(N56:N59)</f>
        <v>14.03</v>
      </c>
      <c r="O60" s="157">
        <f>AVERAGE(O56:O59)</f>
        <v>14.15</v>
      </c>
      <c r="P60" s="157">
        <f>AVERAGE(P56:P59)</f>
        <v>9.34</v>
      </c>
      <c r="Q60" s="157">
        <f>AVERAGE(Q56:Q59)</f>
        <v>9.4474999999999998</v>
      </c>
      <c r="R60" s="157">
        <f t="shared" ref="R60" si="48">AVERAGE(R56:R59)</f>
        <v>10</v>
      </c>
      <c r="S60" s="158"/>
      <c r="T60" s="158"/>
      <c r="U60" s="59">
        <f t="shared" ref="U60:AG60" si="49">AVERAGE(U56:U59)</f>
        <v>10.8</v>
      </c>
      <c r="V60" s="59">
        <f t="shared" si="49"/>
        <v>10.5875</v>
      </c>
      <c r="W60" s="59">
        <f t="shared" si="49"/>
        <v>10.975</v>
      </c>
      <c r="X60" s="59">
        <f t="shared" si="49"/>
        <v>10.422499999999999</v>
      </c>
      <c r="Y60" s="59">
        <f t="shared" si="49"/>
        <v>9.9250000000000007</v>
      </c>
      <c r="Z60" s="59">
        <f t="shared" si="49"/>
        <v>10.35</v>
      </c>
      <c r="AA60" s="59">
        <f t="shared" si="49"/>
        <v>11.525</v>
      </c>
      <c r="AB60" s="59">
        <f t="shared" si="49"/>
        <v>12.667499999999999</v>
      </c>
      <c r="AC60" s="59">
        <f t="shared" si="49"/>
        <v>12.805</v>
      </c>
      <c r="AD60" s="59">
        <f t="shared" si="49"/>
        <v>9.5958333333333332</v>
      </c>
      <c r="AE60" s="59">
        <f t="shared" si="49"/>
        <v>10.7875</v>
      </c>
      <c r="AF60" s="59">
        <f t="shared" si="49"/>
        <v>10.232499999999998</v>
      </c>
      <c r="AG60" s="234">
        <f t="shared" si="49"/>
        <v>12.3325</v>
      </c>
      <c r="AH60" s="242">
        <f>AVERAGE(AH56:AH59)</f>
        <v>10.737083333333333</v>
      </c>
      <c r="AI60" s="61">
        <v>12.8</v>
      </c>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1"/>
      <c r="DY60" s="61"/>
      <c r="DZ60" s="61"/>
      <c r="EA60" s="61"/>
      <c r="EB60" s="61"/>
      <c r="EC60" s="61"/>
      <c r="ED60" s="61"/>
      <c r="EE60" s="61"/>
      <c r="EF60" s="61"/>
      <c r="EG60" s="61"/>
      <c r="EH60" s="61"/>
      <c r="EI60" s="61"/>
      <c r="EJ60" s="61"/>
      <c r="EK60" s="61"/>
      <c r="EL60" s="61"/>
      <c r="EM60" s="61"/>
      <c r="EN60" s="61"/>
      <c r="EO60" s="61"/>
      <c r="EP60" s="61"/>
      <c r="EQ60" s="61"/>
      <c r="ER60" s="61"/>
      <c r="ES60" s="61"/>
      <c r="ET60" s="61"/>
      <c r="EU60" s="61"/>
      <c r="EV60" s="61"/>
      <c r="EW60" s="61"/>
      <c r="EX60" s="61"/>
      <c r="EY60" s="61"/>
      <c r="EZ60" s="61"/>
      <c r="FA60" s="61"/>
      <c r="FB60" s="61"/>
      <c r="FC60" s="61"/>
      <c r="FD60" s="61"/>
      <c r="FE60" s="61"/>
      <c r="FF60" s="61"/>
      <c r="FG60" s="61"/>
      <c r="FH60" s="61"/>
      <c r="FI60" s="61"/>
      <c r="FJ60" s="61"/>
      <c r="FK60" s="61"/>
      <c r="FL60" s="61"/>
      <c r="FM60" s="61"/>
      <c r="FN60" s="61"/>
      <c r="FO60" s="61"/>
      <c r="FP60" s="61"/>
      <c r="FQ60" s="61"/>
      <c r="FR60" s="61"/>
      <c r="FS60" s="61"/>
      <c r="FT60" s="61"/>
      <c r="FU60" s="61"/>
      <c r="FV60" s="61"/>
      <c r="FW60" s="61"/>
      <c r="FX60" s="61"/>
      <c r="FY60" s="61"/>
      <c r="FZ60" s="61"/>
      <c r="GA60" s="61"/>
      <c r="GB60" s="61"/>
      <c r="GC60" s="61"/>
      <c r="GD60" s="61"/>
      <c r="GE60" s="61"/>
      <c r="GF60" s="61"/>
      <c r="GG60" s="61"/>
      <c r="GH60" s="61"/>
      <c r="GI60" s="61"/>
      <c r="GJ60" s="61"/>
      <c r="GK60" s="61"/>
      <c r="GL60" s="61"/>
      <c r="GM60" s="61"/>
      <c r="GN60" s="61"/>
      <c r="GO60" s="61"/>
      <c r="GP60" s="61"/>
      <c r="GQ60" s="61"/>
      <c r="GR60" s="61"/>
      <c r="GS60" s="61"/>
      <c r="GT60" s="61"/>
      <c r="GU60" s="61"/>
      <c r="GV60" s="61"/>
      <c r="GW60" s="61"/>
      <c r="GX60" s="61"/>
      <c r="GY60" s="61"/>
      <c r="GZ60" s="61"/>
      <c r="HA60" s="61"/>
      <c r="HB60" s="61"/>
      <c r="HC60" s="61"/>
      <c r="HD60" s="61"/>
      <c r="HE60" s="61"/>
      <c r="HF60" s="61"/>
      <c r="HG60" s="61"/>
      <c r="HH60" s="61"/>
      <c r="HI60" s="61"/>
      <c r="HJ60" s="61"/>
      <c r="HK60" s="61"/>
      <c r="HL60" s="61"/>
      <c r="HM60" s="61"/>
      <c r="HN60" s="61"/>
      <c r="HO60" s="61"/>
      <c r="HP60" s="61"/>
      <c r="HQ60" s="61"/>
      <c r="HR60" s="61"/>
      <c r="HS60" s="61"/>
      <c r="HT60" s="61"/>
      <c r="HU60" s="61"/>
      <c r="HV60" s="61"/>
      <c r="HW60" s="61"/>
      <c r="HX60" s="61"/>
      <c r="HY60" s="61"/>
      <c r="HZ60" s="61"/>
      <c r="IA60" s="61"/>
      <c r="IB60" s="61"/>
      <c r="IC60" s="61"/>
      <c r="ID60" s="61"/>
      <c r="IE60" s="61"/>
      <c r="IF60" s="61"/>
      <c r="IG60" s="61"/>
      <c r="IH60" s="61"/>
      <c r="II60" s="61"/>
      <c r="IJ60" s="61"/>
      <c r="IK60" s="61"/>
      <c r="IL60" s="61"/>
      <c r="IM60" s="61"/>
      <c r="IN60" s="61"/>
      <c r="IO60" s="61"/>
      <c r="IP60" s="61"/>
      <c r="IQ60" s="61"/>
      <c r="IR60" s="61"/>
      <c r="IS60" s="61"/>
      <c r="IT60" s="61"/>
      <c r="IU60" s="61"/>
      <c r="IV60" s="61"/>
      <c r="IW60" s="61"/>
      <c r="IX60" s="61"/>
      <c r="IY60" s="61"/>
      <c r="IZ60" s="61"/>
      <c r="JA60" s="61"/>
      <c r="JB60" s="61"/>
      <c r="JC60" s="61"/>
      <c r="JD60" s="61"/>
      <c r="JE60" s="61"/>
      <c r="JF60" s="61"/>
      <c r="JG60" s="61"/>
      <c r="JH60" s="61"/>
      <c r="JI60" s="61"/>
      <c r="JJ60" s="61"/>
      <c r="JK60" s="61"/>
      <c r="JL60" s="61"/>
      <c r="JM60" s="61"/>
      <c r="JN60" s="61"/>
      <c r="JO60" s="61"/>
      <c r="JP60" s="61"/>
      <c r="JQ60" s="61"/>
      <c r="JR60" s="61"/>
      <c r="JS60" s="61"/>
      <c r="JT60" s="61"/>
      <c r="JU60" s="61"/>
      <c r="JV60" s="61"/>
      <c r="JW60" s="61"/>
      <c r="JX60" s="61"/>
      <c r="JY60" s="61"/>
      <c r="JZ60" s="61"/>
      <c r="KA60" s="61"/>
      <c r="KB60" s="61"/>
      <c r="KC60" s="61"/>
      <c r="KD60" s="61"/>
      <c r="KE60" s="61"/>
      <c r="KF60" s="61"/>
      <c r="KG60" s="61"/>
      <c r="KH60" s="61"/>
      <c r="KI60" s="61"/>
      <c r="KJ60" s="61"/>
      <c r="KK60" s="61"/>
      <c r="KL60" s="61"/>
      <c r="KM60" s="61"/>
      <c r="KN60" s="61"/>
      <c r="KO60" s="61"/>
      <c r="KP60" s="61"/>
      <c r="KQ60" s="61"/>
      <c r="KR60" s="61"/>
      <c r="KS60" s="61"/>
      <c r="KT60" s="61"/>
      <c r="KU60" s="61"/>
      <c r="KV60" s="61"/>
      <c r="KW60" s="61"/>
      <c r="KX60" s="61"/>
      <c r="KY60" s="61"/>
      <c r="KZ60" s="61"/>
      <c r="LA60" s="61"/>
      <c r="LB60" s="61"/>
      <c r="LC60" s="61"/>
      <c r="LD60" s="61"/>
      <c r="LE60" s="61"/>
      <c r="LF60" s="61"/>
      <c r="LG60" s="61"/>
      <c r="LH60" s="61"/>
      <c r="LI60" s="61"/>
      <c r="LJ60" s="61"/>
      <c r="LK60" s="61"/>
      <c r="LL60" s="61"/>
      <c r="LM60" s="61"/>
      <c r="LN60" s="61"/>
      <c r="LO60" s="61"/>
      <c r="LP60" s="61"/>
      <c r="LQ60" s="61"/>
      <c r="LR60" s="61"/>
      <c r="LS60" s="61"/>
      <c r="LT60" s="61"/>
      <c r="LU60" s="61"/>
      <c r="LV60" s="61"/>
      <c r="LW60" s="61"/>
      <c r="LX60" s="61"/>
      <c r="LY60" s="61"/>
      <c r="LZ60" s="61"/>
      <c r="MA60" s="61"/>
      <c r="MB60" s="61"/>
      <c r="MC60" s="61"/>
      <c r="MD60" s="61"/>
      <c r="ME60" s="61"/>
      <c r="MF60" s="61"/>
      <c r="MG60" s="61"/>
      <c r="MH60" s="61"/>
      <c r="MI60" s="61"/>
      <c r="MJ60" s="61"/>
      <c r="MK60" s="61"/>
      <c r="ML60" s="61"/>
      <c r="MM60" s="61"/>
      <c r="MN60" s="61"/>
      <c r="MO60" s="61"/>
      <c r="MP60" s="61"/>
      <c r="MQ60" s="61"/>
      <c r="MR60" s="61"/>
      <c r="MS60" s="61"/>
      <c r="MT60" s="61"/>
    </row>
    <row r="61" spans="1:358" ht="19.5" collapsed="1" thickBot="1">
      <c r="A61" s="227" t="s">
        <v>74</v>
      </c>
      <c r="B61" s="165"/>
      <c r="C61" s="165"/>
      <c r="D61" s="166"/>
      <c r="E61" s="166"/>
      <c r="F61" s="167"/>
      <c r="G61" s="167"/>
      <c r="H61" s="167"/>
      <c r="I61" s="167"/>
      <c r="J61" s="168"/>
      <c r="K61" s="167">
        <f>K60+K14</f>
        <v>61.65</v>
      </c>
      <c r="L61" s="167">
        <f>L60+L14</f>
        <v>60.6</v>
      </c>
      <c r="M61" s="167"/>
      <c r="N61" s="164">
        <f>N60</f>
        <v>14.03</v>
      </c>
      <c r="O61" s="164">
        <f t="shared" ref="O61" si="50">O60</f>
        <v>14.15</v>
      </c>
      <c r="P61" s="164">
        <f>P60</f>
        <v>9.34</v>
      </c>
      <c r="Q61" s="164">
        <f t="shared" ref="Q61:Z61" si="51">Q60</f>
        <v>9.4474999999999998</v>
      </c>
      <c r="R61" s="164">
        <f t="shared" si="51"/>
        <v>10</v>
      </c>
      <c r="S61" s="164"/>
      <c r="T61" s="164"/>
      <c r="U61" s="164">
        <f t="shared" si="51"/>
        <v>10.8</v>
      </c>
      <c r="V61" s="164">
        <f t="shared" si="51"/>
        <v>10.5875</v>
      </c>
      <c r="W61" s="164">
        <v>10.3</v>
      </c>
      <c r="X61" s="164">
        <f t="shared" si="51"/>
        <v>10.422499999999999</v>
      </c>
      <c r="Y61" s="164">
        <f t="shared" si="51"/>
        <v>9.9250000000000007</v>
      </c>
      <c r="Z61" s="164">
        <f t="shared" si="51"/>
        <v>10.35</v>
      </c>
      <c r="AA61" s="164">
        <v>11.3</v>
      </c>
      <c r="AB61" s="164">
        <v>11.85</v>
      </c>
      <c r="AC61" s="164">
        <v>12.4</v>
      </c>
      <c r="AD61" s="164">
        <f>AVERAGE(P61:R61)</f>
        <v>9.5958333333333332</v>
      </c>
      <c r="AE61" s="164">
        <f>AVERAGE(U61:W61)</f>
        <v>10.562500000000002</v>
      </c>
      <c r="AF61" s="164">
        <f>AVERAGE(X61:Z61)</f>
        <v>10.2325</v>
      </c>
      <c r="AG61" s="229">
        <f>AVERAGE(AA61:AC61)</f>
        <v>11.85</v>
      </c>
      <c r="AH61" s="243">
        <f>AVERAGE(P61:R61,U61:AC61)</f>
        <v>10.560208333333334</v>
      </c>
    </row>
    <row r="62" spans="1:358" ht="21.75" thickBot="1">
      <c r="A62" s="196" t="s">
        <v>41</v>
      </c>
      <c r="B62" s="88"/>
      <c r="C62" s="88"/>
      <c r="D62" s="65"/>
      <c r="E62" s="65"/>
      <c r="F62" s="20"/>
      <c r="G62" s="20"/>
      <c r="H62" s="20"/>
      <c r="I62" s="20"/>
      <c r="J62" s="109"/>
      <c r="K62" s="20"/>
      <c r="L62" s="20"/>
      <c r="M62" s="20"/>
      <c r="N62" s="20"/>
      <c r="O62" s="20"/>
      <c r="P62" s="20"/>
      <c r="Q62" s="20"/>
      <c r="R62" s="23"/>
      <c r="S62" s="67"/>
      <c r="T62" s="67"/>
      <c r="U62" s="24"/>
      <c r="V62" s="24"/>
      <c r="W62" s="24"/>
      <c r="X62" s="24"/>
      <c r="Y62" s="23"/>
      <c r="Z62" s="23"/>
      <c r="AA62" s="23"/>
      <c r="AB62" s="23"/>
      <c r="AC62" s="23"/>
      <c r="AD62" s="23"/>
      <c r="AE62" s="23"/>
      <c r="AF62" s="23"/>
      <c r="AG62" s="24"/>
      <c r="AH62" s="238"/>
    </row>
    <row r="63" spans="1:358" ht="18.75" hidden="1" customHeight="1" outlineLevel="1">
      <c r="A63" s="25"/>
      <c r="B63" s="26" t="s">
        <v>1</v>
      </c>
      <c r="C63" s="26" t="str">
        <f>C52</f>
        <v>Forecast</v>
      </c>
      <c r="D63" s="27"/>
      <c r="E63" s="1182" t="s">
        <v>3</v>
      </c>
      <c r="F63" s="1182" t="s">
        <v>4</v>
      </c>
      <c r="G63" s="1182" t="s">
        <v>5</v>
      </c>
      <c r="H63" s="1182" t="s">
        <v>6</v>
      </c>
      <c r="I63" s="1182" t="s">
        <v>7</v>
      </c>
      <c r="J63" s="28" t="s">
        <v>2</v>
      </c>
      <c r="K63" s="1182" t="s">
        <v>8</v>
      </c>
      <c r="L63" s="250" t="s">
        <v>9</v>
      </c>
      <c r="M63" s="250" t="s">
        <v>9</v>
      </c>
      <c r="N63" s="1182" t="s">
        <v>12</v>
      </c>
      <c r="O63" s="1182" t="s">
        <v>13</v>
      </c>
      <c r="P63" s="1182" t="s">
        <v>14</v>
      </c>
      <c r="Q63" s="1182" t="s">
        <v>15</v>
      </c>
      <c r="R63" s="1182" t="s">
        <v>16</v>
      </c>
      <c r="S63" s="29" t="s">
        <v>10</v>
      </c>
      <c r="T63" s="30" t="s">
        <v>11</v>
      </c>
      <c r="U63" s="1182" t="s">
        <v>64</v>
      </c>
      <c r="V63" s="1182" t="s">
        <v>65</v>
      </c>
      <c r="W63" s="1182" t="s">
        <v>66</v>
      </c>
      <c r="X63" s="1182" t="s">
        <v>67</v>
      </c>
      <c r="Y63" s="1182" t="s">
        <v>68</v>
      </c>
      <c r="Z63" s="1182" t="s">
        <v>69</v>
      </c>
      <c r="AA63" s="1182" t="s">
        <v>70</v>
      </c>
      <c r="AB63" s="1182" t="s">
        <v>77</v>
      </c>
      <c r="AC63" s="1182" t="s">
        <v>78</v>
      </c>
      <c r="AD63" s="1198" t="s">
        <v>79</v>
      </c>
      <c r="AE63" s="1198" t="s">
        <v>80</v>
      </c>
      <c r="AF63" s="1198" t="s">
        <v>81</v>
      </c>
      <c r="AG63" s="1194" t="s">
        <v>82</v>
      </c>
      <c r="AH63" s="1196">
        <v>2016</v>
      </c>
    </row>
    <row r="64" spans="1:358" ht="18.75" hidden="1" customHeight="1" outlineLevel="1">
      <c r="A64" s="31"/>
      <c r="B64" s="68"/>
      <c r="C64" s="68"/>
      <c r="D64" s="27"/>
      <c r="E64" s="1183"/>
      <c r="F64" s="1183"/>
      <c r="G64" s="1183"/>
      <c r="H64" s="1183"/>
      <c r="I64" s="1183"/>
      <c r="J64" s="69" t="str">
        <f>$J$6</f>
        <v>(8-12 Jun)</v>
      </c>
      <c r="K64" s="1183"/>
      <c r="L64" s="33" t="s">
        <v>20</v>
      </c>
      <c r="M64" s="33" t="s">
        <v>63</v>
      </c>
      <c r="N64" s="1183"/>
      <c r="O64" s="1183"/>
      <c r="P64" s="1183"/>
      <c r="Q64" s="1183"/>
      <c r="R64" s="1183"/>
      <c r="S64" s="187">
        <f>S6</f>
        <v>42430</v>
      </c>
      <c r="T64" s="188">
        <f>T6</f>
        <v>42461</v>
      </c>
      <c r="U64" s="1183"/>
      <c r="V64" s="1183"/>
      <c r="W64" s="1183"/>
      <c r="X64" s="1183"/>
      <c r="Y64" s="1183"/>
      <c r="Z64" s="1183"/>
      <c r="AA64" s="1183"/>
      <c r="AB64" s="1183"/>
      <c r="AC64" s="1183"/>
      <c r="AD64" s="1199"/>
      <c r="AE64" s="1199"/>
      <c r="AF64" s="1199"/>
      <c r="AG64" s="1195"/>
      <c r="AH64" s="1197"/>
    </row>
    <row r="65" spans="1:358" hidden="1" outlineLevel="1">
      <c r="A65" s="89" t="s">
        <v>42</v>
      </c>
      <c r="B65" s="110">
        <v>-1.1100000000000001</v>
      </c>
      <c r="C65" s="110" t="str">
        <f>C54</f>
        <v>Previous WK</v>
      </c>
      <c r="D65" s="98"/>
      <c r="E65" s="99">
        <v>-3.67</v>
      </c>
      <c r="F65" s="35"/>
      <c r="G65" s="35"/>
      <c r="H65" s="35"/>
      <c r="I65" s="35"/>
      <c r="J65" s="72"/>
      <c r="K65" s="35"/>
      <c r="L65" s="37"/>
      <c r="M65" s="37"/>
      <c r="N65" s="35"/>
      <c r="O65" s="35"/>
      <c r="P65" s="35"/>
      <c r="Q65" s="35"/>
      <c r="R65" s="38"/>
      <c r="S65" s="73"/>
      <c r="T65" s="73"/>
      <c r="U65" s="39"/>
      <c r="V65" s="39"/>
      <c r="W65" s="39"/>
      <c r="X65" s="39"/>
      <c r="Y65" s="38"/>
      <c r="Z65" s="38"/>
      <c r="AA65" s="38"/>
      <c r="AB65" s="38"/>
      <c r="AC65" s="38"/>
      <c r="AD65" s="248"/>
      <c r="AE65" s="248"/>
      <c r="AF65" s="248"/>
      <c r="AG65" s="249"/>
      <c r="AH65" s="239"/>
    </row>
    <row r="66" spans="1:358" s="77" customFormat="1" ht="18.75" hidden="1" outlineLevel="1">
      <c r="A66" s="1180"/>
      <c r="B66" s="1181"/>
      <c r="C66" s="1181"/>
      <c r="D66" s="41"/>
      <c r="E66" s="41"/>
      <c r="F66" s="76"/>
      <c r="G66" s="76"/>
      <c r="H66" s="76"/>
      <c r="I66" s="76"/>
      <c r="J66" s="43"/>
      <c r="K66" s="76"/>
      <c r="L66" s="76"/>
      <c r="M66" s="76"/>
      <c r="N66" s="76"/>
      <c r="O66" s="76"/>
      <c r="P66" s="222"/>
      <c r="Q66" s="76"/>
      <c r="R66" s="44"/>
      <c r="S66" s="218"/>
      <c r="T66" s="219"/>
      <c r="U66" s="44"/>
      <c r="V66" s="44"/>
      <c r="W66" s="44"/>
      <c r="X66" s="44"/>
      <c r="Y66" s="44"/>
      <c r="Z66" s="44"/>
      <c r="AA66" s="44"/>
      <c r="AB66" s="44"/>
      <c r="AC66" s="44"/>
      <c r="AD66" s="44"/>
      <c r="AE66" s="44"/>
      <c r="AF66" s="44"/>
      <c r="AG66" s="235"/>
      <c r="AH66" s="240"/>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5"/>
      <c r="EF66" s="45"/>
      <c r="EG66" s="45"/>
      <c r="EH66" s="45"/>
      <c r="EI66" s="45"/>
      <c r="EJ66" s="45"/>
      <c r="EK66" s="45"/>
      <c r="EL66" s="45"/>
      <c r="EM66" s="45"/>
      <c r="EN66" s="45"/>
      <c r="EO66" s="45"/>
      <c r="EP66" s="45"/>
      <c r="EQ66" s="45"/>
      <c r="ER66" s="45"/>
      <c r="ES66" s="45"/>
      <c r="ET66" s="45"/>
      <c r="EU66" s="45"/>
      <c r="EV66" s="45"/>
      <c r="EW66" s="45"/>
      <c r="EX66" s="45"/>
      <c r="EY66" s="45"/>
      <c r="EZ66" s="45"/>
      <c r="FA66" s="45"/>
      <c r="FB66" s="45"/>
      <c r="FC66" s="45"/>
      <c r="FD66" s="45"/>
      <c r="FE66" s="45"/>
      <c r="FF66" s="45"/>
      <c r="FG66" s="45"/>
      <c r="FH66" s="45"/>
      <c r="FI66" s="45"/>
      <c r="FJ66" s="45"/>
      <c r="FK66" s="45"/>
      <c r="FL66" s="45"/>
      <c r="FM66" s="45"/>
      <c r="FN66" s="45"/>
      <c r="FO66" s="45"/>
      <c r="FP66" s="45"/>
      <c r="FQ66" s="45"/>
      <c r="FR66" s="45"/>
      <c r="FS66" s="45"/>
      <c r="FT66" s="45"/>
      <c r="FU66" s="45"/>
      <c r="FV66" s="45"/>
      <c r="FW66" s="45"/>
      <c r="FX66" s="45"/>
      <c r="FY66" s="45"/>
      <c r="FZ66" s="45"/>
      <c r="GA66" s="45"/>
      <c r="GB66" s="45"/>
      <c r="GC66" s="45"/>
      <c r="GD66" s="45"/>
      <c r="GE66" s="45"/>
      <c r="GF66" s="45"/>
      <c r="GG66" s="45"/>
      <c r="GH66" s="45"/>
      <c r="GI66" s="45"/>
      <c r="GJ66" s="45"/>
      <c r="GK66" s="45"/>
      <c r="GL66" s="45"/>
      <c r="GM66" s="45"/>
      <c r="GN66" s="45"/>
      <c r="GO66" s="45"/>
      <c r="GP66" s="45"/>
      <c r="GQ66" s="45"/>
      <c r="GR66" s="45"/>
      <c r="GS66" s="45"/>
      <c r="GT66" s="45"/>
      <c r="GU66" s="45"/>
      <c r="GV66" s="45"/>
      <c r="GW66" s="45"/>
      <c r="GX66" s="45"/>
      <c r="GY66" s="45"/>
      <c r="GZ66" s="45"/>
      <c r="HA66" s="45"/>
      <c r="HB66" s="45"/>
      <c r="HC66" s="45"/>
      <c r="HD66" s="45"/>
      <c r="HE66" s="45"/>
      <c r="HF66" s="45"/>
      <c r="HG66" s="45"/>
      <c r="HH66" s="45"/>
      <c r="HI66" s="45"/>
      <c r="HJ66" s="45"/>
      <c r="HK66" s="45"/>
      <c r="HL66" s="45"/>
      <c r="HM66" s="45"/>
      <c r="HN66" s="45"/>
      <c r="HO66" s="45"/>
      <c r="HP66" s="45"/>
      <c r="HQ66" s="45"/>
      <c r="HR66" s="45"/>
      <c r="HS66" s="45"/>
      <c r="HT66" s="45"/>
      <c r="HU66" s="45"/>
      <c r="HV66" s="45"/>
      <c r="HW66" s="45"/>
      <c r="HX66" s="45"/>
      <c r="HY66" s="45"/>
      <c r="HZ66" s="45"/>
      <c r="IA66" s="45"/>
      <c r="IB66" s="45"/>
      <c r="IC66" s="45"/>
      <c r="ID66" s="45"/>
      <c r="IE66" s="45"/>
      <c r="IF66" s="45"/>
      <c r="IG66" s="45"/>
      <c r="IH66" s="45"/>
      <c r="II66" s="45"/>
      <c r="IJ66" s="45"/>
      <c r="IK66" s="45"/>
      <c r="IL66" s="45"/>
      <c r="IM66" s="45"/>
      <c r="IN66" s="45"/>
      <c r="IO66" s="45"/>
      <c r="IP66" s="45"/>
      <c r="IQ66" s="45"/>
      <c r="IR66" s="45"/>
      <c r="IS66" s="45"/>
      <c r="IT66" s="45"/>
      <c r="IU66" s="45"/>
      <c r="IV66" s="45"/>
      <c r="IW66" s="45"/>
      <c r="IX66" s="45"/>
      <c r="IY66" s="45"/>
      <c r="IZ66" s="45"/>
      <c r="JA66" s="45"/>
      <c r="JB66" s="45"/>
      <c r="JC66" s="45"/>
      <c r="JD66" s="45"/>
      <c r="JE66" s="45"/>
      <c r="JF66" s="45"/>
      <c r="JG66" s="45"/>
      <c r="JH66" s="45"/>
      <c r="JI66" s="45"/>
      <c r="JJ66" s="45"/>
      <c r="JK66" s="45"/>
      <c r="JL66" s="45"/>
      <c r="JM66" s="45"/>
      <c r="JN66" s="45"/>
      <c r="JO66" s="45"/>
      <c r="JP66" s="45"/>
      <c r="JQ66" s="45"/>
      <c r="JR66" s="45"/>
      <c r="JS66" s="45"/>
      <c r="JT66" s="45"/>
      <c r="JU66" s="45"/>
      <c r="JV66" s="45"/>
      <c r="JW66" s="45"/>
      <c r="JX66" s="45"/>
      <c r="JY66" s="45"/>
      <c r="JZ66" s="45"/>
      <c r="KA66" s="45"/>
      <c r="KB66" s="45"/>
      <c r="KC66" s="45"/>
      <c r="KD66" s="45"/>
      <c r="KE66" s="45"/>
      <c r="KF66" s="45"/>
      <c r="KG66" s="45"/>
      <c r="KH66" s="45"/>
      <c r="KI66" s="45"/>
      <c r="KJ66" s="45"/>
      <c r="KK66" s="45"/>
      <c r="KL66" s="45"/>
      <c r="KM66" s="45"/>
      <c r="KN66" s="45"/>
      <c r="KO66" s="45"/>
      <c r="KP66" s="45"/>
      <c r="KQ66" s="45"/>
      <c r="KR66" s="45"/>
      <c r="KS66" s="45"/>
      <c r="KT66" s="45"/>
      <c r="KU66" s="45"/>
      <c r="KV66" s="45"/>
      <c r="KW66" s="45"/>
      <c r="KX66" s="45"/>
      <c r="KY66" s="45"/>
      <c r="KZ66" s="45"/>
      <c r="LA66" s="45"/>
      <c r="LB66" s="45"/>
      <c r="LC66" s="45"/>
      <c r="LD66" s="45"/>
      <c r="LE66" s="45"/>
      <c r="LF66" s="45"/>
      <c r="LG66" s="45"/>
      <c r="LH66" s="45"/>
      <c r="LI66" s="45"/>
      <c r="LJ66" s="45"/>
      <c r="LK66" s="45"/>
      <c r="LL66" s="45"/>
      <c r="LM66" s="45"/>
      <c r="LN66" s="45"/>
      <c r="LO66" s="45"/>
      <c r="LP66" s="45"/>
      <c r="LQ66" s="45"/>
      <c r="LR66" s="45"/>
      <c r="LS66" s="45"/>
      <c r="LT66" s="45"/>
      <c r="LU66" s="45"/>
      <c r="LV66" s="45"/>
      <c r="LW66" s="45"/>
      <c r="LX66" s="45"/>
      <c r="LY66" s="45"/>
      <c r="LZ66" s="45"/>
      <c r="MA66" s="45"/>
      <c r="MB66" s="45"/>
      <c r="MC66" s="45"/>
      <c r="MD66" s="45"/>
      <c r="ME66" s="45"/>
      <c r="MF66" s="45"/>
      <c r="MG66" s="45"/>
      <c r="MH66" s="45"/>
      <c r="MI66" s="45"/>
      <c r="MJ66" s="45"/>
      <c r="MK66" s="45"/>
      <c r="ML66" s="45"/>
      <c r="MM66" s="45"/>
      <c r="MN66" s="45"/>
      <c r="MO66" s="45"/>
      <c r="MP66" s="45"/>
      <c r="MQ66" s="45"/>
      <c r="MR66" s="45"/>
      <c r="MS66" s="45"/>
      <c r="MT66" s="45"/>
    </row>
    <row r="67" spans="1:358" ht="54.75" hidden="1" customHeight="1" outlineLevel="1">
      <c r="A67" s="47" t="s">
        <v>23</v>
      </c>
      <c r="B67" s="78">
        <f>C67-$B$65</f>
        <v>-0.8899999999999999</v>
      </c>
      <c r="C67" s="55">
        <v>-2</v>
      </c>
      <c r="D67" s="49"/>
      <c r="E67" s="49"/>
      <c r="F67" s="52"/>
      <c r="G67" s="57"/>
      <c r="H67" s="56"/>
      <c r="I67" s="56"/>
      <c r="J67" s="55"/>
      <c r="K67" s="189">
        <v>-7.5</v>
      </c>
      <c r="L67" s="191">
        <v>-7.5</v>
      </c>
      <c r="M67" s="154">
        <v>-8</v>
      </c>
      <c r="N67" s="176">
        <v>-7</v>
      </c>
      <c r="O67" s="176">
        <v>-7</v>
      </c>
      <c r="P67" s="50">
        <v>-3.13</v>
      </c>
      <c r="Q67" s="183">
        <v>-4.59</v>
      </c>
      <c r="R67" s="183">
        <v>-5.7</v>
      </c>
      <c r="S67" s="185"/>
      <c r="T67" s="186"/>
      <c r="U67" s="183">
        <v>-5.9874999999999998</v>
      </c>
      <c r="V67" s="189">
        <v>-6.3</v>
      </c>
      <c r="W67" s="189">
        <v>-6.4</v>
      </c>
      <c r="X67" s="189">
        <v>-6.65</v>
      </c>
      <c r="Y67" s="189">
        <v>-6.55</v>
      </c>
      <c r="Z67" s="189">
        <v>-6.5500000000000007</v>
      </c>
      <c r="AA67" s="189">
        <v>-6.4250000000000007</v>
      </c>
      <c r="AB67" s="189">
        <v>-6.2749999999999995</v>
      </c>
      <c r="AC67" s="189">
        <v>-6.1124999999999998</v>
      </c>
      <c r="AD67" s="246">
        <f t="shared" ref="AD67:AD69" si="52">AVERAGE(P67:R67)</f>
        <v>-4.4733333333333336</v>
      </c>
      <c r="AE67" s="246">
        <f>AVERAGE(U67:W67)</f>
        <v>-6.229166666666667</v>
      </c>
      <c r="AF67" s="246">
        <f>AVERAGE(X67:Z67)</f>
        <v>-6.583333333333333</v>
      </c>
      <c r="AG67" s="247">
        <f>AVERAGE(AA67:AC67)</f>
        <v>-6.270833333333333</v>
      </c>
      <c r="AH67" s="241">
        <f>AVERAGE(P67:AC67)</f>
        <v>-5.8891666666666671</v>
      </c>
    </row>
    <row r="68" spans="1:358" ht="54.75" hidden="1" customHeight="1" outlineLevel="1">
      <c r="A68" s="47" t="s">
        <v>24</v>
      </c>
      <c r="B68" s="78">
        <f t="shared" ref="B68" si="53">C68-$B$49</f>
        <v>-1.2</v>
      </c>
      <c r="C68" s="111">
        <v>-1.2</v>
      </c>
      <c r="D68" s="49"/>
      <c r="E68" s="49"/>
      <c r="F68" s="56"/>
      <c r="G68" s="57"/>
      <c r="H68" s="56"/>
      <c r="I68" s="56"/>
      <c r="J68" s="111"/>
      <c r="K68" s="189">
        <v>-8.1</v>
      </c>
      <c r="L68" s="191">
        <v>-8.1</v>
      </c>
      <c r="M68" s="154">
        <v>-8.3000000000000007</v>
      </c>
      <c r="N68" s="176">
        <v>-7</v>
      </c>
      <c r="O68" s="191"/>
      <c r="P68" s="50">
        <v>-3.13</v>
      </c>
      <c r="Q68" s="189">
        <v>-4.0999999999999996</v>
      </c>
      <c r="R68" s="189">
        <v>-5</v>
      </c>
      <c r="S68" s="185"/>
      <c r="T68" s="186"/>
      <c r="U68" s="189">
        <v>-5.5</v>
      </c>
      <c r="V68" s="189">
        <v>-6</v>
      </c>
      <c r="W68" s="189">
        <v>-6.5</v>
      </c>
      <c r="X68" s="189">
        <v>-7</v>
      </c>
      <c r="Y68" s="189">
        <v>-7.2</v>
      </c>
      <c r="Z68" s="189">
        <v>-7.1</v>
      </c>
      <c r="AA68" s="189">
        <v>-7.1</v>
      </c>
      <c r="AB68" s="189">
        <v>-6.9</v>
      </c>
      <c r="AC68" s="189">
        <v>-6.7</v>
      </c>
      <c r="AD68" s="246">
        <f t="shared" si="52"/>
        <v>-4.0766666666666671</v>
      </c>
      <c r="AE68" s="246">
        <f t="shared" ref="AE68:AE70" si="54">AVERAGE(U68:W68)</f>
        <v>-6</v>
      </c>
      <c r="AF68" s="246">
        <f t="shared" ref="AF68:AF70" si="55">AVERAGE(X68:Z68)</f>
        <v>-7.0999999999999988</v>
      </c>
      <c r="AG68" s="247">
        <f t="shared" ref="AG68:AG70" si="56">AVERAGE(AA68:AC68)</f>
        <v>-6.8999999999999995</v>
      </c>
      <c r="AH68" s="241">
        <f>AVERAGE(P68:AC68)</f>
        <v>-6.0191666666666679</v>
      </c>
    </row>
    <row r="69" spans="1:358" ht="54.75" hidden="1" customHeight="1" outlineLevel="1">
      <c r="A69" s="47" t="s">
        <v>25</v>
      </c>
      <c r="B69" s="78">
        <f t="shared" ref="B69" si="57">C69-$B$65</f>
        <v>-0.3899999999999999</v>
      </c>
      <c r="C69" s="55">
        <v>-1.5</v>
      </c>
      <c r="D69" s="49"/>
      <c r="E69" s="49"/>
      <c r="F69" s="52"/>
      <c r="G69" s="57"/>
      <c r="H69" s="56"/>
      <c r="I69" s="56"/>
      <c r="J69" s="55"/>
      <c r="K69" s="189">
        <v>-8</v>
      </c>
      <c r="L69" s="191">
        <v>-8</v>
      </c>
      <c r="M69" s="189">
        <v>-8</v>
      </c>
      <c r="N69" s="176">
        <v>-7</v>
      </c>
      <c r="O69" s="176">
        <v>-6.5</v>
      </c>
      <c r="P69" s="50">
        <v>-3.13</v>
      </c>
      <c r="Q69" s="183">
        <v>-5</v>
      </c>
      <c r="R69" s="183">
        <v>-6</v>
      </c>
      <c r="S69" s="185" t="s">
        <v>43</v>
      </c>
      <c r="T69" s="186" t="s">
        <v>44</v>
      </c>
      <c r="U69" s="183">
        <v>-6</v>
      </c>
      <c r="V69" s="189">
        <v>-6.5</v>
      </c>
      <c r="W69" s="189">
        <v>-6.5</v>
      </c>
      <c r="X69" s="189">
        <v>-6.5</v>
      </c>
      <c r="Y69" s="189">
        <v>-6</v>
      </c>
      <c r="Z69" s="189">
        <v>-6</v>
      </c>
      <c r="AA69" s="189">
        <v>-6</v>
      </c>
      <c r="AB69" s="189">
        <v>-6.5</v>
      </c>
      <c r="AC69" s="189">
        <v>-6.5</v>
      </c>
      <c r="AD69" s="246">
        <f t="shared" si="52"/>
        <v>-4.71</v>
      </c>
      <c r="AE69" s="246">
        <f t="shared" si="54"/>
        <v>-6.333333333333333</v>
      </c>
      <c r="AF69" s="246">
        <f t="shared" si="55"/>
        <v>-6.166666666666667</v>
      </c>
      <c r="AG69" s="247">
        <f t="shared" si="56"/>
        <v>-6.333333333333333</v>
      </c>
      <c r="AH69" s="241">
        <f>AVERAGE(P69:AC69)</f>
        <v>-5.8858333333333333</v>
      </c>
    </row>
    <row r="70" spans="1:358" ht="54.75" hidden="1" customHeight="1" outlineLevel="1" thickBot="1">
      <c r="A70" s="47" t="s">
        <v>26</v>
      </c>
      <c r="B70" s="78">
        <f>C70-$B$27</f>
        <v>-1.98</v>
      </c>
      <c r="C70" s="55">
        <v>-1.98</v>
      </c>
      <c r="D70" s="49"/>
      <c r="E70" s="49"/>
      <c r="F70" s="52"/>
      <c r="G70" s="51"/>
      <c r="H70" s="52"/>
      <c r="I70" s="52"/>
      <c r="J70" s="55"/>
      <c r="K70" s="181">
        <v>-9.02</v>
      </c>
      <c r="L70" s="101">
        <v>-9.02</v>
      </c>
      <c r="M70" s="101">
        <v>-9.02</v>
      </c>
      <c r="N70" s="182">
        <v>-6.67</v>
      </c>
      <c r="O70" s="182">
        <v>-6.7</v>
      </c>
      <c r="P70" s="50">
        <v>-3.13</v>
      </c>
      <c r="Q70" s="189">
        <v>-4.6500000000000004</v>
      </c>
      <c r="R70" s="189">
        <v>-6.2</v>
      </c>
      <c r="S70" s="185" t="s">
        <v>147</v>
      </c>
      <c r="T70" s="186" t="s">
        <v>148</v>
      </c>
      <c r="U70" s="189">
        <v>-7.3</v>
      </c>
      <c r="V70" s="189">
        <v>-7.5</v>
      </c>
      <c r="W70" s="189">
        <v>-7.6</v>
      </c>
      <c r="X70" s="189">
        <v>-8</v>
      </c>
      <c r="Y70" s="189">
        <v>-8</v>
      </c>
      <c r="Z70" s="189">
        <v>-8</v>
      </c>
      <c r="AA70" s="189">
        <v>-7.5</v>
      </c>
      <c r="AB70" s="189">
        <v>-7.5</v>
      </c>
      <c r="AC70" s="189">
        <v>-7.5</v>
      </c>
      <c r="AD70" s="246">
        <f>AVERAGE(P70:R70)</f>
        <v>-4.66</v>
      </c>
      <c r="AE70" s="246">
        <f t="shared" si="54"/>
        <v>-7.4666666666666659</v>
      </c>
      <c r="AF70" s="246">
        <f t="shared" si="55"/>
        <v>-8</v>
      </c>
      <c r="AG70" s="247">
        <f t="shared" si="56"/>
        <v>-7.5</v>
      </c>
      <c r="AH70" s="241">
        <f>AVERAGE(P70:AC70)</f>
        <v>-6.9066666666666663</v>
      </c>
    </row>
    <row r="71" spans="1:358" s="62" customFormat="1" ht="19.5" hidden="1" outlineLevel="1" thickBot="1">
      <c r="A71" s="245" t="s">
        <v>75</v>
      </c>
      <c r="B71" s="58" t="s">
        <v>27</v>
      </c>
      <c r="C71" s="58" t="s">
        <v>27</v>
      </c>
      <c r="D71" s="87"/>
      <c r="E71" s="58"/>
      <c r="F71" s="59"/>
      <c r="G71" s="59"/>
      <c r="H71" s="59"/>
      <c r="I71" s="59"/>
      <c r="J71" s="59"/>
      <c r="K71" s="59">
        <f t="shared" ref="K71:R71" si="58">AVERAGE(K67:K70)</f>
        <v>-8.1550000000000011</v>
      </c>
      <c r="L71" s="59">
        <f t="shared" si="58"/>
        <v>-8.1550000000000011</v>
      </c>
      <c r="M71" s="59">
        <f t="shared" si="58"/>
        <v>-8.33</v>
      </c>
      <c r="N71" s="59">
        <f t="shared" si="58"/>
        <v>-6.9175000000000004</v>
      </c>
      <c r="O71" s="59">
        <f t="shared" si="58"/>
        <v>-6.7333333333333334</v>
      </c>
      <c r="P71" s="59">
        <f>AVERAGE(P67:P70)</f>
        <v>-3.13</v>
      </c>
      <c r="Q71" s="59">
        <f t="shared" si="58"/>
        <v>-4.585</v>
      </c>
      <c r="R71" s="59">
        <f t="shared" si="58"/>
        <v>-5.7249999999999996</v>
      </c>
      <c r="S71" s="60"/>
      <c r="T71" s="60"/>
      <c r="U71" s="59">
        <f t="shared" ref="U71:AG71" si="59">AVERAGE(U67:U70)</f>
        <v>-6.1968750000000004</v>
      </c>
      <c r="V71" s="59">
        <f t="shared" si="59"/>
        <v>-6.5750000000000002</v>
      </c>
      <c r="W71" s="59">
        <f t="shared" si="59"/>
        <v>-6.75</v>
      </c>
      <c r="X71" s="59">
        <f t="shared" si="59"/>
        <v>-7.0374999999999996</v>
      </c>
      <c r="Y71" s="59">
        <f t="shared" si="59"/>
        <v>-6.9375</v>
      </c>
      <c r="Z71" s="59">
        <f t="shared" si="59"/>
        <v>-6.9124999999999996</v>
      </c>
      <c r="AA71" s="59">
        <f t="shared" si="59"/>
        <v>-6.7562499999999996</v>
      </c>
      <c r="AB71" s="59">
        <f t="shared" si="59"/>
        <v>-6.7937500000000002</v>
      </c>
      <c r="AC71" s="59">
        <f t="shared" si="59"/>
        <v>-6.703125</v>
      </c>
      <c r="AD71" s="59">
        <f t="shared" si="59"/>
        <v>-4.4800000000000004</v>
      </c>
      <c r="AE71" s="59">
        <f t="shared" si="59"/>
        <v>-6.5072916666666663</v>
      </c>
      <c r="AF71" s="59">
        <f t="shared" si="59"/>
        <v>-6.9624999999999995</v>
      </c>
      <c r="AG71" s="234">
        <f t="shared" si="59"/>
        <v>-6.7510416666666666</v>
      </c>
      <c r="AH71" s="242">
        <f>AVERAGE(AH67:AH70)</f>
        <v>-6.1752083333333339</v>
      </c>
      <c r="AI71" s="61">
        <v>-6.5</v>
      </c>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19.5" collapsed="1" thickBot="1">
      <c r="A72" s="227" t="s">
        <v>74</v>
      </c>
      <c r="B72" s="160"/>
      <c r="C72" s="160"/>
      <c r="D72" s="161"/>
      <c r="E72" s="161"/>
      <c r="F72" s="162"/>
      <c r="G72" s="162"/>
      <c r="H72" s="162"/>
      <c r="I72" s="162"/>
      <c r="J72" s="163"/>
      <c r="K72" s="162">
        <f>K14+K71</f>
        <v>40.144999999999996</v>
      </c>
      <c r="L72" s="162">
        <f>L14+L71</f>
        <v>38.695</v>
      </c>
      <c r="M72" s="162"/>
      <c r="N72" s="164">
        <f>N71</f>
        <v>-6.9175000000000004</v>
      </c>
      <c r="O72" s="164">
        <f>O71</f>
        <v>-6.7333333333333334</v>
      </c>
      <c r="P72" s="164">
        <f>P71</f>
        <v>-3.13</v>
      </c>
      <c r="Q72" s="164">
        <f t="shared" ref="Q72:AC72" si="60">Q71</f>
        <v>-4.585</v>
      </c>
      <c r="R72" s="164">
        <f t="shared" si="60"/>
        <v>-5.7249999999999996</v>
      </c>
      <c r="S72" s="164"/>
      <c r="T72" s="164"/>
      <c r="U72" s="164">
        <f t="shared" si="60"/>
        <v>-6.1968750000000004</v>
      </c>
      <c r="V72" s="164">
        <f t="shared" si="60"/>
        <v>-6.5750000000000002</v>
      </c>
      <c r="W72" s="164">
        <f t="shared" si="60"/>
        <v>-6.75</v>
      </c>
      <c r="X72" s="164">
        <f t="shared" si="60"/>
        <v>-7.0374999999999996</v>
      </c>
      <c r="Y72" s="164">
        <f t="shared" si="60"/>
        <v>-6.9375</v>
      </c>
      <c r="Z72" s="164">
        <f t="shared" si="60"/>
        <v>-6.9124999999999996</v>
      </c>
      <c r="AA72" s="164">
        <f t="shared" si="60"/>
        <v>-6.7562499999999996</v>
      </c>
      <c r="AB72" s="164">
        <f t="shared" si="60"/>
        <v>-6.7937500000000002</v>
      </c>
      <c r="AC72" s="164">
        <f t="shared" si="60"/>
        <v>-6.703125</v>
      </c>
      <c r="AD72" s="164">
        <f>AVERAGE(P72:R72)</f>
        <v>-4.4799999999999995</v>
      </c>
      <c r="AE72" s="164">
        <f>AVERAGE(U72:W72)</f>
        <v>-6.5072916666666671</v>
      </c>
      <c r="AF72" s="164">
        <f>AVERAGE(X72:Z72)</f>
        <v>-6.9624999999999995</v>
      </c>
      <c r="AG72" s="229">
        <f>AVERAGE(AA72:AC72)</f>
        <v>-6.7510416666666666</v>
      </c>
      <c r="AH72" s="243">
        <f>AVERAGE(P72:R72,U72:AC72)</f>
        <v>-6.1752083333333339</v>
      </c>
    </row>
    <row r="73" spans="1:358" ht="21.75" thickBot="1">
      <c r="A73" s="198" t="s">
        <v>45</v>
      </c>
      <c r="B73" s="112"/>
      <c r="C73" s="112"/>
      <c r="D73" s="113"/>
      <c r="E73" s="113"/>
      <c r="F73" s="20"/>
      <c r="G73" s="20"/>
      <c r="H73" s="20"/>
      <c r="I73" s="20"/>
      <c r="J73" s="114"/>
      <c r="K73" s="20"/>
      <c r="L73" s="115"/>
      <c r="M73" s="115"/>
      <c r="N73" s="20"/>
      <c r="O73" s="20"/>
      <c r="P73" s="20"/>
      <c r="Q73" s="20"/>
      <c r="R73" s="23"/>
      <c r="S73" s="67"/>
      <c r="T73" s="67"/>
      <c r="U73" s="24"/>
      <c r="V73" s="24"/>
      <c r="W73" s="24"/>
      <c r="X73" s="24"/>
      <c r="Y73" s="23"/>
      <c r="Z73" s="23"/>
      <c r="AA73" s="23"/>
      <c r="AB73" s="23"/>
      <c r="AC73" s="23"/>
      <c r="AD73" s="23"/>
      <c r="AE73" s="23"/>
      <c r="AF73" s="23"/>
      <c r="AG73" s="24"/>
      <c r="AH73" s="238"/>
    </row>
    <row r="74" spans="1:358" ht="16.5" hidden="1" customHeight="1" outlineLevel="1">
      <c r="A74" s="25"/>
      <c r="B74" s="26" t="s">
        <v>1</v>
      </c>
      <c r="C74" s="26" t="str">
        <f>C63</f>
        <v>Forecast</v>
      </c>
      <c r="D74" s="27"/>
      <c r="E74" s="1182" t="s">
        <v>3</v>
      </c>
      <c r="F74" s="1182" t="s">
        <v>4</v>
      </c>
      <c r="G74" s="1182" t="s">
        <v>5</v>
      </c>
      <c r="H74" s="1182" t="s">
        <v>6</v>
      </c>
      <c r="I74" s="1182" t="s">
        <v>7</v>
      </c>
      <c r="J74" s="28" t="s">
        <v>2</v>
      </c>
      <c r="K74" s="1182" t="s">
        <v>8</v>
      </c>
      <c r="L74" s="250" t="s">
        <v>9</v>
      </c>
      <c r="M74" s="250" t="s">
        <v>9</v>
      </c>
      <c r="N74" s="1182" t="s">
        <v>12</v>
      </c>
      <c r="O74" s="1182" t="s">
        <v>13</v>
      </c>
      <c r="P74" s="1182" t="s">
        <v>14</v>
      </c>
      <c r="Q74" s="1182" t="s">
        <v>15</v>
      </c>
      <c r="R74" s="1182" t="s">
        <v>16</v>
      </c>
      <c r="S74" s="29" t="s">
        <v>10</v>
      </c>
      <c r="T74" s="30" t="s">
        <v>11</v>
      </c>
      <c r="U74" s="1182" t="s">
        <v>64</v>
      </c>
      <c r="V74" s="1182" t="s">
        <v>65</v>
      </c>
      <c r="W74" s="1182" t="s">
        <v>66</v>
      </c>
      <c r="X74" s="1182" t="s">
        <v>67</v>
      </c>
      <c r="Y74" s="1182" t="s">
        <v>68</v>
      </c>
      <c r="Z74" s="1182" t="s">
        <v>69</v>
      </c>
      <c r="AA74" s="1182" t="s">
        <v>70</v>
      </c>
      <c r="AB74" s="1182" t="s">
        <v>77</v>
      </c>
      <c r="AC74" s="1182" t="s">
        <v>78</v>
      </c>
      <c r="AD74" s="1198" t="s">
        <v>79</v>
      </c>
      <c r="AE74" s="1198" t="s">
        <v>80</v>
      </c>
      <c r="AF74" s="1198" t="s">
        <v>81</v>
      </c>
      <c r="AG74" s="1194" t="s">
        <v>82</v>
      </c>
      <c r="AH74" s="1196">
        <v>2016</v>
      </c>
    </row>
    <row r="75" spans="1:358" ht="21.75" hidden="1" customHeight="1" outlineLevel="1">
      <c r="A75" s="31"/>
      <c r="B75" s="68"/>
      <c r="C75" s="68"/>
      <c r="D75" s="116"/>
      <c r="E75" s="1183"/>
      <c r="F75" s="1183"/>
      <c r="G75" s="1183"/>
      <c r="H75" s="1183"/>
      <c r="I75" s="1183"/>
      <c r="J75" s="69" t="str">
        <f>$J$6</f>
        <v>(8-12 Jun)</v>
      </c>
      <c r="K75" s="1183"/>
      <c r="L75" s="33" t="s">
        <v>20</v>
      </c>
      <c r="M75" s="33" t="s">
        <v>63</v>
      </c>
      <c r="N75" s="1183"/>
      <c r="O75" s="1183"/>
      <c r="P75" s="1183"/>
      <c r="Q75" s="1183"/>
      <c r="R75" s="1183"/>
      <c r="S75" s="187">
        <f>S6</f>
        <v>42430</v>
      </c>
      <c r="T75" s="188">
        <f>T6</f>
        <v>42461</v>
      </c>
      <c r="U75" s="1183"/>
      <c r="V75" s="1183"/>
      <c r="W75" s="1183"/>
      <c r="X75" s="1183"/>
      <c r="Y75" s="1183"/>
      <c r="Z75" s="1183"/>
      <c r="AA75" s="1183"/>
      <c r="AB75" s="1183"/>
      <c r="AC75" s="1183"/>
      <c r="AD75" s="1199"/>
      <c r="AE75" s="1199"/>
      <c r="AF75" s="1199"/>
      <c r="AG75" s="1195"/>
      <c r="AH75" s="1197"/>
    </row>
    <row r="76" spans="1:358" hidden="1" outlineLevel="1">
      <c r="A76" s="117" t="s">
        <v>46</v>
      </c>
      <c r="B76" s="118">
        <v>0.28000000000000003</v>
      </c>
      <c r="C76" s="118" t="str">
        <f>C65</f>
        <v>Previous WK</v>
      </c>
      <c r="D76" s="119"/>
      <c r="E76" s="120">
        <v>1.02</v>
      </c>
      <c r="F76" s="35"/>
      <c r="G76" s="35"/>
      <c r="H76" s="35"/>
      <c r="I76" s="35"/>
      <c r="J76" s="69"/>
      <c r="K76" s="35"/>
      <c r="L76" s="121"/>
      <c r="M76" s="121"/>
      <c r="N76" s="35"/>
      <c r="O76" s="35"/>
      <c r="P76" s="35"/>
      <c r="Q76" s="35"/>
      <c r="R76" s="38"/>
      <c r="S76" s="122"/>
      <c r="T76" s="122"/>
      <c r="U76" s="39"/>
      <c r="V76" s="39"/>
      <c r="W76" s="39"/>
      <c r="X76" s="39"/>
      <c r="Y76" s="38"/>
      <c r="Z76" s="38"/>
      <c r="AA76" s="38"/>
      <c r="AB76" s="38"/>
      <c r="AC76" s="38"/>
      <c r="AD76" s="248"/>
      <c r="AE76" s="248"/>
      <c r="AF76" s="248"/>
      <c r="AG76" s="249"/>
      <c r="AH76" s="239"/>
    </row>
    <row r="77" spans="1:358" s="77" customFormat="1" ht="21" hidden="1" customHeight="1" outlineLevel="1">
      <c r="A77" s="1180"/>
      <c r="B77" s="1181"/>
      <c r="C77" s="1181"/>
      <c r="D77" s="41"/>
      <c r="E77" s="41"/>
      <c r="F77" s="76"/>
      <c r="G77" s="76"/>
      <c r="H77" s="76"/>
      <c r="I77" s="76"/>
      <c r="J77" s="43"/>
      <c r="K77" s="76"/>
      <c r="L77" s="76"/>
      <c r="M77" s="76"/>
      <c r="N77" s="76"/>
      <c r="O77" s="76"/>
      <c r="P77" s="222"/>
      <c r="Q77" s="76"/>
      <c r="R77" s="44"/>
      <c r="S77" s="216"/>
      <c r="T77" s="217"/>
      <c r="U77" s="44"/>
      <c r="V77" s="44"/>
      <c r="W77" s="44"/>
      <c r="X77" s="44"/>
      <c r="Y77" s="44"/>
      <c r="Z77" s="44"/>
      <c r="AA77" s="44"/>
      <c r="AB77" s="44"/>
      <c r="AC77" s="44"/>
      <c r="AD77" s="44"/>
      <c r="AE77" s="44"/>
      <c r="AF77" s="44"/>
      <c r="AG77" s="235"/>
      <c r="AH77" s="240"/>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5"/>
      <c r="EF77" s="45"/>
      <c r="EG77" s="45"/>
      <c r="EH77" s="45"/>
      <c r="EI77" s="45"/>
      <c r="EJ77" s="45"/>
      <c r="EK77" s="45"/>
      <c r="EL77" s="45"/>
      <c r="EM77" s="45"/>
      <c r="EN77" s="45"/>
      <c r="EO77" s="45"/>
      <c r="EP77" s="45"/>
      <c r="EQ77" s="45"/>
      <c r="ER77" s="45"/>
      <c r="ES77" s="45"/>
      <c r="ET77" s="45"/>
      <c r="EU77" s="45"/>
      <c r="EV77" s="45"/>
      <c r="EW77" s="45"/>
      <c r="EX77" s="45"/>
      <c r="EY77" s="45"/>
      <c r="EZ77" s="45"/>
      <c r="FA77" s="45"/>
      <c r="FB77" s="45"/>
      <c r="FC77" s="45"/>
      <c r="FD77" s="45"/>
      <c r="FE77" s="45"/>
      <c r="FF77" s="45"/>
      <c r="FG77" s="45"/>
      <c r="FH77" s="45"/>
      <c r="FI77" s="45"/>
      <c r="FJ77" s="45"/>
      <c r="FK77" s="45"/>
      <c r="FL77" s="45"/>
      <c r="FM77" s="45"/>
      <c r="FN77" s="45"/>
      <c r="FO77" s="45"/>
      <c r="FP77" s="45"/>
      <c r="FQ77" s="45"/>
      <c r="FR77" s="45"/>
      <c r="FS77" s="45"/>
      <c r="FT77" s="45"/>
      <c r="FU77" s="45"/>
      <c r="FV77" s="45"/>
      <c r="FW77" s="45"/>
      <c r="FX77" s="45"/>
      <c r="FY77" s="45"/>
      <c r="FZ77" s="45"/>
      <c r="GA77" s="45"/>
      <c r="GB77" s="45"/>
      <c r="GC77" s="45"/>
      <c r="GD77" s="45"/>
      <c r="GE77" s="45"/>
      <c r="GF77" s="45"/>
      <c r="GG77" s="45"/>
      <c r="GH77" s="45"/>
      <c r="GI77" s="45"/>
      <c r="GJ77" s="45"/>
      <c r="GK77" s="45"/>
      <c r="GL77" s="45"/>
      <c r="GM77" s="45"/>
      <c r="GN77" s="45"/>
      <c r="GO77" s="45"/>
      <c r="GP77" s="45"/>
      <c r="GQ77" s="45"/>
      <c r="GR77" s="45"/>
      <c r="GS77" s="45"/>
      <c r="GT77" s="45"/>
      <c r="GU77" s="45"/>
      <c r="GV77" s="45"/>
      <c r="GW77" s="45"/>
      <c r="GX77" s="45"/>
      <c r="GY77" s="45"/>
      <c r="GZ77" s="45"/>
      <c r="HA77" s="45"/>
      <c r="HB77" s="45"/>
      <c r="HC77" s="45"/>
      <c r="HD77" s="45"/>
      <c r="HE77" s="45"/>
      <c r="HF77" s="45"/>
      <c r="HG77" s="45"/>
      <c r="HH77" s="45"/>
      <c r="HI77" s="45"/>
      <c r="HJ77" s="45"/>
      <c r="HK77" s="45"/>
      <c r="HL77" s="45"/>
      <c r="HM77" s="45"/>
      <c r="HN77" s="45"/>
      <c r="HO77" s="45"/>
      <c r="HP77" s="45"/>
      <c r="HQ77" s="45"/>
      <c r="HR77" s="45"/>
      <c r="HS77" s="45"/>
      <c r="HT77" s="45"/>
      <c r="HU77" s="45"/>
      <c r="HV77" s="45"/>
      <c r="HW77" s="45"/>
      <c r="HX77" s="45"/>
      <c r="HY77" s="45"/>
      <c r="HZ77" s="45"/>
      <c r="IA77" s="45"/>
      <c r="IB77" s="45"/>
      <c r="IC77" s="45"/>
      <c r="ID77" s="45"/>
      <c r="IE77" s="45"/>
      <c r="IF77" s="45"/>
      <c r="IG77" s="45"/>
      <c r="IH77" s="45"/>
      <c r="II77" s="45"/>
      <c r="IJ77" s="45"/>
      <c r="IK77" s="45"/>
      <c r="IL77" s="45"/>
      <c r="IM77" s="45"/>
      <c r="IN77" s="45"/>
      <c r="IO77" s="45"/>
      <c r="IP77" s="45"/>
      <c r="IQ77" s="45"/>
      <c r="IR77" s="45"/>
      <c r="IS77" s="45"/>
      <c r="IT77" s="45"/>
      <c r="IU77" s="45"/>
      <c r="IV77" s="45"/>
      <c r="IW77" s="45"/>
      <c r="IX77" s="45"/>
      <c r="IY77" s="45"/>
      <c r="IZ77" s="45"/>
      <c r="JA77" s="45"/>
      <c r="JB77" s="45"/>
      <c r="JC77" s="45"/>
      <c r="JD77" s="45"/>
      <c r="JE77" s="45"/>
      <c r="JF77" s="45"/>
      <c r="JG77" s="45"/>
      <c r="JH77" s="45"/>
      <c r="JI77" s="45"/>
      <c r="JJ77" s="45"/>
      <c r="JK77" s="45"/>
      <c r="JL77" s="45"/>
      <c r="JM77" s="45"/>
      <c r="JN77" s="45"/>
      <c r="JO77" s="45"/>
      <c r="JP77" s="45"/>
      <c r="JQ77" s="45"/>
      <c r="JR77" s="45"/>
      <c r="JS77" s="45"/>
      <c r="JT77" s="45"/>
      <c r="JU77" s="45"/>
      <c r="JV77" s="45"/>
      <c r="JW77" s="45"/>
      <c r="JX77" s="45"/>
      <c r="JY77" s="45"/>
      <c r="JZ77" s="45"/>
      <c r="KA77" s="45"/>
      <c r="KB77" s="45"/>
      <c r="KC77" s="45"/>
      <c r="KD77" s="45"/>
      <c r="KE77" s="45"/>
      <c r="KF77" s="45"/>
      <c r="KG77" s="45"/>
      <c r="KH77" s="45"/>
      <c r="KI77" s="45"/>
      <c r="KJ77" s="45"/>
      <c r="KK77" s="45"/>
      <c r="KL77" s="45"/>
      <c r="KM77" s="45"/>
      <c r="KN77" s="45"/>
      <c r="KO77" s="45"/>
      <c r="KP77" s="45"/>
      <c r="KQ77" s="45"/>
      <c r="KR77" s="45"/>
      <c r="KS77" s="45"/>
      <c r="KT77" s="45"/>
      <c r="KU77" s="45"/>
      <c r="KV77" s="45"/>
      <c r="KW77" s="45"/>
      <c r="KX77" s="45"/>
      <c r="KY77" s="45"/>
      <c r="KZ77" s="45"/>
      <c r="LA77" s="45"/>
      <c r="LB77" s="45"/>
      <c r="LC77" s="45"/>
      <c r="LD77" s="45"/>
      <c r="LE77" s="45"/>
      <c r="LF77" s="45"/>
      <c r="LG77" s="45"/>
      <c r="LH77" s="45"/>
      <c r="LI77" s="45"/>
      <c r="LJ77" s="45"/>
      <c r="LK77" s="45"/>
      <c r="LL77" s="45"/>
      <c r="LM77" s="45"/>
      <c r="LN77" s="45"/>
      <c r="LO77" s="45"/>
      <c r="LP77" s="45"/>
      <c r="LQ77" s="45"/>
      <c r="LR77" s="45"/>
      <c r="LS77" s="45"/>
      <c r="LT77" s="45"/>
      <c r="LU77" s="45"/>
      <c r="LV77" s="45"/>
      <c r="LW77" s="45"/>
      <c r="LX77" s="45"/>
      <c r="LY77" s="45"/>
      <c r="LZ77" s="45"/>
      <c r="MA77" s="45"/>
      <c r="MB77" s="45"/>
      <c r="MC77" s="45"/>
      <c r="MD77" s="45"/>
      <c r="ME77" s="45"/>
      <c r="MF77" s="45"/>
      <c r="MG77" s="45"/>
      <c r="MH77" s="45"/>
      <c r="MI77" s="45"/>
      <c r="MJ77" s="45"/>
      <c r="MK77" s="45"/>
      <c r="ML77" s="45"/>
      <c r="MM77" s="45"/>
      <c r="MN77" s="45"/>
      <c r="MO77" s="45"/>
      <c r="MP77" s="45"/>
      <c r="MQ77" s="45"/>
      <c r="MR77" s="45"/>
      <c r="MS77" s="45"/>
      <c r="MT77" s="45"/>
    </row>
    <row r="78" spans="1:358" ht="42.75" hidden="1" customHeight="1" outlineLevel="1">
      <c r="A78" s="47" t="s">
        <v>23</v>
      </c>
      <c r="B78" s="78">
        <f>C78-$B$76</f>
        <v>0.21999999999999997</v>
      </c>
      <c r="C78" s="123">
        <v>0.5</v>
      </c>
      <c r="D78" s="49"/>
      <c r="E78" s="49"/>
      <c r="F78" s="52"/>
      <c r="G78" s="57"/>
      <c r="H78" s="56"/>
      <c r="I78" s="56"/>
      <c r="J78" s="123"/>
      <c r="K78" s="189">
        <v>1.8</v>
      </c>
      <c r="L78" s="191">
        <v>1.8</v>
      </c>
      <c r="M78" s="191">
        <v>1.9</v>
      </c>
      <c r="N78" s="191">
        <v>2</v>
      </c>
      <c r="O78" s="191">
        <v>2</v>
      </c>
      <c r="P78" s="56">
        <v>3.5</v>
      </c>
      <c r="Q78" s="189">
        <v>3.3</v>
      </c>
      <c r="R78" s="189">
        <v>3.27</v>
      </c>
      <c r="S78" s="124"/>
      <c r="T78" s="124"/>
      <c r="U78" s="189">
        <v>3.29</v>
      </c>
      <c r="V78" s="189">
        <v>3.32</v>
      </c>
      <c r="W78" s="189">
        <v>3.33</v>
      </c>
      <c r="X78" s="189">
        <v>3.25</v>
      </c>
      <c r="Y78" s="189">
        <v>3.11</v>
      </c>
      <c r="Z78" s="189">
        <v>3.1</v>
      </c>
      <c r="AA78" s="189">
        <v>3.2</v>
      </c>
      <c r="AB78" s="189">
        <v>3.25</v>
      </c>
      <c r="AC78" s="189">
        <v>3.25</v>
      </c>
      <c r="AD78" s="246">
        <f t="shared" ref="AD78:AD80" si="61">AVERAGE(P78:R78)</f>
        <v>3.3566666666666669</v>
      </c>
      <c r="AE78" s="246">
        <f>AVERAGE(U78:W78)</f>
        <v>3.313333333333333</v>
      </c>
      <c r="AF78" s="246">
        <f>AVERAGE(X78:Z78)</f>
        <v>3.1533333333333329</v>
      </c>
      <c r="AG78" s="247">
        <f>AVERAGE(AA78:AC78)</f>
        <v>3.2333333333333329</v>
      </c>
      <c r="AH78" s="241">
        <f>AVERAGE(P78:AC78)</f>
        <v>3.2641666666666667</v>
      </c>
    </row>
    <row r="79" spans="1:358" ht="42.75" hidden="1" customHeight="1" outlineLevel="1">
      <c r="A79" s="47" t="s">
        <v>24</v>
      </c>
      <c r="B79" s="78">
        <f t="shared" ref="B79" si="62">C79-$B$58</f>
        <v>0.68999999999999984</v>
      </c>
      <c r="C79" s="123">
        <v>0.6</v>
      </c>
      <c r="D79" s="49"/>
      <c r="E79" s="49"/>
      <c r="F79" s="56"/>
      <c r="G79" s="57"/>
      <c r="H79" s="56"/>
      <c r="I79" s="56"/>
      <c r="J79" s="55"/>
      <c r="K79" s="189">
        <v>1.3</v>
      </c>
      <c r="L79" s="191">
        <v>1.3</v>
      </c>
      <c r="M79" s="191">
        <v>1.7</v>
      </c>
      <c r="N79" s="191">
        <v>2</v>
      </c>
      <c r="O79" s="191"/>
      <c r="P79" s="56">
        <v>3.5</v>
      </c>
      <c r="Q79" s="189">
        <v>3.3</v>
      </c>
      <c r="R79" s="189">
        <v>3.4</v>
      </c>
      <c r="S79" s="124"/>
      <c r="T79" s="124"/>
      <c r="U79" s="189">
        <v>3</v>
      </c>
      <c r="V79" s="189">
        <v>3.3</v>
      </c>
      <c r="W79" s="189">
        <v>3.3</v>
      </c>
      <c r="X79" s="189">
        <v>2.5</v>
      </c>
      <c r="Y79" s="189">
        <v>2</v>
      </c>
      <c r="Z79" s="189">
        <v>2</v>
      </c>
      <c r="AA79" s="189">
        <v>2.2000000000000002</v>
      </c>
      <c r="AB79" s="189">
        <v>2.2999999999999998</v>
      </c>
      <c r="AC79" s="189">
        <v>2.2999999999999998</v>
      </c>
      <c r="AD79" s="246">
        <f t="shared" si="61"/>
        <v>3.4</v>
      </c>
      <c r="AE79" s="246">
        <f t="shared" ref="AE79:AE81" si="63">AVERAGE(U79:W79)</f>
        <v>3.1999999999999997</v>
      </c>
      <c r="AF79" s="246">
        <f t="shared" ref="AF79:AF81" si="64">AVERAGE(X79:Z79)</f>
        <v>2.1666666666666665</v>
      </c>
      <c r="AG79" s="247">
        <f t="shared" ref="AG79:AG81" si="65">AVERAGE(AA79:AC79)</f>
        <v>2.2666666666666666</v>
      </c>
      <c r="AH79" s="241">
        <f>AVERAGE(P79:AC79)</f>
        <v>2.7583333333333333</v>
      </c>
    </row>
    <row r="80" spans="1:358" ht="42.75" hidden="1" customHeight="1" outlineLevel="1">
      <c r="A80" s="47" t="s">
        <v>25</v>
      </c>
      <c r="B80" s="78">
        <f t="shared" ref="B80" si="66">C80-$B$76</f>
        <v>0.82000000000000006</v>
      </c>
      <c r="C80" s="123">
        <v>1.1000000000000001</v>
      </c>
      <c r="D80" s="49"/>
      <c r="E80" s="49"/>
      <c r="F80" s="52"/>
      <c r="G80" s="57"/>
      <c r="H80" s="56"/>
      <c r="I80" s="56"/>
      <c r="J80" s="123"/>
      <c r="K80" s="189">
        <v>0.5</v>
      </c>
      <c r="L80" s="191">
        <v>1.7</v>
      </c>
      <c r="M80" s="189">
        <v>1.7</v>
      </c>
      <c r="N80" s="191">
        <v>1.7</v>
      </c>
      <c r="O80" s="191">
        <v>1.7</v>
      </c>
      <c r="P80" s="56">
        <v>3.5</v>
      </c>
      <c r="Q80" s="189">
        <v>3.5</v>
      </c>
      <c r="R80" s="189">
        <v>3.5</v>
      </c>
      <c r="S80" s="185" t="s">
        <v>124</v>
      </c>
      <c r="T80" s="186" t="s">
        <v>124</v>
      </c>
      <c r="U80" s="189">
        <v>3.5</v>
      </c>
      <c r="V80" s="189">
        <v>3.5</v>
      </c>
      <c r="W80" s="189">
        <v>3.5</v>
      </c>
      <c r="X80" s="189">
        <v>3.5</v>
      </c>
      <c r="Y80" s="189">
        <v>3.5</v>
      </c>
      <c r="Z80" s="189">
        <v>3.5</v>
      </c>
      <c r="AA80" s="189">
        <v>3.5</v>
      </c>
      <c r="AB80" s="189">
        <v>3.5</v>
      </c>
      <c r="AC80" s="189">
        <v>3.5</v>
      </c>
      <c r="AD80" s="246">
        <f t="shared" si="61"/>
        <v>3.5</v>
      </c>
      <c r="AE80" s="246">
        <f t="shared" si="63"/>
        <v>3.5</v>
      </c>
      <c r="AF80" s="246">
        <f t="shared" si="64"/>
        <v>3.5</v>
      </c>
      <c r="AG80" s="247">
        <f t="shared" si="65"/>
        <v>3.5</v>
      </c>
      <c r="AH80" s="241">
        <f>AVERAGE(P80:AC80)</f>
        <v>3.5</v>
      </c>
    </row>
    <row r="81" spans="1:358" ht="42.75" hidden="1" customHeight="1" outlineLevel="1" thickBot="1">
      <c r="A81" s="47" t="s">
        <v>26</v>
      </c>
      <c r="B81" s="78" t="e">
        <f>C81-#REF!</f>
        <v>#REF!</v>
      </c>
      <c r="C81" s="123">
        <v>1.5</v>
      </c>
      <c r="D81" s="49"/>
      <c r="E81" s="49"/>
      <c r="F81" s="52"/>
      <c r="G81" s="57"/>
      <c r="H81" s="52"/>
      <c r="I81" s="52"/>
      <c r="J81" s="123"/>
      <c r="K81" s="181">
        <v>1.2</v>
      </c>
      <c r="L81" s="182">
        <v>1.2</v>
      </c>
      <c r="M81" s="182">
        <v>1.2</v>
      </c>
      <c r="N81" s="182">
        <v>2</v>
      </c>
      <c r="O81" s="182">
        <v>2.5</v>
      </c>
      <c r="P81" s="56">
        <v>3.5</v>
      </c>
      <c r="Q81" s="189">
        <v>2.78</v>
      </c>
      <c r="R81" s="189">
        <v>2.8</v>
      </c>
      <c r="S81" s="192"/>
      <c r="T81" s="192"/>
      <c r="U81" s="189">
        <v>2.8</v>
      </c>
      <c r="V81" s="189">
        <v>3.1</v>
      </c>
      <c r="W81" s="189">
        <v>3.1</v>
      </c>
      <c r="X81" s="189">
        <v>3.1</v>
      </c>
      <c r="Y81" s="189">
        <v>2.7</v>
      </c>
      <c r="Z81" s="189">
        <v>2.7</v>
      </c>
      <c r="AA81" s="189">
        <v>2.7</v>
      </c>
      <c r="AB81" s="189">
        <v>2.7</v>
      </c>
      <c r="AC81" s="189">
        <v>2.7</v>
      </c>
      <c r="AD81" s="246">
        <f>AVERAGE(P81:R81)</f>
        <v>3.026666666666666</v>
      </c>
      <c r="AE81" s="246">
        <f t="shared" si="63"/>
        <v>3</v>
      </c>
      <c r="AF81" s="246">
        <f t="shared" si="64"/>
        <v>2.8333333333333335</v>
      </c>
      <c r="AG81" s="247">
        <f t="shared" si="65"/>
        <v>2.7000000000000006</v>
      </c>
      <c r="AH81" s="241">
        <f>AVERAGE(P81:AC81)</f>
        <v>2.89</v>
      </c>
    </row>
    <row r="82" spans="1:358" s="62" customFormat="1" ht="18.75" hidden="1" customHeight="1" outlineLevel="1" thickBot="1">
      <c r="A82" s="245" t="s">
        <v>75</v>
      </c>
      <c r="B82" s="58" t="s">
        <v>27</v>
      </c>
      <c r="C82" s="58" t="s">
        <v>27</v>
      </c>
      <c r="D82" s="87"/>
      <c r="E82" s="58"/>
      <c r="F82" s="59"/>
      <c r="G82" s="59"/>
      <c r="H82" s="59"/>
      <c r="I82" s="59"/>
      <c r="J82" s="59" t="e">
        <f t="shared" ref="J82" si="67">AVERAGE(J78:J81)</f>
        <v>#DIV/0!</v>
      </c>
      <c r="K82" s="59">
        <f>AVERAGE(K78:K81)</f>
        <v>1.2</v>
      </c>
      <c r="L82" s="59">
        <f>AVERAGE(L78:L81)</f>
        <v>1.5</v>
      </c>
      <c r="M82" s="59">
        <f>AVERAGE(M78:M81)</f>
        <v>1.625</v>
      </c>
      <c r="N82" s="59">
        <v>1.6</v>
      </c>
      <c r="O82" s="59">
        <f>AVERAGE(O78:O81)</f>
        <v>2.0666666666666669</v>
      </c>
      <c r="P82" s="59">
        <f>AVERAGE(P78:P81)</f>
        <v>3.5</v>
      </c>
      <c r="Q82" s="59">
        <f>AVERAGE(Q78:Q81)</f>
        <v>3.2199999999999998</v>
      </c>
      <c r="R82" s="59">
        <f>AVERAGE(R78:R81)</f>
        <v>3.2424999999999997</v>
      </c>
      <c r="S82" s="60"/>
      <c r="T82" s="60"/>
      <c r="U82" s="59">
        <f t="shared" ref="U82:AD82" si="68">AVERAGE(U78:U81)</f>
        <v>3.1475</v>
      </c>
      <c r="V82" s="59">
        <f t="shared" si="68"/>
        <v>3.3049999999999997</v>
      </c>
      <c r="W82" s="59">
        <f t="shared" si="68"/>
        <v>3.3074999999999997</v>
      </c>
      <c r="X82" s="59">
        <f t="shared" si="68"/>
        <v>3.0874999999999999</v>
      </c>
      <c r="Y82" s="59">
        <f t="shared" si="68"/>
        <v>2.8274999999999997</v>
      </c>
      <c r="Z82" s="59">
        <f t="shared" si="68"/>
        <v>2.8250000000000002</v>
      </c>
      <c r="AA82" s="59">
        <f t="shared" si="68"/>
        <v>2.9000000000000004</v>
      </c>
      <c r="AB82" s="59">
        <f t="shared" si="68"/>
        <v>2.9375</v>
      </c>
      <c r="AC82" s="59">
        <f t="shared" si="68"/>
        <v>2.9375</v>
      </c>
      <c r="AD82" s="59">
        <f t="shared" si="68"/>
        <v>3.3208333333333333</v>
      </c>
      <c r="AE82" s="59">
        <f>AVERAGE(AE78:AE81)</f>
        <v>3.253333333333333</v>
      </c>
      <c r="AF82" s="59">
        <f t="shared" ref="AF82:AG82" si="69">AVERAGE(AF78:AF81)</f>
        <v>2.9133333333333336</v>
      </c>
      <c r="AG82" s="234">
        <f t="shared" si="69"/>
        <v>2.9250000000000003</v>
      </c>
      <c r="AH82" s="242">
        <f>AVERAGE(AH78:AH81)</f>
        <v>3.1031250000000004</v>
      </c>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c r="GP82" s="61"/>
      <c r="GQ82" s="61"/>
      <c r="GR82" s="61"/>
      <c r="GS82" s="61"/>
      <c r="GT82" s="61"/>
      <c r="GU82" s="61"/>
      <c r="GV82" s="61"/>
      <c r="GW82" s="61"/>
      <c r="GX82" s="61"/>
      <c r="GY82" s="61"/>
      <c r="GZ82" s="61"/>
      <c r="HA82" s="61"/>
      <c r="HB82" s="61"/>
      <c r="HC82" s="61"/>
      <c r="HD82" s="61"/>
      <c r="HE82" s="61"/>
      <c r="HF82" s="61"/>
      <c r="HG82" s="61"/>
      <c r="HH82" s="61"/>
      <c r="HI82" s="61"/>
      <c r="HJ82" s="61"/>
      <c r="HK82" s="61"/>
      <c r="HL82" s="61"/>
      <c r="HM82" s="61"/>
      <c r="HN82" s="61"/>
      <c r="HO82" s="61"/>
      <c r="HP82" s="61"/>
      <c r="HQ82" s="61"/>
      <c r="HR82" s="61"/>
      <c r="HS82" s="61"/>
      <c r="HT82" s="61"/>
      <c r="HU82" s="61"/>
      <c r="HV82" s="61"/>
      <c r="HW82" s="61"/>
      <c r="HX82" s="61"/>
      <c r="HY82" s="61"/>
      <c r="HZ82" s="61"/>
      <c r="IA82" s="61"/>
      <c r="IB82" s="61"/>
      <c r="IC82" s="61"/>
      <c r="ID82" s="61"/>
      <c r="IE82" s="61"/>
      <c r="IF82" s="61"/>
      <c r="IG82" s="61"/>
      <c r="IH82" s="61"/>
      <c r="II82" s="61"/>
      <c r="IJ82" s="61"/>
      <c r="IK82" s="61"/>
      <c r="IL82" s="61"/>
      <c r="IM82" s="61"/>
      <c r="IN82" s="61"/>
      <c r="IO82" s="61"/>
      <c r="IP82" s="61"/>
      <c r="IQ82" s="61"/>
      <c r="IR82" s="61"/>
      <c r="IS82" s="61"/>
      <c r="IT82" s="61"/>
      <c r="IU82" s="61"/>
      <c r="IV82" s="61"/>
      <c r="IW82" s="61"/>
      <c r="IX82" s="61"/>
      <c r="IY82" s="61"/>
      <c r="IZ82" s="61"/>
      <c r="JA82" s="61"/>
      <c r="JB82" s="61"/>
      <c r="JC82" s="61"/>
      <c r="JD82" s="61"/>
      <c r="JE82" s="61"/>
      <c r="JF82" s="61"/>
      <c r="JG82" s="61"/>
      <c r="JH82" s="61"/>
      <c r="JI82" s="61"/>
      <c r="JJ82" s="61"/>
      <c r="JK82" s="61"/>
      <c r="JL82" s="61"/>
      <c r="JM82" s="61"/>
      <c r="JN82" s="61"/>
      <c r="JO82" s="61"/>
      <c r="JP82" s="61"/>
      <c r="JQ82" s="61"/>
      <c r="JR82" s="61"/>
      <c r="JS82" s="61"/>
      <c r="JT82" s="61"/>
      <c r="JU82" s="61"/>
      <c r="JV82" s="61"/>
      <c r="JW82" s="61"/>
      <c r="JX82" s="61"/>
      <c r="JY82" s="61"/>
      <c r="JZ82" s="61"/>
      <c r="KA82" s="61"/>
      <c r="KB82" s="61"/>
      <c r="KC82" s="61"/>
      <c r="KD82" s="61"/>
      <c r="KE82" s="61"/>
      <c r="KF82" s="61"/>
      <c r="KG82" s="61"/>
      <c r="KH82" s="61"/>
      <c r="KI82" s="61"/>
      <c r="KJ82" s="61"/>
      <c r="KK82" s="61"/>
      <c r="KL82" s="61"/>
      <c r="KM82" s="61"/>
      <c r="KN82" s="61"/>
      <c r="KO82" s="61"/>
      <c r="KP82" s="61"/>
      <c r="KQ82" s="61"/>
      <c r="KR82" s="61"/>
      <c r="KS82" s="61"/>
      <c r="KT82" s="61"/>
      <c r="KU82" s="61"/>
      <c r="KV82" s="61"/>
      <c r="KW82" s="61"/>
      <c r="KX82" s="61"/>
      <c r="KY82" s="61"/>
      <c r="KZ82" s="61"/>
      <c r="LA82" s="61"/>
      <c r="LB82" s="61"/>
      <c r="LC82" s="61"/>
      <c r="LD82" s="61"/>
      <c r="LE82" s="61"/>
      <c r="LF82" s="61"/>
      <c r="LG82" s="61"/>
      <c r="LH82" s="61"/>
      <c r="LI82" s="61"/>
      <c r="LJ82" s="61"/>
      <c r="LK82" s="61"/>
      <c r="LL82" s="61"/>
      <c r="LM82" s="61"/>
      <c r="LN82" s="61"/>
      <c r="LO82" s="61"/>
      <c r="LP82" s="61"/>
      <c r="LQ82" s="61"/>
      <c r="LR82" s="61"/>
      <c r="LS82" s="61"/>
      <c r="LT82" s="61"/>
      <c r="LU82" s="61"/>
      <c r="LV82" s="61"/>
      <c r="LW82" s="61"/>
      <c r="LX82" s="61"/>
      <c r="LY82" s="61"/>
      <c r="LZ82" s="61"/>
      <c r="MA82" s="61"/>
      <c r="MB82" s="61"/>
      <c r="MC82" s="61"/>
      <c r="MD82" s="61"/>
      <c r="ME82" s="61"/>
      <c r="MF82" s="61"/>
      <c r="MG82" s="61"/>
      <c r="MH82" s="61"/>
      <c r="MI82" s="61"/>
      <c r="MJ82" s="61"/>
      <c r="MK82" s="61"/>
      <c r="ML82" s="61"/>
      <c r="MM82" s="61"/>
      <c r="MN82" s="61"/>
      <c r="MO82" s="61"/>
      <c r="MP82" s="61"/>
      <c r="MQ82" s="61"/>
      <c r="MR82" s="61"/>
      <c r="MS82" s="61"/>
      <c r="MT82" s="61"/>
    </row>
    <row r="83" spans="1:358" s="62" customFormat="1" ht="22.5" customHeight="1" collapsed="1" thickBot="1">
      <c r="A83" s="227" t="s">
        <v>74</v>
      </c>
      <c r="B83" s="160"/>
      <c r="C83" s="160"/>
      <c r="D83" s="161"/>
      <c r="E83" s="161"/>
      <c r="F83" s="162"/>
      <c r="G83" s="162"/>
      <c r="H83" s="162"/>
      <c r="I83" s="162"/>
      <c r="J83" s="163"/>
      <c r="K83" s="162"/>
      <c r="L83" s="162"/>
      <c r="M83" s="162"/>
      <c r="N83" s="164">
        <f>N82</f>
        <v>1.6</v>
      </c>
      <c r="O83" s="164">
        <f>O82</f>
        <v>2.0666666666666669</v>
      </c>
      <c r="P83" s="164">
        <f>P82</f>
        <v>3.5</v>
      </c>
      <c r="Q83" s="164">
        <f t="shared" ref="Q83:R83" si="70">Q82</f>
        <v>3.2199999999999998</v>
      </c>
      <c r="R83" s="164">
        <f t="shared" si="70"/>
        <v>3.2424999999999997</v>
      </c>
      <c r="S83" s="164"/>
      <c r="T83" s="164"/>
      <c r="U83" s="164">
        <f>U82</f>
        <v>3.1475</v>
      </c>
      <c r="V83" s="164">
        <f t="shared" ref="V83:W83" si="71">V82</f>
        <v>3.3049999999999997</v>
      </c>
      <c r="W83" s="164">
        <f t="shared" si="71"/>
        <v>3.3074999999999997</v>
      </c>
      <c r="X83" s="164">
        <v>3.2</v>
      </c>
      <c r="Y83" s="164">
        <v>3.1</v>
      </c>
      <c r="Z83" s="164">
        <v>3.1</v>
      </c>
      <c r="AA83" s="164">
        <v>3.1</v>
      </c>
      <c r="AB83" s="164">
        <v>3</v>
      </c>
      <c r="AC83" s="164">
        <v>3</v>
      </c>
      <c r="AD83" s="164">
        <f>AVERAGE(P83:R83)</f>
        <v>3.3208333333333329</v>
      </c>
      <c r="AE83" s="164">
        <f>AVERAGE(U83:W83)</f>
        <v>3.2533333333333334</v>
      </c>
      <c r="AF83" s="164">
        <f>AVERAGE(X83:Z83)</f>
        <v>3.1333333333333333</v>
      </c>
      <c r="AG83" s="229">
        <f>AVERAGE(AA83:AC83)</f>
        <v>3.0333333333333332</v>
      </c>
      <c r="AH83" s="243">
        <f>AVERAGE(P83:R83,U83:AC83)</f>
        <v>3.1852083333333336</v>
      </c>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c r="DW83" s="61"/>
      <c r="DX83" s="61"/>
      <c r="DY83" s="61"/>
      <c r="DZ83" s="61"/>
      <c r="EA83" s="61"/>
      <c r="EB83" s="61"/>
      <c r="EC83" s="61"/>
      <c r="ED83" s="61"/>
      <c r="EE83" s="61"/>
      <c r="EF83" s="61"/>
      <c r="EG83" s="61"/>
      <c r="EH83" s="61"/>
      <c r="EI83" s="61"/>
      <c r="EJ83" s="61"/>
      <c r="EK83" s="61"/>
      <c r="EL83" s="61"/>
      <c r="EM83" s="61"/>
      <c r="EN83" s="61"/>
      <c r="EO83" s="61"/>
      <c r="EP83" s="61"/>
      <c r="EQ83" s="61"/>
      <c r="ER83" s="61"/>
      <c r="ES83" s="61"/>
      <c r="ET83" s="61"/>
      <c r="EU83" s="61"/>
      <c r="EV83" s="61"/>
      <c r="EW83" s="61"/>
      <c r="EX83" s="61"/>
      <c r="EY83" s="61"/>
      <c r="EZ83" s="61"/>
      <c r="FA83" s="61"/>
      <c r="FB83" s="61"/>
      <c r="FC83" s="61"/>
      <c r="FD83" s="61"/>
      <c r="FE83" s="61"/>
      <c r="FF83" s="61"/>
      <c r="FG83" s="61"/>
      <c r="FH83" s="61"/>
      <c r="FI83" s="61"/>
      <c r="FJ83" s="61"/>
      <c r="FK83" s="61"/>
      <c r="FL83" s="61"/>
      <c r="FM83" s="61"/>
      <c r="FN83" s="61"/>
      <c r="FO83" s="61"/>
      <c r="FP83" s="61"/>
      <c r="FQ83" s="61"/>
      <c r="FR83" s="61"/>
      <c r="FS83" s="61"/>
      <c r="FT83" s="61"/>
      <c r="FU83" s="61"/>
      <c r="FV83" s="61"/>
      <c r="FW83" s="61"/>
      <c r="FX83" s="61"/>
      <c r="FY83" s="61"/>
      <c r="FZ83" s="61"/>
      <c r="GA83" s="61"/>
      <c r="GB83" s="61"/>
      <c r="GC83" s="61"/>
      <c r="GD83" s="61"/>
      <c r="GE83" s="61"/>
      <c r="GF83" s="61"/>
      <c r="GG83" s="61"/>
      <c r="GH83" s="61"/>
      <c r="GI83" s="61"/>
      <c r="GJ83" s="61"/>
      <c r="GK83" s="61"/>
      <c r="GL83" s="61"/>
      <c r="GM83" s="61"/>
      <c r="GN83" s="61"/>
      <c r="GO83" s="61"/>
      <c r="GP83" s="61"/>
      <c r="GQ83" s="61"/>
      <c r="GR83" s="61"/>
      <c r="GS83" s="61"/>
      <c r="GT83" s="61"/>
      <c r="GU83" s="61"/>
      <c r="GV83" s="61"/>
      <c r="GW83" s="61"/>
      <c r="GX83" s="61"/>
      <c r="GY83" s="61"/>
      <c r="GZ83" s="61"/>
      <c r="HA83" s="61"/>
      <c r="HB83" s="61"/>
      <c r="HC83" s="61"/>
      <c r="HD83" s="61"/>
      <c r="HE83" s="61"/>
      <c r="HF83" s="61"/>
      <c r="HG83" s="61"/>
      <c r="HH83" s="61"/>
      <c r="HI83" s="61"/>
      <c r="HJ83" s="61"/>
      <c r="HK83" s="61"/>
      <c r="HL83" s="61"/>
      <c r="HM83" s="61"/>
      <c r="HN83" s="61"/>
      <c r="HO83" s="61"/>
      <c r="HP83" s="61"/>
      <c r="HQ83" s="61"/>
      <c r="HR83" s="61"/>
      <c r="HS83" s="61"/>
      <c r="HT83" s="61"/>
      <c r="HU83" s="61"/>
      <c r="HV83" s="61"/>
      <c r="HW83" s="61"/>
      <c r="HX83" s="61"/>
      <c r="HY83" s="61"/>
      <c r="HZ83" s="61"/>
      <c r="IA83" s="61"/>
      <c r="IB83" s="61"/>
      <c r="IC83" s="61"/>
      <c r="ID83" s="61"/>
      <c r="IE83" s="61"/>
      <c r="IF83" s="61"/>
      <c r="IG83" s="61"/>
      <c r="IH83" s="61"/>
      <c r="II83" s="61"/>
      <c r="IJ83" s="61"/>
      <c r="IK83" s="61"/>
      <c r="IL83" s="61"/>
      <c r="IM83" s="61"/>
      <c r="IN83" s="61"/>
      <c r="IO83" s="61"/>
      <c r="IP83" s="61"/>
      <c r="IQ83" s="61"/>
      <c r="IR83" s="61"/>
      <c r="IS83" s="61"/>
      <c r="IT83" s="61"/>
      <c r="IU83" s="61"/>
      <c r="IV83" s="61"/>
      <c r="IW83" s="61"/>
      <c r="IX83" s="61"/>
      <c r="IY83" s="61"/>
      <c r="IZ83" s="61"/>
      <c r="JA83" s="61"/>
      <c r="JB83" s="61"/>
      <c r="JC83" s="61"/>
      <c r="JD83" s="61"/>
      <c r="JE83" s="61"/>
      <c r="JF83" s="61"/>
      <c r="JG83" s="61"/>
      <c r="JH83" s="61"/>
      <c r="JI83" s="61"/>
      <c r="JJ83" s="61"/>
      <c r="JK83" s="61"/>
      <c r="JL83" s="61"/>
      <c r="JM83" s="61"/>
      <c r="JN83" s="61"/>
      <c r="JO83" s="61"/>
      <c r="JP83" s="61"/>
      <c r="JQ83" s="61"/>
      <c r="JR83" s="61"/>
      <c r="JS83" s="61"/>
      <c r="JT83" s="61"/>
      <c r="JU83" s="61"/>
      <c r="JV83" s="61"/>
      <c r="JW83" s="61"/>
      <c r="JX83" s="61"/>
      <c r="JY83" s="61"/>
      <c r="JZ83" s="61"/>
      <c r="KA83" s="61"/>
      <c r="KB83" s="61"/>
      <c r="KC83" s="61"/>
      <c r="KD83" s="61"/>
      <c r="KE83" s="61"/>
      <c r="KF83" s="61"/>
      <c r="KG83" s="61"/>
      <c r="KH83" s="61"/>
      <c r="KI83" s="61"/>
      <c r="KJ83" s="61"/>
      <c r="KK83" s="61"/>
      <c r="KL83" s="61"/>
      <c r="KM83" s="61"/>
      <c r="KN83" s="61"/>
      <c r="KO83" s="61"/>
      <c r="KP83" s="61"/>
      <c r="KQ83" s="61"/>
      <c r="KR83" s="61"/>
      <c r="KS83" s="61"/>
      <c r="KT83" s="61"/>
      <c r="KU83" s="61"/>
      <c r="KV83" s="61"/>
      <c r="KW83" s="61"/>
      <c r="KX83" s="61"/>
      <c r="KY83" s="61"/>
      <c r="KZ83" s="61"/>
      <c r="LA83" s="61"/>
      <c r="LB83" s="61"/>
      <c r="LC83" s="61"/>
      <c r="LD83" s="61"/>
      <c r="LE83" s="61"/>
      <c r="LF83" s="61"/>
      <c r="LG83" s="61"/>
      <c r="LH83" s="61"/>
      <c r="LI83" s="61"/>
      <c r="LJ83" s="61"/>
      <c r="LK83" s="61"/>
      <c r="LL83" s="61"/>
      <c r="LM83" s="61"/>
      <c r="LN83" s="61"/>
      <c r="LO83" s="61"/>
      <c r="LP83" s="61"/>
      <c r="LQ83" s="61"/>
      <c r="LR83" s="61"/>
      <c r="LS83" s="61"/>
      <c r="LT83" s="61"/>
      <c r="LU83" s="61"/>
      <c r="LV83" s="61"/>
      <c r="LW83" s="61"/>
      <c r="LX83" s="61"/>
      <c r="LY83" s="61"/>
      <c r="LZ83" s="61"/>
      <c r="MA83" s="61"/>
      <c r="MB83" s="61"/>
      <c r="MC83" s="61"/>
      <c r="MD83" s="61"/>
      <c r="ME83" s="61"/>
      <c r="MF83" s="61"/>
      <c r="MG83" s="61"/>
      <c r="MH83" s="61"/>
      <c r="MI83" s="61"/>
      <c r="MJ83" s="61"/>
      <c r="MK83" s="61"/>
      <c r="ML83" s="61"/>
      <c r="MM83" s="61"/>
      <c r="MN83" s="61"/>
      <c r="MO83" s="61"/>
      <c r="MP83" s="61"/>
      <c r="MQ83" s="61"/>
      <c r="MR83" s="61"/>
      <c r="MS83" s="61"/>
      <c r="MT83" s="61"/>
    </row>
    <row r="84" spans="1:358">
      <c r="A84" s="252"/>
      <c r="F84" s="1"/>
      <c r="G84" s="1"/>
      <c r="H84" s="1"/>
      <c r="I84" s="125"/>
      <c r="K84" s="125">
        <f>K14+K82</f>
        <v>49.5</v>
      </c>
      <c r="L84" s="125">
        <f>L14+L82</f>
        <v>48.35</v>
      </c>
      <c r="M84" s="125">
        <f>M14+M82</f>
        <v>50.26</v>
      </c>
      <c r="N84" s="125"/>
      <c r="O84" s="125"/>
      <c r="P84" s="1"/>
      <c r="Q84" s="1"/>
      <c r="R84" s="126"/>
      <c r="S84" s="125"/>
      <c r="T84" s="125"/>
      <c r="U84" s="126"/>
      <c r="V84" s="126"/>
      <c r="W84" s="126"/>
      <c r="X84" s="126"/>
      <c r="Y84" s="126"/>
      <c r="Z84" s="126"/>
      <c r="AA84" s="126"/>
      <c r="AB84" s="126"/>
      <c r="AC84" s="126"/>
      <c r="AD84" s="126"/>
      <c r="AE84" s="126"/>
      <c r="AF84" s="126"/>
      <c r="AG84" s="126"/>
      <c r="AH84" s="7"/>
    </row>
    <row r="85" spans="1:358" ht="21" customHeight="1">
      <c r="A85" s="252"/>
      <c r="F85" s="127" t="s">
        <v>4</v>
      </c>
      <c r="G85" s="127" t="s">
        <v>5</v>
      </c>
      <c r="H85" s="127" t="s">
        <v>6</v>
      </c>
      <c r="I85" s="127" t="s">
        <v>7</v>
      </c>
      <c r="J85" s="28" t="s">
        <v>2</v>
      </c>
      <c r="K85" s="127" t="s">
        <v>71</v>
      </c>
      <c r="L85" s="127" t="s">
        <v>72</v>
      </c>
      <c r="M85" s="127" t="s">
        <v>73</v>
      </c>
      <c r="N85" s="127" t="s">
        <v>12</v>
      </c>
      <c r="O85" s="127" t="s">
        <v>13</v>
      </c>
      <c r="P85" s="140" t="s">
        <v>14</v>
      </c>
      <c r="Q85" s="140" t="s">
        <v>15</v>
      </c>
      <c r="R85" s="140" t="s">
        <v>16</v>
      </c>
      <c r="S85" s="141"/>
      <c r="T85" s="141"/>
      <c r="U85" s="140" t="s">
        <v>64</v>
      </c>
      <c r="V85" s="140" t="s">
        <v>65</v>
      </c>
      <c r="W85" s="140" t="s">
        <v>66</v>
      </c>
      <c r="X85" s="140" t="s">
        <v>67</v>
      </c>
      <c r="Y85" s="140" t="s">
        <v>68</v>
      </c>
      <c r="Z85" s="140" t="s">
        <v>69</v>
      </c>
      <c r="AA85" s="140" t="s">
        <v>70</v>
      </c>
      <c r="AB85" s="140" t="s">
        <v>77</v>
      </c>
      <c r="AC85" s="140" t="s">
        <v>78</v>
      </c>
      <c r="AD85" s="127" t="s">
        <v>79</v>
      </c>
      <c r="AE85" s="127" t="s">
        <v>80</v>
      </c>
      <c r="AF85" s="127" t="s">
        <v>81</v>
      </c>
      <c r="AG85" s="127" t="s">
        <v>82</v>
      </c>
      <c r="AH85" s="172">
        <v>2016</v>
      </c>
    </row>
    <row r="86" spans="1:358" ht="17.25" customHeight="1">
      <c r="A86" s="129" t="s">
        <v>48</v>
      </c>
      <c r="B86" s="129" t="s">
        <v>48</v>
      </c>
      <c r="C86" s="129" t="s">
        <v>48</v>
      </c>
      <c r="D86" s="130"/>
      <c r="E86" s="130"/>
      <c r="F86" s="36"/>
      <c r="G86" s="36">
        <v>56.18</v>
      </c>
      <c r="H86" s="36">
        <v>47.690789473684205</v>
      </c>
      <c r="I86" s="36">
        <v>45.375000000000007</v>
      </c>
      <c r="J86" s="36" t="e">
        <f>J14</f>
        <v>#DIV/0!</v>
      </c>
      <c r="K86" s="36">
        <f>K14</f>
        <v>48.3</v>
      </c>
      <c r="L86" s="36">
        <f>L14</f>
        <v>46.85</v>
      </c>
      <c r="M86" s="36">
        <f>M14</f>
        <v>48.634999999999998</v>
      </c>
      <c r="N86" s="36">
        <f>N14</f>
        <v>46.25</v>
      </c>
      <c r="O86" s="36">
        <f>O15</f>
        <v>0</v>
      </c>
      <c r="P86" s="36">
        <f>P15</f>
        <v>26.81</v>
      </c>
      <c r="Q86" s="36">
        <f t="shared" ref="Q86:AB86" si="72">Q15</f>
        <v>28.5</v>
      </c>
      <c r="R86" s="36">
        <f t="shared" si="72"/>
        <v>29</v>
      </c>
      <c r="S86" s="36"/>
      <c r="T86" s="36"/>
      <c r="U86" s="36">
        <f t="shared" si="72"/>
        <v>30</v>
      </c>
      <c r="V86" s="36">
        <f t="shared" si="72"/>
        <v>31.1</v>
      </c>
      <c r="W86" s="36">
        <f t="shared" si="72"/>
        <v>31.5</v>
      </c>
      <c r="X86" s="36">
        <f t="shared" si="72"/>
        <v>33</v>
      </c>
      <c r="Y86" s="36">
        <f t="shared" si="72"/>
        <v>34.85</v>
      </c>
      <c r="Z86" s="36">
        <f t="shared" si="72"/>
        <v>36.625</v>
      </c>
      <c r="AA86" s="36">
        <f t="shared" si="72"/>
        <v>38.75</v>
      </c>
      <c r="AB86" s="36">
        <f t="shared" si="72"/>
        <v>39.450000000000003</v>
      </c>
      <c r="AC86" s="36">
        <f>AC15</f>
        <v>41</v>
      </c>
      <c r="AD86" s="36">
        <f>AD15</f>
        <v>28.103333333333335</v>
      </c>
      <c r="AE86" s="36">
        <f t="shared" ref="AE86:AF86" si="73">AE15</f>
        <v>30.866666666666664</v>
      </c>
      <c r="AF86" s="36">
        <f t="shared" si="73"/>
        <v>34.824999999999996</v>
      </c>
      <c r="AG86" s="36">
        <f>AG15</f>
        <v>39.733333333333334</v>
      </c>
      <c r="AH86" s="173">
        <f t="shared" ref="AH86:AH92" si="74">AVERAGE(P86:AC86)</f>
        <v>33.382083333333334</v>
      </c>
    </row>
    <row r="87" spans="1:358" ht="18.75">
      <c r="A87" s="129" t="s">
        <v>49</v>
      </c>
      <c r="B87" s="129" t="s">
        <v>49</v>
      </c>
      <c r="C87" s="129" t="s">
        <v>49</v>
      </c>
      <c r="D87" s="130"/>
      <c r="E87" s="130"/>
      <c r="F87" s="36"/>
      <c r="G87" s="36">
        <v>53.145899999999997</v>
      </c>
      <c r="H87" s="36">
        <v>45.764210526315786</v>
      </c>
      <c r="I87" s="36">
        <v>46.804999999999993</v>
      </c>
      <c r="J87" s="36" t="e">
        <f>J14+#REF!</f>
        <v>#DIV/0!</v>
      </c>
      <c r="K87" s="36" t="e">
        <f>K14+#REF!</f>
        <v>#REF!</v>
      </c>
      <c r="L87" s="36" t="e">
        <f>L14+#REF!</f>
        <v>#REF!</v>
      </c>
      <c r="M87" s="36">
        <f>M14+M25</f>
        <v>50.059999999999995</v>
      </c>
      <c r="N87" s="36">
        <f>N14+N26</f>
        <v>50.125</v>
      </c>
      <c r="O87" s="36">
        <f>O15+O26</f>
        <v>6</v>
      </c>
      <c r="P87" s="36">
        <f>P15+P26</f>
        <v>36.599999999999994</v>
      </c>
      <c r="Q87" s="36">
        <f t="shared" ref="Q87:AC87" si="75">Q15+Q26</f>
        <v>33.447499999999998</v>
      </c>
      <c r="R87" s="36">
        <f t="shared" si="75"/>
        <v>33.65</v>
      </c>
      <c r="S87" s="36"/>
      <c r="T87" s="36"/>
      <c r="U87" s="36">
        <f t="shared" si="75"/>
        <v>34.325000000000003</v>
      </c>
      <c r="V87" s="36">
        <f t="shared" si="75"/>
        <v>35.65</v>
      </c>
      <c r="W87" s="36">
        <f t="shared" si="75"/>
        <v>35.85</v>
      </c>
      <c r="X87" s="36">
        <f t="shared" si="75"/>
        <v>37.1</v>
      </c>
      <c r="Y87" s="36">
        <f t="shared" si="75"/>
        <v>38.450000000000003</v>
      </c>
      <c r="Z87" s="36">
        <f t="shared" si="75"/>
        <v>39.825000000000003</v>
      </c>
      <c r="AA87" s="36">
        <f t="shared" si="75"/>
        <v>41.875</v>
      </c>
      <c r="AB87" s="36">
        <f t="shared" si="75"/>
        <v>43.075000000000003</v>
      </c>
      <c r="AC87" s="36">
        <f t="shared" si="75"/>
        <v>44.924999999999997</v>
      </c>
      <c r="AD87" s="36">
        <f>AD15+AD26</f>
        <v>34.565833333333337</v>
      </c>
      <c r="AE87" s="36">
        <f t="shared" ref="AE87:AF87" si="76">AE15+AE26</f>
        <v>35.274999999999999</v>
      </c>
      <c r="AF87" s="36">
        <f t="shared" si="76"/>
        <v>38.458333333333329</v>
      </c>
      <c r="AG87" s="36">
        <f>AG15+AG26</f>
        <v>43.291666666666671</v>
      </c>
      <c r="AH87" s="173">
        <f t="shared" si="74"/>
        <v>37.897708333333334</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129">
        <v>95</v>
      </c>
      <c r="B88" s="129">
        <v>95</v>
      </c>
      <c r="C88" s="129">
        <v>95</v>
      </c>
      <c r="D88" s="130"/>
      <c r="E88" s="130"/>
      <c r="F88" s="36"/>
      <c r="G88" s="36">
        <v>75.946299999999994</v>
      </c>
      <c r="H88" s="36">
        <v>66.004736842105288</v>
      </c>
      <c r="I88" s="36">
        <v>65.236000000000004</v>
      </c>
      <c r="J88" s="36" t="e">
        <f>J36+J14</f>
        <v>#DIV/0!</v>
      </c>
      <c r="K88" s="36">
        <f>K36+K14</f>
        <v>64.782499999999999</v>
      </c>
      <c r="L88" s="36">
        <f>L36+L14</f>
        <v>64.099999999999994</v>
      </c>
      <c r="M88" s="36">
        <f>M36+M14</f>
        <v>65.007499999999993</v>
      </c>
      <c r="N88" s="36">
        <f>N37+N14</f>
        <v>62.0625</v>
      </c>
      <c r="O88" s="36">
        <f>O37+O15</f>
        <v>17.5</v>
      </c>
      <c r="P88" s="36">
        <f>P37+P15</f>
        <v>50.42</v>
      </c>
      <c r="Q88" s="36">
        <f t="shared" ref="Q88:AB88" si="77">Q37+Q15</f>
        <v>44.447500000000005</v>
      </c>
      <c r="R88" s="36">
        <f t="shared" si="77"/>
        <v>46.225000000000001</v>
      </c>
      <c r="S88" s="36"/>
      <c r="T88" s="36"/>
      <c r="U88" s="36">
        <f t="shared" si="77"/>
        <v>48.2</v>
      </c>
      <c r="V88" s="36">
        <f t="shared" si="77"/>
        <v>49.95</v>
      </c>
      <c r="W88" s="36">
        <f t="shared" si="77"/>
        <v>50.8</v>
      </c>
      <c r="X88" s="36">
        <f t="shared" si="77"/>
        <v>51.4</v>
      </c>
      <c r="Y88" s="36">
        <f t="shared" si="77"/>
        <v>52.35</v>
      </c>
      <c r="Z88" s="36">
        <f t="shared" si="77"/>
        <v>52.95</v>
      </c>
      <c r="AA88" s="36">
        <f t="shared" si="77"/>
        <v>54.85</v>
      </c>
      <c r="AB88" s="36">
        <f t="shared" si="77"/>
        <v>54.725000000000001</v>
      </c>
      <c r="AC88" s="36">
        <f>AC37+AC15</f>
        <v>56.075000000000003</v>
      </c>
      <c r="AD88" s="36">
        <f>AD37+AD15</f>
        <v>47.030833333333334</v>
      </c>
      <c r="AE88" s="36">
        <f t="shared" ref="AE88:AF88" si="78">AE37+AE15</f>
        <v>49.649999999999991</v>
      </c>
      <c r="AF88" s="36">
        <f t="shared" si="78"/>
        <v>52.233333333333327</v>
      </c>
      <c r="AG88" s="36">
        <f>AG37+AG15</f>
        <v>55.216666666666669</v>
      </c>
      <c r="AH88" s="173">
        <f t="shared" si="74"/>
        <v>51.032708333333339</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18.75">
      <c r="A89" s="129" t="s">
        <v>50</v>
      </c>
      <c r="B89" s="129" t="s">
        <v>50</v>
      </c>
      <c r="C89" s="129" t="s">
        <v>50</v>
      </c>
      <c r="D89" s="133"/>
      <c r="E89" s="133"/>
      <c r="F89" s="36"/>
      <c r="G89" s="36">
        <v>65.808999999999997</v>
      </c>
      <c r="H89" s="36">
        <v>57.075789473684203</v>
      </c>
      <c r="I89" s="36">
        <v>58.993499999999997</v>
      </c>
      <c r="J89" s="36" t="e">
        <f>J47+J14</f>
        <v>#DIV/0!</v>
      </c>
      <c r="K89" s="36">
        <f>K47+K14</f>
        <v>61.41</v>
      </c>
      <c r="L89" s="36">
        <f>L47+L14</f>
        <v>60.285000000000004</v>
      </c>
      <c r="M89" s="36">
        <f>M47+M14</f>
        <v>61.98</v>
      </c>
      <c r="N89" s="36">
        <f>N48+N14</f>
        <v>60.48</v>
      </c>
      <c r="O89" s="36">
        <f>O48+O15</f>
        <v>15.6</v>
      </c>
      <c r="P89" s="36">
        <f>P48+P15</f>
        <v>37.909999999999997</v>
      </c>
      <c r="Q89" s="36">
        <f t="shared" ref="Q89:AC89" si="79">Q48+Q15</f>
        <v>39.844999999999999</v>
      </c>
      <c r="R89" s="36">
        <f t="shared" si="79"/>
        <v>40.375</v>
      </c>
      <c r="S89" s="36"/>
      <c r="T89" s="36"/>
      <c r="U89" s="36">
        <f t="shared" si="79"/>
        <v>41.174999999999997</v>
      </c>
      <c r="V89" s="36">
        <f t="shared" si="79"/>
        <v>41.825000000000003</v>
      </c>
      <c r="W89" s="36">
        <f t="shared" si="79"/>
        <v>42</v>
      </c>
      <c r="X89" s="36">
        <f t="shared" si="79"/>
        <v>43.2</v>
      </c>
      <c r="Y89" s="36">
        <f t="shared" si="79"/>
        <v>45.337500000000006</v>
      </c>
      <c r="Z89" s="36">
        <f t="shared" si="79"/>
        <v>47.5</v>
      </c>
      <c r="AA89" s="36">
        <f t="shared" si="79"/>
        <v>50.75</v>
      </c>
      <c r="AB89" s="36">
        <f t="shared" si="79"/>
        <v>51.900000000000006</v>
      </c>
      <c r="AC89" s="36">
        <f t="shared" si="79"/>
        <v>54</v>
      </c>
      <c r="AD89" s="36">
        <f>AD48+AD15</f>
        <v>39.376666666666665</v>
      </c>
      <c r="AE89" s="36">
        <f t="shared" ref="AE89:AF89" si="80">AE48+AE15</f>
        <v>41.666666666666664</v>
      </c>
      <c r="AF89" s="36">
        <f t="shared" si="80"/>
        <v>45.345833333333331</v>
      </c>
      <c r="AG89" s="36">
        <f>AG48+AG15</f>
        <v>52.216666666666669</v>
      </c>
      <c r="AH89" s="173">
        <f t="shared" si="74"/>
        <v>44.651458333333331</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ht="18.75">
      <c r="A90" s="129" t="s">
        <v>51</v>
      </c>
      <c r="B90" s="129" t="s">
        <v>51</v>
      </c>
      <c r="C90" s="129" t="s">
        <v>51</v>
      </c>
      <c r="D90" s="130"/>
      <c r="E90" s="130"/>
      <c r="F90" s="36"/>
      <c r="G90" s="36">
        <v>65.069999999999993</v>
      </c>
      <c r="H90" s="36">
        <v>57.116315789473688</v>
      </c>
      <c r="I90" s="36">
        <v>59.478000000000009</v>
      </c>
      <c r="J90" s="36" t="e">
        <f>J60+J14</f>
        <v>#DIV/0!</v>
      </c>
      <c r="K90" s="36">
        <f>K60+K14</f>
        <v>61.65</v>
      </c>
      <c r="L90" s="36">
        <f>L60+L14</f>
        <v>60.6</v>
      </c>
      <c r="M90" s="36">
        <f>M60+M14</f>
        <v>61.704999999999998</v>
      </c>
      <c r="N90" s="36">
        <f>N61+N14</f>
        <v>60.28</v>
      </c>
      <c r="O90" s="36">
        <f>O61+O15</f>
        <v>14.15</v>
      </c>
      <c r="P90" s="36">
        <f>P61+P15</f>
        <v>36.15</v>
      </c>
      <c r="Q90" s="36">
        <f t="shared" ref="Q90:AC90" si="81">Q61+Q15</f>
        <v>37.947499999999998</v>
      </c>
      <c r="R90" s="36">
        <f t="shared" si="81"/>
        <v>39</v>
      </c>
      <c r="S90" s="36"/>
      <c r="T90" s="36"/>
      <c r="U90" s="36">
        <f t="shared" si="81"/>
        <v>40.799999999999997</v>
      </c>
      <c r="V90" s="36">
        <f t="shared" si="81"/>
        <v>41.6875</v>
      </c>
      <c r="W90" s="36">
        <f t="shared" si="81"/>
        <v>41.8</v>
      </c>
      <c r="X90" s="36">
        <f t="shared" si="81"/>
        <v>43.422499999999999</v>
      </c>
      <c r="Y90" s="36">
        <f t="shared" si="81"/>
        <v>44.775000000000006</v>
      </c>
      <c r="Z90" s="36">
        <f t="shared" si="81"/>
        <v>46.975000000000001</v>
      </c>
      <c r="AA90" s="36">
        <f t="shared" si="81"/>
        <v>50.05</v>
      </c>
      <c r="AB90" s="36">
        <f t="shared" si="81"/>
        <v>51.300000000000004</v>
      </c>
      <c r="AC90" s="36">
        <f t="shared" si="81"/>
        <v>53.4</v>
      </c>
      <c r="AD90" s="36">
        <f>AD61+AD15</f>
        <v>37.69916666666667</v>
      </c>
      <c r="AE90" s="36">
        <f t="shared" ref="AE90:AF90" si="82">AE61+AE15</f>
        <v>41.429166666666667</v>
      </c>
      <c r="AF90" s="36">
        <f t="shared" si="82"/>
        <v>45.057499999999997</v>
      </c>
      <c r="AG90" s="36">
        <f>AG61+AG15</f>
        <v>51.583333333333336</v>
      </c>
      <c r="AH90" s="173">
        <f t="shared" si="74"/>
        <v>43.942291666666669</v>
      </c>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t="18.75">
      <c r="A91" s="129" t="s">
        <v>52</v>
      </c>
      <c r="B91" s="129" t="s">
        <v>52</v>
      </c>
      <c r="C91" s="129" t="s">
        <v>52</v>
      </c>
      <c r="D91" s="130"/>
      <c r="E91" s="130"/>
      <c r="F91" s="134"/>
      <c r="G91" s="134">
        <v>48.747959921259849</v>
      </c>
      <c r="H91" s="134">
        <v>38.740489017820138</v>
      </c>
      <c r="I91" s="134">
        <v>37.475669291338583</v>
      </c>
      <c r="J91" s="134" t="e">
        <f>(J71+J14)*6.35</f>
        <v>#DIV/0!</v>
      </c>
      <c r="K91" s="134">
        <f>(K71+K14)*6.35</f>
        <v>254.92074999999997</v>
      </c>
      <c r="L91" s="134">
        <f>(L71+L14)*6.35</f>
        <v>245.71324999999999</v>
      </c>
      <c r="M91" s="134">
        <f>(M71+M14)*6.35</f>
        <v>255.93674999999999</v>
      </c>
      <c r="N91" s="134">
        <f>(N72+N14)*6.35</f>
        <v>249.76137499999996</v>
      </c>
      <c r="O91" s="134">
        <f>(O72+O15)*6.35</f>
        <v>-42.756666666666668</v>
      </c>
      <c r="P91" s="134">
        <f>(P72+P15)*6.35</f>
        <v>150.36799999999999</v>
      </c>
      <c r="Q91" s="134">
        <f t="shared" ref="Q91:AC91" si="83">(Q72+Q15)*6.35</f>
        <v>151.86024999999998</v>
      </c>
      <c r="R91" s="134">
        <f t="shared" si="83"/>
        <v>147.79624999999999</v>
      </c>
      <c r="S91" s="134"/>
      <c r="T91" s="134"/>
      <c r="U91" s="134">
        <f t="shared" si="83"/>
        <v>151.14984375</v>
      </c>
      <c r="V91" s="134">
        <f t="shared" si="83"/>
        <v>155.73375000000001</v>
      </c>
      <c r="W91" s="134">
        <f t="shared" si="83"/>
        <v>157.16249999999999</v>
      </c>
      <c r="X91" s="134">
        <f t="shared" si="83"/>
        <v>164.86187499999997</v>
      </c>
      <c r="Y91" s="134">
        <f t="shared" si="83"/>
        <v>177.24437499999999</v>
      </c>
      <c r="Z91" s="134">
        <f t="shared" si="83"/>
        <v>188.67437499999997</v>
      </c>
      <c r="AA91" s="134">
        <f t="shared" si="83"/>
        <v>203.16031249999997</v>
      </c>
      <c r="AB91" s="134">
        <f t="shared" si="83"/>
        <v>207.3671875</v>
      </c>
      <c r="AC91" s="134">
        <f t="shared" si="83"/>
        <v>217.78515625</v>
      </c>
      <c r="AD91" s="134">
        <f>(AD72+AD15)*6.35</f>
        <v>150.00816666666668</v>
      </c>
      <c r="AE91" s="134">
        <f t="shared" ref="AE91:AF91" si="84">(AE72+AE15)*6.35</f>
        <v>154.68203124999997</v>
      </c>
      <c r="AF91" s="134">
        <f t="shared" si="84"/>
        <v>176.92687499999997</v>
      </c>
      <c r="AG91" s="134">
        <f>(AG72+AG15)*6.35</f>
        <v>209.43755208333334</v>
      </c>
      <c r="AH91" s="173">
        <f t="shared" si="74"/>
        <v>172.76365625000003</v>
      </c>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t="18.75">
      <c r="A92" s="129" t="s">
        <v>53</v>
      </c>
      <c r="B92" s="129" t="s">
        <v>53</v>
      </c>
      <c r="C92" s="129" t="s">
        <v>53</v>
      </c>
      <c r="D92" s="130"/>
      <c r="E92" s="130"/>
      <c r="F92" s="36"/>
      <c r="G92" s="36"/>
      <c r="H92" s="36"/>
      <c r="I92" s="36"/>
      <c r="J92" s="36" t="e">
        <f>J82</f>
        <v>#DIV/0!</v>
      </c>
      <c r="K92" s="36">
        <f t="shared" ref="K92:L92" si="85">K82</f>
        <v>1.2</v>
      </c>
      <c r="L92" s="36">
        <f t="shared" si="85"/>
        <v>1.5</v>
      </c>
      <c r="M92" s="36">
        <f>M82</f>
        <v>1.625</v>
      </c>
      <c r="N92" s="36">
        <f>N83+N15</f>
        <v>47.85</v>
      </c>
      <c r="O92" s="36">
        <f>O83+O15</f>
        <v>2.0666666666666669</v>
      </c>
      <c r="P92" s="36">
        <f>P83+P15</f>
        <v>30.31</v>
      </c>
      <c r="Q92" s="36">
        <f t="shared" ref="Q92:AB92" si="86">Q83+Q15</f>
        <v>31.72</v>
      </c>
      <c r="R92" s="36">
        <f t="shared" si="86"/>
        <v>32.2425</v>
      </c>
      <c r="S92" s="36"/>
      <c r="T92" s="36"/>
      <c r="U92" s="36">
        <f t="shared" si="86"/>
        <v>33.147500000000001</v>
      </c>
      <c r="V92" s="36">
        <f t="shared" si="86"/>
        <v>34.405000000000001</v>
      </c>
      <c r="W92" s="36">
        <f t="shared" si="86"/>
        <v>34.807499999999997</v>
      </c>
      <c r="X92" s="36">
        <f t="shared" si="86"/>
        <v>36.200000000000003</v>
      </c>
      <c r="Y92" s="36">
        <f t="shared" si="86"/>
        <v>37.950000000000003</v>
      </c>
      <c r="Z92" s="36">
        <f t="shared" si="86"/>
        <v>39.725000000000001</v>
      </c>
      <c r="AA92" s="36">
        <f t="shared" si="86"/>
        <v>41.85</v>
      </c>
      <c r="AB92" s="36">
        <f t="shared" si="86"/>
        <v>42.45</v>
      </c>
      <c r="AC92" s="36">
        <f>AC83+AC15</f>
        <v>44</v>
      </c>
      <c r="AD92" s="36">
        <f>AD83+AD15</f>
        <v>31.424166666666668</v>
      </c>
      <c r="AE92" s="36">
        <f t="shared" ref="AE92" si="87">AE83+AE15</f>
        <v>34.119999999999997</v>
      </c>
      <c r="AF92" s="36">
        <f>AF83+AF15</f>
        <v>37.958333333333329</v>
      </c>
      <c r="AG92" s="36">
        <f>AG83+AG15</f>
        <v>42.766666666666666</v>
      </c>
      <c r="AH92" s="173">
        <f t="shared" si="74"/>
        <v>36.567291666666669</v>
      </c>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c r="A93" s="199"/>
      <c r="F93" s="135"/>
      <c r="G93" s="135"/>
      <c r="H93" s="135"/>
      <c r="I93" s="135"/>
      <c r="K93" s="135"/>
      <c r="L93" s="135"/>
      <c r="M93" s="135"/>
      <c r="N93" s="135"/>
      <c r="O93" s="135"/>
      <c r="P93" s="135"/>
      <c r="Q93" s="135"/>
      <c r="R93" s="137"/>
      <c r="S93" s="136"/>
      <c r="T93" s="136"/>
      <c r="U93" s="137"/>
      <c r="V93" s="137"/>
      <c r="W93" s="137"/>
      <c r="X93" s="137"/>
      <c r="Y93" s="137"/>
      <c r="Z93" s="137"/>
      <c r="AA93" s="137"/>
      <c r="AB93" s="137"/>
      <c r="AC93" s="137"/>
      <c r="AD93" s="137"/>
      <c r="AE93" s="137"/>
      <c r="AF93" s="137"/>
      <c r="AG93" s="137"/>
      <c r="AH93" s="7"/>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t="18.75">
      <c r="A94" s="200" t="s">
        <v>54</v>
      </c>
      <c r="B94" s="138" t="s">
        <v>54</v>
      </c>
      <c r="C94" s="138" t="s">
        <v>54</v>
      </c>
      <c r="D94" s="139"/>
      <c r="E94" s="139"/>
      <c r="F94" s="140" t="s">
        <v>4</v>
      </c>
      <c r="G94" s="140" t="s">
        <v>5</v>
      </c>
      <c r="H94" s="140" t="s">
        <v>6</v>
      </c>
      <c r="I94" s="140" t="s">
        <v>7</v>
      </c>
      <c r="J94" s="28" t="s">
        <v>2</v>
      </c>
      <c r="K94" s="140" t="s">
        <v>9</v>
      </c>
      <c r="L94" s="140" t="s">
        <v>9</v>
      </c>
      <c r="M94" s="140" t="s">
        <v>9</v>
      </c>
      <c r="N94" s="140" t="s">
        <v>12</v>
      </c>
      <c r="O94" s="140" t="s">
        <v>13</v>
      </c>
      <c r="P94" s="140" t="s">
        <v>14</v>
      </c>
      <c r="Q94" s="140" t="s">
        <v>15</v>
      </c>
      <c r="R94" s="140" t="s">
        <v>16</v>
      </c>
      <c r="S94" s="141"/>
      <c r="T94" s="141"/>
      <c r="U94" s="140" t="s">
        <v>64</v>
      </c>
      <c r="V94" s="140" t="s">
        <v>65</v>
      </c>
      <c r="W94" s="140" t="s">
        <v>66</v>
      </c>
      <c r="X94" s="140" t="s">
        <v>67</v>
      </c>
      <c r="Y94" s="140" t="s">
        <v>68</v>
      </c>
      <c r="Z94" s="140" t="s">
        <v>69</v>
      </c>
      <c r="AA94" s="140" t="s">
        <v>70</v>
      </c>
      <c r="AB94" s="140" t="s">
        <v>77</v>
      </c>
      <c r="AC94" s="140" t="s">
        <v>78</v>
      </c>
      <c r="AD94" s="140" t="s">
        <v>79</v>
      </c>
      <c r="AE94" s="140" t="s">
        <v>80</v>
      </c>
      <c r="AF94" s="140" t="s">
        <v>81</v>
      </c>
      <c r="AG94" s="140" t="s">
        <v>82</v>
      </c>
      <c r="AH94" s="140">
        <v>2016</v>
      </c>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t="18.75">
      <c r="A95" s="200" t="s">
        <v>56</v>
      </c>
      <c r="B95" s="138" t="s">
        <v>56</v>
      </c>
      <c r="C95" s="138" t="s">
        <v>56</v>
      </c>
      <c r="D95" s="142"/>
      <c r="E95" s="142"/>
      <c r="F95" s="143">
        <f t="shared" ref="F95" si="88">F86</f>
        <v>0</v>
      </c>
      <c r="G95" s="143">
        <f>G86</f>
        <v>56.18</v>
      </c>
      <c r="H95" s="143">
        <f t="shared" ref="H95" si="89">H86</f>
        <v>47.690789473684205</v>
      </c>
      <c r="I95" s="143">
        <f>I86</f>
        <v>45.375000000000007</v>
      </c>
      <c r="J95" s="143" t="e">
        <f>J86</f>
        <v>#DIV/0!</v>
      </c>
      <c r="K95" s="143">
        <f t="shared" ref="K95:L95" si="90">K86</f>
        <v>48.3</v>
      </c>
      <c r="L95" s="143">
        <f t="shared" si="90"/>
        <v>46.85</v>
      </c>
      <c r="M95" s="143">
        <f>M86</f>
        <v>48.634999999999998</v>
      </c>
      <c r="N95" s="143">
        <f>N86</f>
        <v>46.25</v>
      </c>
      <c r="O95" s="143">
        <f>O86</f>
        <v>0</v>
      </c>
      <c r="P95" s="143">
        <f>P86</f>
        <v>26.81</v>
      </c>
      <c r="Q95" s="143">
        <f>Q86</f>
        <v>28.5</v>
      </c>
      <c r="R95" s="143">
        <f t="shared" ref="R95" si="91">R86</f>
        <v>29</v>
      </c>
      <c r="S95" s="144"/>
      <c r="T95" s="144"/>
      <c r="U95" s="143">
        <f t="shared" ref="U95:AG95" si="92">U86</f>
        <v>30</v>
      </c>
      <c r="V95" s="143">
        <f t="shared" si="92"/>
        <v>31.1</v>
      </c>
      <c r="W95" s="143">
        <f t="shared" si="92"/>
        <v>31.5</v>
      </c>
      <c r="X95" s="143">
        <f t="shared" si="92"/>
        <v>33</v>
      </c>
      <c r="Y95" s="143">
        <f t="shared" si="92"/>
        <v>34.85</v>
      </c>
      <c r="Z95" s="143">
        <f t="shared" si="92"/>
        <v>36.625</v>
      </c>
      <c r="AA95" s="143">
        <f t="shared" si="92"/>
        <v>38.75</v>
      </c>
      <c r="AB95" s="143">
        <f t="shared" si="92"/>
        <v>39.450000000000003</v>
      </c>
      <c r="AC95" s="143">
        <f t="shared" si="92"/>
        <v>41</v>
      </c>
      <c r="AD95" s="143">
        <f t="shared" si="92"/>
        <v>28.103333333333335</v>
      </c>
      <c r="AE95" s="143">
        <f t="shared" si="92"/>
        <v>30.866666666666664</v>
      </c>
      <c r="AF95" s="143">
        <f t="shared" si="92"/>
        <v>34.824999999999996</v>
      </c>
      <c r="AG95" s="143">
        <f t="shared" si="92"/>
        <v>39.733333333333334</v>
      </c>
      <c r="AH95" s="173">
        <f t="shared" ref="AH95:AH101" si="93">AVERAGE(P95:AC95)</f>
        <v>33.382083333333334</v>
      </c>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t="18.75">
      <c r="A96" s="200" t="s">
        <v>57</v>
      </c>
      <c r="B96" s="138" t="s">
        <v>57</v>
      </c>
      <c r="C96" s="138" t="s">
        <v>57</v>
      </c>
      <c r="D96" s="142"/>
      <c r="E96" s="142"/>
      <c r="F96" s="143">
        <f t="shared" ref="F96" si="94">F87-F86</f>
        <v>0</v>
      </c>
      <c r="G96" s="143">
        <f>G87-G86</f>
        <v>-3.0341000000000022</v>
      </c>
      <c r="H96" s="143">
        <f t="shared" ref="H96" si="95">H87-H86</f>
        <v>-1.9265789473684194</v>
      </c>
      <c r="I96" s="143">
        <f>I87-I86</f>
        <v>1.4299999999999855</v>
      </c>
      <c r="J96" s="143" t="e">
        <f>J87-J86</f>
        <v>#DIV/0!</v>
      </c>
      <c r="K96" s="143" t="e">
        <f t="shared" ref="K96:L96" si="96">K87-K86</f>
        <v>#REF!</v>
      </c>
      <c r="L96" s="143" t="e">
        <f t="shared" si="96"/>
        <v>#REF!</v>
      </c>
      <c r="M96" s="143">
        <f>M87-M86</f>
        <v>1.4249999999999972</v>
      </c>
      <c r="N96" s="143">
        <f>N87-N86</f>
        <v>3.875</v>
      </c>
      <c r="O96" s="143">
        <f>O87-O86</f>
        <v>6</v>
      </c>
      <c r="P96" s="143">
        <f>P87-P86</f>
        <v>9.7899999999999956</v>
      </c>
      <c r="Q96" s="143">
        <f>Q87-Q86</f>
        <v>4.947499999999998</v>
      </c>
      <c r="R96" s="143">
        <f t="shared" ref="R96" si="97">R87-R86</f>
        <v>4.6499999999999986</v>
      </c>
      <c r="S96" s="144"/>
      <c r="T96" s="144"/>
      <c r="U96" s="143">
        <f t="shared" ref="U96:AG96" si="98">U87-U86</f>
        <v>4.3250000000000028</v>
      </c>
      <c r="V96" s="143">
        <f t="shared" si="98"/>
        <v>4.5499999999999972</v>
      </c>
      <c r="W96" s="143">
        <f t="shared" si="98"/>
        <v>4.3500000000000014</v>
      </c>
      <c r="X96" s="143">
        <f t="shared" si="98"/>
        <v>4.1000000000000014</v>
      </c>
      <c r="Y96" s="143">
        <f t="shared" si="98"/>
        <v>3.6000000000000014</v>
      </c>
      <c r="Z96" s="143">
        <f t="shared" si="98"/>
        <v>3.2000000000000028</v>
      </c>
      <c r="AA96" s="143">
        <f t="shared" si="98"/>
        <v>3.125</v>
      </c>
      <c r="AB96" s="143">
        <f t="shared" si="98"/>
        <v>3.625</v>
      </c>
      <c r="AC96" s="143">
        <f t="shared" si="98"/>
        <v>3.9249999999999972</v>
      </c>
      <c r="AD96" s="143">
        <f t="shared" si="98"/>
        <v>6.4625000000000021</v>
      </c>
      <c r="AE96" s="143">
        <f t="shared" si="98"/>
        <v>4.408333333333335</v>
      </c>
      <c r="AF96" s="143">
        <f t="shared" si="98"/>
        <v>3.6333333333333329</v>
      </c>
      <c r="AG96" s="143">
        <f t="shared" si="98"/>
        <v>3.5583333333333371</v>
      </c>
      <c r="AH96" s="173">
        <f t="shared" si="93"/>
        <v>4.515625</v>
      </c>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t="18.75">
      <c r="A97" s="200" t="s">
        <v>58</v>
      </c>
      <c r="B97" s="138" t="s">
        <v>58</v>
      </c>
      <c r="C97" s="138" t="s">
        <v>58</v>
      </c>
      <c r="D97" s="142"/>
      <c r="E97" s="142"/>
      <c r="F97" s="143">
        <f t="shared" ref="F97" si="99">F88-F86</f>
        <v>0</v>
      </c>
      <c r="G97" s="143">
        <f>G88-G86</f>
        <v>19.766299999999994</v>
      </c>
      <c r="H97" s="143">
        <f t="shared" ref="H97" si="100">H88-H86</f>
        <v>18.313947368421083</v>
      </c>
      <c r="I97" s="143">
        <f>I88-I86</f>
        <v>19.860999999999997</v>
      </c>
      <c r="J97" s="143" t="e">
        <f>J88-J86</f>
        <v>#DIV/0!</v>
      </c>
      <c r="K97" s="143">
        <f t="shared" ref="K97:M97" si="101">K88-K86</f>
        <v>16.482500000000002</v>
      </c>
      <c r="L97" s="143">
        <f t="shared" si="101"/>
        <v>17.249999999999993</v>
      </c>
      <c r="M97" s="143">
        <f t="shared" si="101"/>
        <v>16.372499999999995</v>
      </c>
      <c r="N97" s="143">
        <f>N88-N86</f>
        <v>15.8125</v>
      </c>
      <c r="O97" s="143">
        <f>O88-O86</f>
        <v>17.5</v>
      </c>
      <c r="P97" s="143">
        <f>P88-P86</f>
        <v>23.610000000000003</v>
      </c>
      <c r="Q97" s="143">
        <f t="shared" ref="Q97" si="102">Q88-Q86</f>
        <v>15.947500000000005</v>
      </c>
      <c r="R97" s="143">
        <f>R88-R86</f>
        <v>17.225000000000001</v>
      </c>
      <c r="S97" s="144"/>
      <c r="T97" s="144"/>
      <c r="U97" s="143">
        <f t="shared" ref="U97:AG97" si="103">U88-U86</f>
        <v>18.200000000000003</v>
      </c>
      <c r="V97" s="143">
        <f t="shared" si="103"/>
        <v>18.850000000000001</v>
      </c>
      <c r="W97" s="143">
        <f t="shared" si="103"/>
        <v>19.299999999999997</v>
      </c>
      <c r="X97" s="143">
        <f t="shared" si="103"/>
        <v>18.399999999999999</v>
      </c>
      <c r="Y97" s="143">
        <f t="shared" si="103"/>
        <v>17.5</v>
      </c>
      <c r="Z97" s="143">
        <f t="shared" si="103"/>
        <v>16.325000000000003</v>
      </c>
      <c r="AA97" s="143">
        <f t="shared" si="103"/>
        <v>16.100000000000001</v>
      </c>
      <c r="AB97" s="143">
        <f t="shared" si="103"/>
        <v>15.274999999999999</v>
      </c>
      <c r="AC97" s="143">
        <f t="shared" si="103"/>
        <v>15.075000000000003</v>
      </c>
      <c r="AD97" s="143">
        <f t="shared" si="103"/>
        <v>18.927499999999998</v>
      </c>
      <c r="AE97" s="143">
        <f t="shared" si="103"/>
        <v>18.783333333333328</v>
      </c>
      <c r="AF97" s="143">
        <f t="shared" si="103"/>
        <v>17.408333333333331</v>
      </c>
      <c r="AG97" s="143">
        <f t="shared" si="103"/>
        <v>15.483333333333334</v>
      </c>
      <c r="AH97" s="173">
        <f t="shared" si="93"/>
        <v>17.650625000000002</v>
      </c>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t="18.75">
      <c r="A98" s="200" t="s">
        <v>59</v>
      </c>
      <c r="B98" s="138" t="s">
        <v>59</v>
      </c>
      <c r="C98" s="138" t="s">
        <v>59</v>
      </c>
      <c r="D98" s="142"/>
      <c r="E98" s="142"/>
      <c r="F98" s="143">
        <f t="shared" ref="F98" si="104">F89-F86</f>
        <v>0</v>
      </c>
      <c r="G98" s="143">
        <f>G89-G86</f>
        <v>9.6289999999999978</v>
      </c>
      <c r="H98" s="143">
        <f t="shared" ref="H98" si="105">H89-H86</f>
        <v>9.384999999999998</v>
      </c>
      <c r="I98" s="143">
        <f>I89-I86</f>
        <v>13.61849999999999</v>
      </c>
      <c r="J98" s="143" t="e">
        <f>J89-J86</f>
        <v>#DIV/0!</v>
      </c>
      <c r="K98" s="143">
        <f t="shared" ref="K98:M98" si="106">K89-K86</f>
        <v>13.11</v>
      </c>
      <c r="L98" s="143">
        <f t="shared" si="106"/>
        <v>13.435000000000002</v>
      </c>
      <c r="M98" s="143">
        <f t="shared" si="106"/>
        <v>13.344999999999999</v>
      </c>
      <c r="N98" s="143">
        <f>N89-N86</f>
        <v>14.229999999999997</v>
      </c>
      <c r="O98" s="143">
        <f>O89-O86</f>
        <v>15.6</v>
      </c>
      <c r="P98" s="143">
        <f>P89-P86</f>
        <v>11.099999999999998</v>
      </c>
      <c r="Q98" s="143">
        <f>Q89-Q86</f>
        <v>11.344999999999999</v>
      </c>
      <c r="R98" s="143">
        <f t="shared" ref="R98" si="107">R89-R86</f>
        <v>11.375</v>
      </c>
      <c r="S98" s="144"/>
      <c r="T98" s="144"/>
      <c r="U98" s="143">
        <f t="shared" ref="U98:AG98" si="108">U89-U86</f>
        <v>11.174999999999997</v>
      </c>
      <c r="V98" s="143">
        <f t="shared" si="108"/>
        <v>10.725000000000001</v>
      </c>
      <c r="W98" s="143">
        <f t="shared" si="108"/>
        <v>10.5</v>
      </c>
      <c r="X98" s="143">
        <f t="shared" si="108"/>
        <v>10.200000000000003</v>
      </c>
      <c r="Y98" s="143">
        <f t="shared" si="108"/>
        <v>10.487500000000004</v>
      </c>
      <c r="Z98" s="143">
        <f t="shared" si="108"/>
        <v>10.875</v>
      </c>
      <c r="AA98" s="143">
        <f t="shared" si="108"/>
        <v>12</v>
      </c>
      <c r="AB98" s="143">
        <f t="shared" si="108"/>
        <v>12.450000000000003</v>
      </c>
      <c r="AC98" s="143">
        <f t="shared" si="108"/>
        <v>13</v>
      </c>
      <c r="AD98" s="143">
        <f t="shared" si="108"/>
        <v>11.27333333333333</v>
      </c>
      <c r="AE98" s="143">
        <f t="shared" si="108"/>
        <v>10.8</v>
      </c>
      <c r="AF98" s="143">
        <f t="shared" si="108"/>
        <v>10.520833333333336</v>
      </c>
      <c r="AG98" s="143">
        <f t="shared" si="108"/>
        <v>12.483333333333334</v>
      </c>
      <c r="AH98" s="173">
        <f t="shared" si="93"/>
        <v>11.269375000000002</v>
      </c>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t="18.75">
      <c r="A99" s="200" t="s">
        <v>60</v>
      </c>
      <c r="B99" s="138" t="s">
        <v>60</v>
      </c>
      <c r="C99" s="138" t="s">
        <v>60</v>
      </c>
      <c r="D99" s="142"/>
      <c r="E99" s="142"/>
      <c r="F99" s="143">
        <f t="shared" ref="F99" si="109">F90-F86</f>
        <v>0</v>
      </c>
      <c r="G99" s="143">
        <f>G90-G86</f>
        <v>8.8899999999999935</v>
      </c>
      <c r="H99" s="143">
        <f t="shared" ref="H99" si="110">H90-H86</f>
        <v>9.4255263157894831</v>
      </c>
      <c r="I99" s="143">
        <f>I90-I86</f>
        <v>14.103000000000002</v>
      </c>
      <c r="J99" s="143" t="e">
        <f>J90-J86</f>
        <v>#DIV/0!</v>
      </c>
      <c r="K99" s="143">
        <f t="shared" ref="K99:M99" si="111">K90-K86</f>
        <v>13.350000000000001</v>
      </c>
      <c r="L99" s="143">
        <f t="shared" si="111"/>
        <v>13.75</v>
      </c>
      <c r="M99" s="143">
        <f t="shared" si="111"/>
        <v>13.07</v>
      </c>
      <c r="N99" s="143">
        <f>N90-N86</f>
        <v>14.030000000000001</v>
      </c>
      <c r="O99" s="143">
        <f>O90-O86</f>
        <v>14.15</v>
      </c>
      <c r="P99" s="143">
        <f>P90-P86</f>
        <v>9.34</v>
      </c>
      <c r="Q99" s="143">
        <f>Q90-Q86</f>
        <v>9.447499999999998</v>
      </c>
      <c r="R99" s="143">
        <f t="shared" ref="R99" si="112">R90-R86</f>
        <v>10</v>
      </c>
      <c r="S99" s="144"/>
      <c r="T99" s="144"/>
      <c r="U99" s="143">
        <f t="shared" ref="U99:AG99" si="113">U90-U86</f>
        <v>10.799999999999997</v>
      </c>
      <c r="V99" s="143">
        <f t="shared" si="113"/>
        <v>10.587499999999999</v>
      </c>
      <c r="W99" s="143">
        <f t="shared" si="113"/>
        <v>10.299999999999997</v>
      </c>
      <c r="X99" s="143">
        <f t="shared" si="113"/>
        <v>10.422499999999999</v>
      </c>
      <c r="Y99" s="143">
        <f t="shared" si="113"/>
        <v>9.9250000000000043</v>
      </c>
      <c r="Z99" s="143">
        <f t="shared" si="113"/>
        <v>10.350000000000001</v>
      </c>
      <c r="AA99" s="143">
        <f t="shared" si="113"/>
        <v>11.299999999999997</v>
      </c>
      <c r="AB99" s="143">
        <f t="shared" si="113"/>
        <v>11.850000000000001</v>
      </c>
      <c r="AC99" s="143">
        <f t="shared" si="113"/>
        <v>12.399999999999999</v>
      </c>
      <c r="AD99" s="143">
        <f t="shared" si="113"/>
        <v>9.595833333333335</v>
      </c>
      <c r="AE99" s="143">
        <f t="shared" si="113"/>
        <v>10.562500000000004</v>
      </c>
      <c r="AF99" s="143">
        <f t="shared" si="113"/>
        <v>10.232500000000002</v>
      </c>
      <c r="AG99" s="143">
        <f t="shared" si="113"/>
        <v>11.850000000000001</v>
      </c>
      <c r="AH99" s="173">
        <f t="shared" si="93"/>
        <v>10.560208333333334</v>
      </c>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t="18.75">
      <c r="A100" s="200" t="s">
        <v>61</v>
      </c>
      <c r="B100" s="138" t="s">
        <v>61</v>
      </c>
      <c r="C100" s="138" t="s">
        <v>61</v>
      </c>
      <c r="D100" s="142"/>
      <c r="E100" s="142"/>
      <c r="F100" s="143">
        <f>F71</f>
        <v>0</v>
      </c>
      <c r="G100" s="143">
        <f>G91-G86</f>
        <v>-7.432040078740151</v>
      </c>
      <c r="H100" s="143">
        <f t="shared" ref="H100:I100" si="114">H91-H86</f>
        <v>-8.9503004558640669</v>
      </c>
      <c r="I100" s="143">
        <f t="shared" si="114"/>
        <v>-7.8993307086614237</v>
      </c>
      <c r="J100" s="143">
        <f t="shared" ref="J100" si="115">J71</f>
        <v>0</v>
      </c>
      <c r="K100" s="143">
        <f>K71</f>
        <v>-8.1550000000000011</v>
      </c>
      <c r="L100" s="143">
        <f>L71</f>
        <v>-8.1550000000000011</v>
      </c>
      <c r="M100" s="143">
        <f>M71</f>
        <v>-8.33</v>
      </c>
      <c r="N100" s="143">
        <f>N71</f>
        <v>-6.9175000000000004</v>
      </c>
      <c r="O100" s="143">
        <f>O72</f>
        <v>-6.7333333333333334</v>
      </c>
      <c r="P100" s="143">
        <f>P72</f>
        <v>-3.13</v>
      </c>
      <c r="Q100" s="143">
        <f>Q72</f>
        <v>-4.585</v>
      </c>
      <c r="R100" s="143">
        <f t="shared" ref="R100" si="116">R72</f>
        <v>-5.7249999999999996</v>
      </c>
      <c r="S100" s="144"/>
      <c r="T100" s="144"/>
      <c r="U100" s="143">
        <f t="shared" ref="U100" si="117">U72</f>
        <v>-6.1968750000000004</v>
      </c>
      <c r="V100" s="143">
        <f t="shared" ref="V100:AG100" si="118">V71</f>
        <v>-6.5750000000000002</v>
      </c>
      <c r="W100" s="143">
        <f t="shared" si="118"/>
        <v>-6.75</v>
      </c>
      <c r="X100" s="143">
        <f t="shared" si="118"/>
        <v>-7.0374999999999996</v>
      </c>
      <c r="Y100" s="143">
        <f t="shared" si="118"/>
        <v>-6.9375</v>
      </c>
      <c r="Z100" s="143">
        <f t="shared" si="118"/>
        <v>-6.9124999999999996</v>
      </c>
      <c r="AA100" s="143">
        <f t="shared" si="118"/>
        <v>-6.7562499999999996</v>
      </c>
      <c r="AB100" s="143">
        <f t="shared" si="118"/>
        <v>-6.7937500000000002</v>
      </c>
      <c r="AC100" s="143">
        <f t="shared" si="118"/>
        <v>-6.703125</v>
      </c>
      <c r="AD100" s="143">
        <f t="shared" si="118"/>
        <v>-4.4800000000000004</v>
      </c>
      <c r="AE100" s="143">
        <f t="shared" si="118"/>
        <v>-6.5072916666666663</v>
      </c>
      <c r="AF100" s="143">
        <f t="shared" si="118"/>
        <v>-6.9624999999999995</v>
      </c>
      <c r="AG100" s="143">
        <f t="shared" si="118"/>
        <v>-6.7510416666666666</v>
      </c>
      <c r="AH100" s="173">
        <f t="shared" si="93"/>
        <v>-6.1752083333333339</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ht="36.75" customHeight="1">
      <c r="A101" s="201" t="s">
        <v>62</v>
      </c>
      <c r="B101" s="145" t="s">
        <v>62</v>
      </c>
      <c r="C101" s="145" t="s">
        <v>62</v>
      </c>
      <c r="D101" s="142"/>
      <c r="E101" s="142"/>
      <c r="F101" s="143">
        <f t="shared" ref="F101" si="119">F82</f>
        <v>0</v>
      </c>
      <c r="G101" s="143">
        <f>G82</f>
        <v>0</v>
      </c>
      <c r="H101" s="143">
        <f t="shared" ref="H101" si="120">H82</f>
        <v>0</v>
      </c>
      <c r="I101" s="143">
        <f>I82</f>
        <v>0</v>
      </c>
      <c r="J101" s="143" t="e">
        <f>J82</f>
        <v>#DIV/0!</v>
      </c>
      <c r="K101" s="143">
        <f t="shared" ref="K101:M101" si="121">K82</f>
        <v>1.2</v>
      </c>
      <c r="L101" s="143">
        <f t="shared" si="121"/>
        <v>1.5</v>
      </c>
      <c r="M101" s="143">
        <f t="shared" si="121"/>
        <v>1.625</v>
      </c>
      <c r="N101" s="143">
        <f>N92-N86</f>
        <v>1.6000000000000014</v>
      </c>
      <c r="O101" s="143">
        <f>O92-O86</f>
        <v>2.0666666666666669</v>
      </c>
      <c r="P101" s="143">
        <f>P92-P86</f>
        <v>3.5</v>
      </c>
      <c r="Q101" s="143">
        <f>Q92-Q86</f>
        <v>3.2199999999999989</v>
      </c>
      <c r="R101" s="143">
        <f t="shared" ref="R101" si="122">R92-R86</f>
        <v>3.2424999999999997</v>
      </c>
      <c r="S101" s="144"/>
      <c r="T101" s="144"/>
      <c r="U101" s="143">
        <f t="shared" ref="U101:AG101" si="123">U92-U86</f>
        <v>3.1475000000000009</v>
      </c>
      <c r="V101" s="143">
        <f t="shared" si="123"/>
        <v>3.3049999999999997</v>
      </c>
      <c r="W101" s="143">
        <f t="shared" si="123"/>
        <v>3.3074999999999974</v>
      </c>
      <c r="X101" s="143">
        <f t="shared" si="123"/>
        <v>3.2000000000000028</v>
      </c>
      <c r="Y101" s="143">
        <f t="shared" si="123"/>
        <v>3.1000000000000014</v>
      </c>
      <c r="Z101" s="143">
        <f t="shared" si="123"/>
        <v>3.1000000000000014</v>
      </c>
      <c r="AA101" s="143">
        <f t="shared" si="123"/>
        <v>3.1000000000000014</v>
      </c>
      <c r="AB101" s="143">
        <f t="shared" si="123"/>
        <v>3</v>
      </c>
      <c r="AC101" s="143">
        <f t="shared" si="123"/>
        <v>3</v>
      </c>
      <c r="AD101" s="143">
        <f>AD92-AD86</f>
        <v>3.3208333333333329</v>
      </c>
      <c r="AE101" s="143">
        <f>AE92-AE86</f>
        <v>3.2533333333333339</v>
      </c>
      <c r="AF101" s="143">
        <f>AF92-AF86</f>
        <v>3.1333333333333329</v>
      </c>
      <c r="AG101" s="143">
        <f t="shared" si="123"/>
        <v>3.0333333333333314</v>
      </c>
      <c r="AH101" s="173">
        <f t="shared" si="93"/>
        <v>3.1852083333333336</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199"/>
      <c r="R102" s="6"/>
      <c r="U102" s="6"/>
      <c r="V102" s="6"/>
      <c r="W102" s="6"/>
      <c r="AH102" s="7"/>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199"/>
      <c r="B103" s="146"/>
      <c r="C103" s="146"/>
      <c r="D103" s="147"/>
      <c r="E103" s="147"/>
      <c r="F103" s="140" t="s">
        <v>4</v>
      </c>
      <c r="G103" s="140" t="s">
        <v>5</v>
      </c>
      <c r="H103" s="140" t="s">
        <v>6</v>
      </c>
      <c r="I103" s="140" t="s">
        <v>7</v>
      </c>
      <c r="J103" s="32"/>
      <c r="K103" s="140" t="s">
        <v>9</v>
      </c>
      <c r="L103" s="140" t="s">
        <v>9</v>
      </c>
      <c r="M103" s="140" t="s">
        <v>70</v>
      </c>
      <c r="N103" s="140" t="s">
        <v>12</v>
      </c>
      <c r="O103" s="140" t="s">
        <v>13</v>
      </c>
      <c r="P103" s="140" t="s">
        <v>13</v>
      </c>
      <c r="Q103" s="140" t="s">
        <v>13</v>
      </c>
      <c r="R103" s="140"/>
      <c r="S103" s="141"/>
      <c r="T103" s="141"/>
      <c r="U103" s="140"/>
      <c r="V103" s="140"/>
      <c r="W103" s="140"/>
      <c r="X103" s="140" t="s">
        <v>17</v>
      </c>
      <c r="Y103" s="148"/>
      <c r="Z103" s="148"/>
      <c r="AA103" s="148"/>
      <c r="AB103" s="148"/>
      <c r="AC103" s="148"/>
      <c r="AD103" s="140" t="s">
        <v>55</v>
      </c>
      <c r="AE103" s="140" t="s">
        <v>55</v>
      </c>
      <c r="AF103" s="140"/>
      <c r="AG103" s="140" t="s">
        <v>55</v>
      </c>
      <c r="AH103" s="7"/>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199"/>
      <c r="B104" s="149">
        <v>0.03</v>
      </c>
      <c r="C104" s="149">
        <v>0.03</v>
      </c>
      <c r="D104" s="150"/>
      <c r="E104" s="150"/>
      <c r="F104" s="151">
        <f>$B$104*$J$104</f>
        <v>-0.6</v>
      </c>
      <c r="G104" s="151">
        <f>$B$104*$J$104</f>
        <v>-0.6</v>
      </c>
      <c r="H104" s="151">
        <f>$B$104*$J$104</f>
        <v>-0.6</v>
      </c>
      <c r="I104" s="151">
        <f>$B$104*$J$104</f>
        <v>-0.6</v>
      </c>
      <c r="J104" s="36">
        <v>-20</v>
      </c>
      <c r="K104" s="151">
        <f t="shared" ref="K104:P104" si="124">$B$104*$J$104</f>
        <v>-0.6</v>
      </c>
      <c r="L104" s="151">
        <f t="shared" si="124"/>
        <v>-0.6</v>
      </c>
      <c r="M104" s="151">
        <f t="shared" si="124"/>
        <v>-0.6</v>
      </c>
      <c r="N104" s="151">
        <f t="shared" si="124"/>
        <v>-0.6</v>
      </c>
      <c r="O104" s="151">
        <f t="shared" si="124"/>
        <v>-0.6</v>
      </c>
      <c r="P104" s="151">
        <f t="shared" si="124"/>
        <v>-0.6</v>
      </c>
      <c r="Q104" s="151">
        <f>$B$104*$J$104</f>
        <v>-0.6</v>
      </c>
      <c r="R104" s="132"/>
      <c r="S104" s="131"/>
      <c r="T104" s="131"/>
      <c r="U104" s="132"/>
      <c r="V104" s="132"/>
      <c r="W104" s="132"/>
      <c r="X104" s="132">
        <v>0.94499999999999995</v>
      </c>
      <c r="Y104" s="132"/>
      <c r="Z104" s="132"/>
      <c r="AA104" s="132"/>
      <c r="AB104" s="132"/>
      <c r="AC104" s="132"/>
      <c r="AD104" s="151">
        <f>$B$104*$J$104</f>
        <v>-0.6</v>
      </c>
      <c r="AE104" s="151">
        <f>$B$104*$J$104</f>
        <v>-0.6</v>
      </c>
      <c r="AF104" s="151"/>
      <c r="AG104" s="151">
        <f>$B$104*$J$104</f>
        <v>-0.6</v>
      </c>
      <c r="AH104" s="7"/>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199"/>
      <c r="B105" s="149">
        <v>0.03</v>
      </c>
      <c r="C105" s="149">
        <v>0.03</v>
      </c>
      <c r="D105" s="150"/>
      <c r="E105" s="150"/>
      <c r="F105" s="151">
        <f t="shared" ref="F105:I108" si="125">$B105*(F87-F$86-1.7)</f>
        <v>-5.0999999999999997E-2</v>
      </c>
      <c r="G105" s="151">
        <f t="shared" si="125"/>
        <v>-0.14202300000000007</v>
      </c>
      <c r="H105" s="151">
        <f t="shared" si="125"/>
        <v>-0.10879736842105259</v>
      </c>
      <c r="I105" s="151">
        <f t="shared" si="125"/>
        <v>-8.1000000000004332E-3</v>
      </c>
      <c r="J105" s="36"/>
      <c r="K105" s="151" t="e">
        <f t="shared" ref="K105:P108" si="126">$B105*(K87-K$86-1.7)</f>
        <v>#REF!</v>
      </c>
      <c r="L105" s="151" t="e">
        <f t="shared" si="126"/>
        <v>#REF!</v>
      </c>
      <c r="M105" s="151">
        <f t="shared" si="126"/>
        <v>-8.2500000000000837E-3</v>
      </c>
      <c r="N105" s="151">
        <f t="shared" si="126"/>
        <v>6.5249999999999989E-2</v>
      </c>
      <c r="O105" s="151">
        <f t="shared" si="126"/>
        <v>0.129</v>
      </c>
      <c r="P105" s="151">
        <f t="shared" si="126"/>
        <v>0.24269999999999989</v>
      </c>
      <c r="Q105" s="151">
        <f>$B105*(Q87-Q$86-1.7)</f>
        <v>9.7424999999999928E-2</v>
      </c>
      <c r="R105" s="132"/>
      <c r="S105" s="131"/>
      <c r="T105" s="131"/>
      <c r="U105" s="132"/>
      <c r="V105" s="132"/>
      <c r="W105" s="132"/>
      <c r="X105" s="132" t="e">
        <v>#REF!</v>
      </c>
      <c r="Y105" s="132"/>
      <c r="Z105" s="132"/>
      <c r="AA105" s="132"/>
      <c r="AB105" s="132"/>
      <c r="AC105" s="132"/>
      <c r="AD105" s="151">
        <f t="shared" ref="AD105:AG108" si="127">$B105*(AD87-AD$86-1.7)</f>
        <v>0.14287500000000006</v>
      </c>
      <c r="AE105" s="151">
        <f t="shared" si="127"/>
        <v>8.1250000000000044E-2</v>
      </c>
      <c r="AF105" s="151"/>
      <c r="AG105" s="151">
        <f t="shared" si="127"/>
        <v>5.5750000000000112E-2</v>
      </c>
      <c r="AH105" s="7"/>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199"/>
      <c r="B106" s="149">
        <v>0.16</v>
      </c>
      <c r="C106" s="149">
        <v>0.16</v>
      </c>
      <c r="D106" s="150"/>
      <c r="E106" s="150"/>
      <c r="F106" s="151">
        <f t="shared" si="125"/>
        <v>-0.27200000000000002</v>
      </c>
      <c r="G106" s="151">
        <f t="shared" si="125"/>
        <v>2.8906079999999994</v>
      </c>
      <c r="H106" s="151">
        <f t="shared" si="125"/>
        <v>2.6582315789473734</v>
      </c>
      <c r="I106" s="151">
        <f t="shared" si="125"/>
        <v>2.9057599999999999</v>
      </c>
      <c r="J106" s="36"/>
      <c r="K106" s="151">
        <f t="shared" si="126"/>
        <v>2.3652000000000006</v>
      </c>
      <c r="L106" s="151">
        <f t="shared" si="126"/>
        <v>2.4879999999999991</v>
      </c>
      <c r="M106" s="151">
        <f t="shared" si="126"/>
        <v>2.3475999999999995</v>
      </c>
      <c r="N106" s="151">
        <f t="shared" si="126"/>
        <v>2.258</v>
      </c>
      <c r="O106" s="151">
        <f t="shared" si="126"/>
        <v>2.528</v>
      </c>
      <c r="P106" s="151">
        <f t="shared" si="126"/>
        <v>3.5056000000000007</v>
      </c>
      <c r="Q106" s="151">
        <f>$B106*(Q88-Q$86-1.7)</f>
        <v>2.2796000000000012</v>
      </c>
      <c r="R106" s="132"/>
      <c r="S106" s="131"/>
      <c r="T106" s="131"/>
      <c r="U106" s="132"/>
      <c r="V106" s="132"/>
      <c r="W106" s="132"/>
      <c r="X106" s="132" t="e">
        <v>#REF!</v>
      </c>
      <c r="Y106" s="132"/>
      <c r="Z106" s="132"/>
      <c r="AA106" s="132"/>
      <c r="AB106" s="132"/>
      <c r="AC106" s="132"/>
      <c r="AD106" s="151">
        <f t="shared" si="127"/>
        <v>2.7563999999999997</v>
      </c>
      <c r="AE106" s="151">
        <f t="shared" si="127"/>
        <v>2.7333333333333325</v>
      </c>
      <c r="AF106" s="151"/>
      <c r="AG106" s="151">
        <f t="shared" si="127"/>
        <v>2.2053333333333338</v>
      </c>
      <c r="AH106" s="7"/>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B107" s="149">
        <v>0.15</v>
      </c>
      <c r="C107" s="149">
        <v>0.15</v>
      </c>
      <c r="D107" s="150"/>
      <c r="E107" s="150"/>
      <c r="F107" s="151">
        <f t="shared" si="125"/>
        <v>-0.255</v>
      </c>
      <c r="G107" s="151">
        <f t="shared" si="125"/>
        <v>1.1893499999999997</v>
      </c>
      <c r="H107" s="151">
        <f t="shared" si="125"/>
        <v>1.1527499999999997</v>
      </c>
      <c r="I107" s="151">
        <f t="shared" si="125"/>
        <v>1.7877749999999986</v>
      </c>
      <c r="J107" s="36"/>
      <c r="K107" s="151">
        <f t="shared" si="126"/>
        <v>1.7115</v>
      </c>
      <c r="L107" s="151">
        <f t="shared" si="126"/>
        <v>1.7602500000000003</v>
      </c>
      <c r="M107" s="151">
        <f t="shared" si="126"/>
        <v>1.7467499999999998</v>
      </c>
      <c r="N107" s="151">
        <f t="shared" si="126"/>
        <v>1.8794999999999995</v>
      </c>
      <c r="O107" s="151">
        <f t="shared" si="126"/>
        <v>2.085</v>
      </c>
      <c r="P107" s="151">
        <f t="shared" si="126"/>
        <v>1.4099999999999997</v>
      </c>
      <c r="Q107" s="151">
        <f>$B107*(Q89-Q$86-1.7)</f>
        <v>1.44675</v>
      </c>
      <c r="R107" s="132"/>
      <c r="S107" s="131"/>
      <c r="T107" s="131"/>
      <c r="U107" s="132"/>
      <c r="V107" s="132"/>
      <c r="W107" s="132"/>
      <c r="X107" s="132" t="e">
        <v>#REF!</v>
      </c>
      <c r="Y107" s="132"/>
      <c r="Z107" s="132"/>
      <c r="AA107" s="132"/>
      <c r="AB107" s="132"/>
      <c r="AC107" s="132"/>
      <c r="AD107" s="151">
        <f t="shared" si="127"/>
        <v>1.4359999999999995</v>
      </c>
      <c r="AE107" s="151">
        <f t="shared" si="127"/>
        <v>1.3650000000000002</v>
      </c>
      <c r="AF107" s="151"/>
      <c r="AG107" s="151">
        <f t="shared" si="127"/>
        <v>1.6175000000000002</v>
      </c>
      <c r="AH107" s="7"/>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row>
    <row r="108" spans="1:358">
      <c r="B108" s="149">
        <v>0.39</v>
      </c>
      <c r="C108" s="149">
        <v>0.39</v>
      </c>
      <c r="D108" s="150"/>
      <c r="E108" s="150"/>
      <c r="F108" s="151">
        <f t="shared" si="125"/>
        <v>-0.66300000000000003</v>
      </c>
      <c r="G108" s="151">
        <f t="shared" si="125"/>
        <v>2.8040999999999974</v>
      </c>
      <c r="H108" s="151">
        <f t="shared" si="125"/>
        <v>3.0129552631578984</v>
      </c>
      <c r="I108" s="151">
        <f t="shared" si="125"/>
        <v>4.8371700000000013</v>
      </c>
      <c r="J108" s="36"/>
      <c r="K108" s="151">
        <f t="shared" si="126"/>
        <v>4.5435000000000008</v>
      </c>
      <c r="L108" s="151">
        <f t="shared" si="126"/>
        <v>4.6995000000000005</v>
      </c>
      <c r="M108" s="151">
        <f t="shared" si="126"/>
        <v>4.4343000000000004</v>
      </c>
      <c r="N108" s="151">
        <f t="shared" si="126"/>
        <v>4.8087000000000009</v>
      </c>
      <c r="O108" s="151">
        <f t="shared" si="126"/>
        <v>4.8555000000000001</v>
      </c>
      <c r="P108" s="151">
        <f t="shared" si="126"/>
        <v>2.9796</v>
      </c>
      <c r="Q108" s="151">
        <f>$B108*(Q90-Q$86-1.7)</f>
        <v>3.0215249999999991</v>
      </c>
      <c r="R108" s="132"/>
      <c r="S108" s="131"/>
      <c r="T108" s="131"/>
      <c r="U108" s="132"/>
      <c r="V108" s="132"/>
      <c r="W108" s="132"/>
      <c r="X108" s="132" t="e">
        <v>#REF!</v>
      </c>
      <c r="Y108" s="132"/>
      <c r="Z108" s="132"/>
      <c r="AA108" s="132"/>
      <c r="AB108" s="132"/>
      <c r="AC108" s="132"/>
      <c r="AD108" s="151">
        <f t="shared" si="127"/>
        <v>3.0793750000000006</v>
      </c>
      <c r="AE108" s="151">
        <f t="shared" si="127"/>
        <v>3.4563750000000018</v>
      </c>
      <c r="AF108" s="151"/>
      <c r="AG108" s="151">
        <f t="shared" si="127"/>
        <v>3.9585000000000008</v>
      </c>
      <c r="AH108" s="7"/>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row>
    <row r="109" spans="1:358">
      <c r="B109" s="149">
        <v>0.12</v>
      </c>
      <c r="C109" s="149">
        <v>0.12</v>
      </c>
      <c r="D109" s="150"/>
      <c r="E109" s="150"/>
      <c r="F109" s="151">
        <f>$B$109*((F91/6.5)-(F$86-1.7))</f>
        <v>0.20399999999999999</v>
      </c>
      <c r="G109" s="151">
        <f>$B$109*((G91/6.5)-(G$86-1.7))</f>
        <v>-5.637637662992125</v>
      </c>
      <c r="H109" s="151">
        <f>$B$109*((H91/6.5)-(H$86-1.7))</f>
        <v>-4.8036857088208089</v>
      </c>
      <c r="I109" s="151">
        <f>$B$109*((I91/6.5)-(I$86-1.7))</f>
        <v>-4.5491414900060576</v>
      </c>
      <c r="J109" s="36"/>
      <c r="K109" s="151">
        <f t="shared" ref="K109:M109" si="128">$B$109*((K91/6.5)-(K$86-1.7))</f>
        <v>-0.88577076923076925</v>
      </c>
      <c r="L109" s="151">
        <f t="shared" si="128"/>
        <v>-0.88175538461538472</v>
      </c>
      <c r="M109" s="151">
        <f t="shared" si="128"/>
        <v>-0.90721384615384548</v>
      </c>
      <c r="N109" s="151">
        <f>$B$109*((N91/6.5)-(N$86-1.7))</f>
        <v>-0.73502076923076998</v>
      </c>
      <c r="O109" s="151">
        <f>$B$109*((O91/6.5)-(O$86-1.7))</f>
        <v>-0.58535384615384611</v>
      </c>
      <c r="P109" s="151">
        <f>$B$109*((P91/6.5)-(P$86-1.7))</f>
        <v>-0.23717538461538468</v>
      </c>
      <c r="Q109" s="151">
        <f>$B$109*((Q91/6.5)-(Q$86-1.7))</f>
        <v>-0.41242615384615444</v>
      </c>
      <c r="R109" s="132"/>
      <c r="S109" s="131"/>
      <c r="T109" s="131"/>
      <c r="U109" s="132"/>
      <c r="V109" s="132"/>
      <c r="W109" s="132"/>
      <c r="X109" s="132" t="e">
        <v>#REF!</v>
      </c>
      <c r="Y109" s="132"/>
      <c r="Z109" s="132"/>
      <c r="AA109" s="132"/>
      <c r="AB109" s="132"/>
      <c r="AC109" s="132"/>
      <c r="AD109" s="151">
        <f t="shared" ref="AD109:AG109" si="129">$B$109*((AD91/6.5)-(AD$86-1.7))</f>
        <v>-0.39901846153846149</v>
      </c>
      <c r="AE109" s="151">
        <f t="shared" si="129"/>
        <v>-0.64433173076923111</v>
      </c>
      <c r="AF109" s="151"/>
      <c r="AG109" s="151">
        <f t="shared" si="129"/>
        <v>-0.69746057692307628</v>
      </c>
      <c r="AH109" s="7"/>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row>
    <row r="110" spans="1:358">
      <c r="B110" s="149">
        <v>0.03</v>
      </c>
      <c r="C110" s="149">
        <v>0.03</v>
      </c>
      <c r="D110" s="150"/>
      <c r="E110" s="150"/>
      <c r="F110" s="151">
        <f>$B110*(F93-F$86-1.7)</f>
        <v>-5.0999999999999997E-2</v>
      </c>
      <c r="G110" s="151">
        <f>$B110*(G93-G$86-1.7)</f>
        <v>-1.7363999999999999</v>
      </c>
      <c r="H110" s="151">
        <f>$B110*(H93-H$86-1.7)</f>
        <v>-1.4817236842105261</v>
      </c>
      <c r="I110" s="151">
        <f>$B110*(I93-I$86-1.7)</f>
        <v>-1.4122500000000002</v>
      </c>
      <c r="J110" s="36"/>
      <c r="K110" s="151">
        <f t="shared" ref="K110:M110" si="130">$B110*(K93-K$86-1.7)</f>
        <v>-1.5</v>
      </c>
      <c r="L110" s="151">
        <f t="shared" si="130"/>
        <v>-1.4565000000000001</v>
      </c>
      <c r="M110" s="151">
        <f t="shared" si="130"/>
        <v>-1.5100499999999999</v>
      </c>
      <c r="N110" s="151">
        <f>$B110*(N93-N$86-1.7)</f>
        <v>-1.4385000000000001</v>
      </c>
      <c r="O110" s="151">
        <f>$B110*(O93-O$86-1.7)</f>
        <v>-5.0999999999999997E-2</v>
      </c>
      <c r="P110" s="151">
        <f>$B110*(P93-P$86-1.7)</f>
        <v>-0.85529999999999995</v>
      </c>
      <c r="Q110" s="151">
        <f>$B110*(Q93-Q$86-1.7)</f>
        <v>-0.90599999999999992</v>
      </c>
      <c r="R110" s="132"/>
      <c r="S110" s="131"/>
      <c r="T110" s="131"/>
      <c r="U110" s="132"/>
      <c r="V110" s="132"/>
      <c r="W110" s="132"/>
      <c r="X110" s="132" t="e">
        <v>#REF!</v>
      </c>
      <c r="Y110" s="132"/>
      <c r="Z110" s="132"/>
      <c r="AA110" s="132"/>
      <c r="AB110" s="132"/>
      <c r="AC110" s="132"/>
      <c r="AD110" s="151">
        <f t="shared" ref="AD110:AG110" si="131">$B110*(AD93-AD$86-1.7)</f>
        <v>-0.89410000000000001</v>
      </c>
      <c r="AE110" s="151">
        <f t="shared" si="131"/>
        <v>-0.97699999999999987</v>
      </c>
      <c r="AF110" s="151"/>
      <c r="AG110" s="151">
        <f t="shared" si="131"/>
        <v>-1.2430000000000001</v>
      </c>
      <c r="AH110" s="7"/>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row>
    <row r="111" spans="1:358">
      <c r="B111" s="149">
        <v>0.09</v>
      </c>
      <c r="C111" s="149">
        <v>0.09</v>
      </c>
      <c r="D111" s="150"/>
      <c r="E111" s="150"/>
      <c r="F111" s="151"/>
      <c r="G111" s="151"/>
      <c r="H111" s="151"/>
      <c r="I111" s="151"/>
      <c r="J111" s="36"/>
      <c r="K111" s="151"/>
      <c r="L111" s="151"/>
      <c r="M111" s="151"/>
      <c r="N111" s="151"/>
      <c r="O111" s="151"/>
      <c r="P111" s="151"/>
      <c r="Q111" s="151"/>
      <c r="R111" s="132"/>
      <c r="S111" s="131"/>
      <c r="T111" s="131"/>
      <c r="U111" s="132"/>
      <c r="V111" s="132"/>
      <c r="W111" s="132"/>
      <c r="X111" s="132"/>
      <c r="Y111" s="132"/>
      <c r="Z111" s="132"/>
      <c r="AA111" s="132"/>
      <c r="AB111" s="132"/>
      <c r="AC111" s="132"/>
      <c r="AD111" s="151"/>
      <c r="AE111" s="151"/>
      <c r="AF111" s="151"/>
      <c r="AG111" s="151"/>
      <c r="AH111" s="7"/>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row>
    <row r="112" spans="1:358">
      <c r="B112" s="129"/>
      <c r="C112" s="129"/>
      <c r="D112" s="130"/>
      <c r="E112" s="130"/>
      <c r="F112" s="151">
        <f>SUM(F104:F110)</f>
        <v>-1.6879999999999999</v>
      </c>
      <c r="G112" s="151">
        <f>SUM(G104:G110)</f>
        <v>-1.2320026629921286</v>
      </c>
      <c r="H112" s="151">
        <f t="shared" ref="H112" si="132">SUM(H104:H110)</f>
        <v>-0.17026991934711599</v>
      </c>
      <c r="I112" s="151">
        <f>SUM(I104:I110)</f>
        <v>2.9612135099939429</v>
      </c>
      <c r="J112" s="36"/>
      <c r="K112" s="151" t="e">
        <f t="shared" ref="K112:M112" si="133">SUM(K104:K110)</f>
        <v>#REF!</v>
      </c>
      <c r="L112" s="151" t="e">
        <f t="shared" si="133"/>
        <v>#REF!</v>
      </c>
      <c r="M112" s="151">
        <f t="shared" si="133"/>
        <v>5.503136153846155</v>
      </c>
      <c r="N112" s="151">
        <f>SUM(N104:N110)</f>
        <v>6.2379292307692298</v>
      </c>
      <c r="O112" s="151">
        <f>SUM(O104:O110)</f>
        <v>8.3611461538461516</v>
      </c>
      <c r="P112" s="151">
        <f>SUM(P104:P110)</f>
        <v>6.4454246153846162</v>
      </c>
      <c r="Q112" s="151">
        <f t="shared" ref="Q112" si="134">SUM(Q104:Q110)</f>
        <v>4.9268738461538462</v>
      </c>
      <c r="R112" s="132"/>
      <c r="S112" s="131"/>
      <c r="T112" s="131"/>
      <c r="U112" s="132"/>
      <c r="V112" s="132"/>
      <c r="W112" s="132"/>
      <c r="X112" s="132" t="e">
        <v>#REF!</v>
      </c>
      <c r="Y112" s="132"/>
      <c r="Z112" s="132"/>
      <c r="AA112" s="132"/>
      <c r="AB112" s="132"/>
      <c r="AC112" s="132"/>
      <c r="AD112" s="151">
        <f t="shared" ref="AD112:AG112" si="135">SUM(AD104:AD110)</f>
        <v>5.5215315384615389</v>
      </c>
      <c r="AE112" s="151">
        <f t="shared" si="135"/>
        <v>5.4146266025641037</v>
      </c>
      <c r="AF112" s="151"/>
      <c r="AG112" s="151">
        <f t="shared" si="135"/>
        <v>5.2966227564102581</v>
      </c>
      <c r="AH112" s="7"/>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row>
    <row r="113" spans="1:358">
      <c r="AH113" s="7"/>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row>
    <row r="114" spans="1:358">
      <c r="AH114" s="7"/>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row>
    <row r="115" spans="1:358">
      <c r="AH115" s="7"/>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row>
    <row r="116" spans="1:358">
      <c r="A116" s="202"/>
      <c r="AH116" s="7"/>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row>
    <row r="117" spans="1:358">
      <c r="A117" s="202"/>
      <c r="AH117" s="7"/>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row>
    <row r="118" spans="1:358">
      <c r="A118" s="202"/>
      <c r="AH118" s="7"/>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row>
    <row r="119" spans="1:358">
      <c r="A119" s="202"/>
      <c r="AH119" s="7"/>
    </row>
    <row r="120" spans="1:358">
      <c r="AH120" s="7"/>
    </row>
    <row r="121" spans="1:358">
      <c r="AH121" s="7"/>
    </row>
    <row r="122" spans="1:358">
      <c r="A122" s="199"/>
      <c r="AH122" s="7"/>
    </row>
    <row r="123" spans="1:358">
      <c r="A123" s="199"/>
      <c r="AH123" s="7"/>
    </row>
    <row r="124" spans="1:358" s="1" customFormat="1">
      <c r="A124" s="194"/>
      <c r="B124" s="2"/>
      <c r="C124" s="2"/>
      <c r="F124" s="3"/>
      <c r="G124" s="3"/>
      <c r="H124" s="3"/>
      <c r="I124" s="3"/>
      <c r="J124" s="4"/>
      <c r="K124" s="3"/>
      <c r="L124" s="3"/>
      <c r="M124" s="3"/>
      <c r="N124" s="3"/>
      <c r="O124" s="3"/>
      <c r="P124" s="3"/>
      <c r="Q124" s="3"/>
      <c r="R124" s="3"/>
      <c r="S124" s="5"/>
      <c r="T124" s="5"/>
      <c r="U124" s="3"/>
      <c r="V124" s="3"/>
      <c r="W124" s="3"/>
      <c r="X124" s="6"/>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row r="125" spans="1:358" s="1" customFormat="1">
      <c r="A125" s="194"/>
      <c r="B125" s="2"/>
      <c r="C125" s="2"/>
      <c r="F125" s="3"/>
      <c r="G125" s="3"/>
      <c r="H125" s="3"/>
      <c r="I125" s="3"/>
      <c r="J125" s="4"/>
      <c r="K125" s="3"/>
      <c r="L125" s="3"/>
      <c r="M125" s="3"/>
      <c r="N125" s="3"/>
      <c r="O125" s="3"/>
      <c r="P125" s="3"/>
      <c r="Q125" s="3"/>
      <c r="R125" s="3"/>
      <c r="S125" s="5"/>
      <c r="T125" s="5"/>
      <c r="U125" s="3"/>
      <c r="V125" s="3"/>
      <c r="W125" s="3"/>
      <c r="X125" s="6"/>
      <c r="Y125" s="6"/>
      <c r="Z125" s="6"/>
      <c r="AA125" s="6"/>
      <c r="AB125" s="6"/>
      <c r="AC125" s="6"/>
      <c r="AD125" s="6"/>
      <c r="AE125" s="6"/>
      <c r="AF125" s="6"/>
      <c r="AG125" s="6"/>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P125" s="152"/>
      <c r="EQ125" s="152"/>
      <c r="ER125" s="152"/>
      <c r="ES125" s="152"/>
      <c r="ET125" s="152"/>
      <c r="EU125" s="152"/>
      <c r="EV125" s="152"/>
      <c r="EW125" s="152"/>
      <c r="EX125" s="152"/>
      <c r="EY125" s="152"/>
      <c r="EZ125" s="152"/>
      <c r="FA125" s="152"/>
      <c r="FB125" s="152"/>
      <c r="FC125" s="152"/>
      <c r="FD125" s="152"/>
      <c r="FE125" s="152"/>
      <c r="FF125" s="152"/>
      <c r="FG125" s="152"/>
      <c r="FH125" s="152"/>
      <c r="FI125" s="152"/>
      <c r="FJ125" s="152"/>
      <c r="FK125" s="152"/>
      <c r="FL125" s="152"/>
      <c r="FM125" s="152"/>
      <c r="FN125" s="152"/>
      <c r="FO125" s="152"/>
      <c r="FP125" s="152"/>
      <c r="FQ125" s="152"/>
      <c r="FR125" s="152"/>
      <c r="FS125" s="152"/>
      <c r="FT125" s="152"/>
      <c r="FU125" s="152"/>
      <c r="FV125" s="152"/>
      <c r="FW125" s="152"/>
      <c r="FX125" s="152"/>
      <c r="FY125" s="152"/>
      <c r="FZ125" s="152"/>
      <c r="GA125" s="152"/>
      <c r="GB125" s="152"/>
      <c r="GC125" s="152"/>
      <c r="GD125" s="152"/>
      <c r="GE125" s="152"/>
      <c r="GF125" s="152"/>
      <c r="GG125" s="152"/>
      <c r="GH125" s="152"/>
      <c r="GI125" s="152"/>
      <c r="GJ125" s="152"/>
      <c r="GK125" s="152"/>
      <c r="GL125" s="152"/>
      <c r="GM125" s="152"/>
      <c r="GN125" s="152"/>
      <c r="GO125" s="152"/>
      <c r="GP125" s="152"/>
      <c r="GQ125" s="152"/>
      <c r="GR125" s="152"/>
      <c r="GS125" s="152"/>
      <c r="GT125" s="152"/>
      <c r="GU125" s="152"/>
      <c r="GV125" s="152"/>
      <c r="GW125" s="152"/>
      <c r="GX125" s="152"/>
      <c r="GY125" s="152"/>
      <c r="GZ125" s="152"/>
      <c r="HA125" s="152"/>
      <c r="HB125" s="152"/>
      <c r="HC125" s="152"/>
      <c r="HD125" s="152"/>
      <c r="HE125" s="152"/>
      <c r="HF125" s="152"/>
      <c r="HG125" s="152"/>
      <c r="HH125" s="152"/>
      <c r="HI125" s="152"/>
      <c r="HJ125" s="152"/>
      <c r="HK125" s="152"/>
      <c r="HL125" s="152"/>
      <c r="HM125" s="152"/>
      <c r="HN125" s="152"/>
      <c r="HO125" s="152"/>
      <c r="HP125" s="152"/>
      <c r="HQ125" s="152"/>
      <c r="HR125" s="152"/>
      <c r="HS125" s="152"/>
      <c r="HT125" s="152"/>
      <c r="HU125" s="152"/>
      <c r="HV125" s="152"/>
      <c r="HW125" s="152"/>
      <c r="HX125" s="152"/>
      <c r="HY125" s="152"/>
      <c r="HZ125" s="152"/>
      <c r="IA125" s="152"/>
      <c r="IB125" s="152"/>
      <c r="IC125" s="152"/>
      <c r="ID125" s="152"/>
      <c r="IE125" s="152"/>
      <c r="IF125" s="152"/>
      <c r="IG125" s="152"/>
      <c r="IH125" s="152"/>
      <c r="II125" s="152"/>
      <c r="IJ125" s="152"/>
      <c r="IK125" s="152"/>
      <c r="IL125" s="152"/>
      <c r="IM125" s="152"/>
      <c r="IN125" s="152"/>
      <c r="IO125" s="152"/>
      <c r="IP125" s="152"/>
      <c r="IQ125" s="152"/>
      <c r="IR125" s="152"/>
      <c r="IS125" s="152"/>
      <c r="IT125" s="152"/>
      <c r="IU125" s="152"/>
      <c r="IV125" s="152"/>
      <c r="IW125" s="152"/>
      <c r="IX125" s="152"/>
      <c r="IY125" s="152"/>
      <c r="IZ125" s="152"/>
      <c r="JA125" s="152"/>
      <c r="JB125" s="152"/>
      <c r="JC125" s="152"/>
      <c r="JD125" s="152"/>
      <c r="JE125" s="152"/>
      <c r="JF125" s="152"/>
      <c r="JG125" s="152"/>
      <c r="JH125" s="152"/>
      <c r="JI125" s="152"/>
      <c r="JJ125" s="152"/>
      <c r="JK125" s="152"/>
      <c r="JL125" s="152"/>
      <c r="JM125" s="152"/>
      <c r="JN125" s="152"/>
      <c r="JO125" s="152"/>
      <c r="JP125" s="152"/>
      <c r="JQ125" s="152"/>
      <c r="JR125" s="152"/>
      <c r="JS125" s="152"/>
      <c r="JT125" s="152"/>
      <c r="JU125" s="152"/>
      <c r="JV125" s="152"/>
      <c r="JW125" s="152"/>
      <c r="JX125" s="152"/>
      <c r="JY125" s="152"/>
      <c r="JZ125" s="152"/>
      <c r="KA125" s="152"/>
      <c r="KB125" s="152"/>
      <c r="KC125" s="152"/>
      <c r="KD125" s="152"/>
      <c r="KE125" s="152"/>
      <c r="KF125" s="152"/>
      <c r="KG125" s="152"/>
      <c r="KH125" s="152"/>
      <c r="KI125" s="152"/>
      <c r="KJ125" s="152"/>
      <c r="KK125" s="152"/>
      <c r="KL125" s="152"/>
      <c r="KM125" s="152"/>
      <c r="KN125" s="152"/>
      <c r="KO125" s="152"/>
      <c r="KP125" s="152"/>
      <c r="KQ125" s="152"/>
      <c r="KR125" s="152"/>
      <c r="KS125" s="152"/>
      <c r="KT125" s="152"/>
      <c r="KU125" s="152"/>
      <c r="KV125" s="152"/>
      <c r="KW125" s="152"/>
      <c r="KX125" s="152"/>
      <c r="KY125" s="152"/>
      <c r="KZ125" s="152"/>
      <c r="LA125" s="152"/>
      <c r="LB125" s="152"/>
      <c r="LC125" s="152"/>
      <c r="LD125" s="152"/>
      <c r="LE125" s="152"/>
      <c r="LF125" s="152"/>
      <c r="LG125" s="152"/>
      <c r="LH125" s="152"/>
      <c r="LI125" s="152"/>
      <c r="LJ125" s="152"/>
      <c r="LK125" s="152"/>
      <c r="LL125" s="152"/>
      <c r="LM125" s="152"/>
      <c r="LN125" s="152"/>
      <c r="LO125" s="152"/>
      <c r="LP125" s="152"/>
      <c r="LQ125" s="152"/>
      <c r="LR125" s="152"/>
      <c r="LS125" s="152"/>
      <c r="LT125" s="152"/>
      <c r="LU125" s="152"/>
      <c r="LV125" s="152"/>
      <c r="LW125" s="152"/>
      <c r="LX125" s="152"/>
      <c r="LY125" s="152"/>
      <c r="LZ125" s="152"/>
      <c r="MA125" s="152"/>
      <c r="MB125" s="152"/>
      <c r="MC125" s="152"/>
      <c r="MD125" s="152"/>
      <c r="ME125" s="152"/>
      <c r="MF125" s="152"/>
      <c r="MG125" s="152"/>
      <c r="MH125" s="152"/>
      <c r="MI125" s="152"/>
      <c r="MJ125" s="152"/>
      <c r="MK125" s="152"/>
      <c r="ML125" s="152"/>
      <c r="MM125" s="152"/>
      <c r="MN125" s="152"/>
      <c r="MO125" s="152"/>
      <c r="MP125" s="152"/>
      <c r="MQ125" s="152"/>
      <c r="MR125" s="152"/>
      <c r="MS125" s="152"/>
      <c r="MT125" s="152"/>
    </row>
    <row r="126" spans="1:358" s="1" customFormat="1">
      <c r="A126" s="194"/>
      <c r="B126" s="2"/>
      <c r="C126" s="2"/>
      <c r="F126" s="3"/>
      <c r="G126" s="3"/>
      <c r="H126" s="3"/>
      <c r="I126" s="3"/>
      <c r="J126" s="4"/>
      <c r="K126" s="3"/>
      <c r="L126" s="3"/>
      <c r="M126" s="3"/>
      <c r="N126" s="3"/>
      <c r="O126" s="3"/>
      <c r="P126" s="3"/>
      <c r="Q126" s="3"/>
      <c r="R126" s="3"/>
      <c r="S126" s="5"/>
      <c r="T126" s="5"/>
      <c r="U126" s="3"/>
      <c r="V126" s="3"/>
      <c r="W126" s="3"/>
      <c r="X126" s="6"/>
      <c r="Y126" s="6"/>
      <c r="Z126" s="6"/>
      <c r="AA126" s="6"/>
      <c r="AB126" s="6"/>
      <c r="AC126" s="6"/>
      <c r="AD126" s="6"/>
      <c r="AE126" s="6"/>
      <c r="AF126" s="6"/>
      <c r="AG126" s="6"/>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c r="CV126" s="152"/>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c r="DY126" s="152"/>
      <c r="DZ126" s="152"/>
      <c r="EA126" s="152"/>
      <c r="EB126" s="152"/>
      <c r="EC126" s="152"/>
      <c r="ED126" s="152"/>
      <c r="EE126" s="152"/>
      <c r="EF126" s="152"/>
      <c r="EG126" s="152"/>
      <c r="EH126" s="152"/>
      <c r="EI126" s="152"/>
      <c r="EJ126" s="152"/>
      <c r="EK126" s="152"/>
      <c r="EL126" s="152"/>
      <c r="EM126" s="152"/>
      <c r="EN126" s="152"/>
      <c r="EO126" s="152"/>
      <c r="EP126" s="152"/>
      <c r="EQ126" s="152"/>
      <c r="ER126" s="152"/>
      <c r="ES126" s="152"/>
      <c r="ET126" s="152"/>
      <c r="EU126" s="152"/>
      <c r="EV126" s="152"/>
      <c r="EW126" s="152"/>
      <c r="EX126" s="152"/>
      <c r="EY126" s="152"/>
      <c r="EZ126" s="152"/>
      <c r="FA126" s="152"/>
      <c r="FB126" s="152"/>
      <c r="FC126" s="152"/>
      <c r="FD126" s="152"/>
      <c r="FE126" s="152"/>
      <c r="FF126" s="152"/>
      <c r="FG126" s="152"/>
      <c r="FH126" s="152"/>
      <c r="FI126" s="152"/>
      <c r="FJ126" s="152"/>
      <c r="FK126" s="152"/>
      <c r="FL126" s="152"/>
      <c r="FM126" s="152"/>
      <c r="FN126" s="152"/>
      <c r="FO126" s="152"/>
      <c r="FP126" s="152"/>
      <c r="FQ126" s="152"/>
      <c r="FR126" s="152"/>
      <c r="FS126" s="152"/>
      <c r="FT126" s="152"/>
      <c r="FU126" s="152"/>
      <c r="FV126" s="152"/>
      <c r="FW126" s="152"/>
      <c r="FX126" s="152"/>
      <c r="FY126" s="152"/>
      <c r="FZ126" s="152"/>
      <c r="GA126" s="152"/>
      <c r="GB126" s="152"/>
      <c r="GC126" s="152"/>
      <c r="GD126" s="152"/>
      <c r="GE126" s="152"/>
      <c r="GF126" s="152"/>
      <c r="GG126" s="152"/>
      <c r="GH126" s="152"/>
      <c r="GI126" s="152"/>
      <c r="GJ126" s="152"/>
      <c r="GK126" s="152"/>
      <c r="GL126" s="152"/>
      <c r="GM126" s="152"/>
      <c r="GN126" s="152"/>
      <c r="GO126" s="152"/>
      <c r="GP126" s="152"/>
      <c r="GQ126" s="152"/>
      <c r="GR126" s="152"/>
      <c r="GS126" s="152"/>
      <c r="GT126" s="152"/>
      <c r="GU126" s="152"/>
      <c r="GV126" s="152"/>
      <c r="GW126" s="152"/>
      <c r="GX126" s="152"/>
      <c r="GY126" s="152"/>
      <c r="GZ126" s="152"/>
      <c r="HA126" s="152"/>
      <c r="HB126" s="152"/>
      <c r="HC126" s="152"/>
      <c r="HD126" s="152"/>
      <c r="HE126" s="152"/>
      <c r="HF126" s="152"/>
      <c r="HG126" s="152"/>
      <c r="HH126" s="152"/>
      <c r="HI126" s="152"/>
      <c r="HJ126" s="152"/>
      <c r="HK126" s="152"/>
      <c r="HL126" s="152"/>
      <c r="HM126" s="152"/>
      <c r="HN126" s="152"/>
      <c r="HO126" s="152"/>
      <c r="HP126" s="152"/>
      <c r="HQ126" s="152"/>
      <c r="HR126" s="152"/>
      <c r="HS126" s="152"/>
      <c r="HT126" s="152"/>
      <c r="HU126" s="152"/>
      <c r="HV126" s="152"/>
      <c r="HW126" s="152"/>
      <c r="HX126" s="152"/>
      <c r="HY126" s="152"/>
      <c r="HZ126" s="152"/>
      <c r="IA126" s="152"/>
      <c r="IB126" s="152"/>
      <c r="IC126" s="152"/>
      <c r="ID126" s="152"/>
      <c r="IE126" s="152"/>
      <c r="IF126" s="152"/>
      <c r="IG126" s="152"/>
      <c r="IH126" s="152"/>
      <c r="II126" s="152"/>
      <c r="IJ126" s="152"/>
      <c r="IK126" s="152"/>
      <c r="IL126" s="152"/>
      <c r="IM126" s="152"/>
      <c r="IN126" s="152"/>
      <c r="IO126" s="152"/>
      <c r="IP126" s="152"/>
      <c r="IQ126" s="152"/>
      <c r="IR126" s="152"/>
      <c r="IS126" s="152"/>
      <c r="IT126" s="152"/>
      <c r="IU126" s="152"/>
      <c r="IV126" s="152"/>
      <c r="IW126" s="152"/>
      <c r="IX126" s="152"/>
      <c r="IY126" s="152"/>
      <c r="IZ126" s="152"/>
      <c r="JA126" s="152"/>
      <c r="JB126" s="152"/>
      <c r="JC126" s="152"/>
      <c r="JD126" s="152"/>
      <c r="JE126" s="152"/>
      <c r="JF126" s="152"/>
      <c r="JG126" s="152"/>
      <c r="JH126" s="152"/>
      <c r="JI126" s="152"/>
      <c r="JJ126" s="152"/>
      <c r="JK126" s="152"/>
      <c r="JL126" s="152"/>
      <c r="JM126" s="152"/>
      <c r="JN126" s="152"/>
      <c r="JO126" s="152"/>
      <c r="JP126" s="152"/>
      <c r="JQ126" s="152"/>
      <c r="JR126" s="152"/>
      <c r="JS126" s="152"/>
      <c r="JT126" s="152"/>
      <c r="JU126" s="152"/>
      <c r="JV126" s="152"/>
      <c r="JW126" s="152"/>
      <c r="JX126" s="152"/>
      <c r="JY126" s="152"/>
      <c r="JZ126" s="152"/>
      <c r="KA126" s="152"/>
      <c r="KB126" s="152"/>
      <c r="KC126" s="152"/>
      <c r="KD126" s="152"/>
      <c r="KE126" s="152"/>
      <c r="KF126" s="152"/>
      <c r="KG126" s="152"/>
      <c r="KH126" s="152"/>
      <c r="KI126" s="152"/>
      <c r="KJ126" s="152"/>
      <c r="KK126" s="152"/>
      <c r="KL126" s="152"/>
      <c r="KM126" s="152"/>
      <c r="KN126" s="152"/>
      <c r="KO126" s="152"/>
      <c r="KP126" s="152"/>
      <c r="KQ126" s="152"/>
      <c r="KR126" s="152"/>
      <c r="KS126" s="152"/>
      <c r="KT126" s="152"/>
      <c r="KU126" s="152"/>
      <c r="KV126" s="152"/>
      <c r="KW126" s="152"/>
      <c r="KX126" s="152"/>
      <c r="KY126" s="152"/>
      <c r="KZ126" s="152"/>
      <c r="LA126" s="152"/>
      <c r="LB126" s="152"/>
      <c r="LC126" s="152"/>
      <c r="LD126" s="152"/>
      <c r="LE126" s="152"/>
      <c r="LF126" s="152"/>
      <c r="LG126" s="152"/>
      <c r="LH126" s="152"/>
      <c r="LI126" s="152"/>
      <c r="LJ126" s="152"/>
      <c r="LK126" s="152"/>
      <c r="LL126" s="152"/>
      <c r="LM126" s="152"/>
      <c r="LN126" s="152"/>
      <c r="LO126" s="152"/>
      <c r="LP126" s="152"/>
      <c r="LQ126" s="152"/>
      <c r="LR126" s="152"/>
      <c r="LS126" s="152"/>
      <c r="LT126" s="152"/>
      <c r="LU126" s="152"/>
      <c r="LV126" s="152"/>
      <c r="LW126" s="152"/>
      <c r="LX126" s="152"/>
      <c r="LY126" s="152"/>
      <c r="LZ126" s="152"/>
      <c r="MA126" s="152"/>
      <c r="MB126" s="152"/>
      <c r="MC126" s="152"/>
      <c r="MD126" s="152"/>
      <c r="ME126" s="152"/>
      <c r="MF126" s="152"/>
      <c r="MG126" s="152"/>
      <c r="MH126" s="152"/>
      <c r="MI126" s="152"/>
      <c r="MJ126" s="152"/>
      <c r="MK126" s="152"/>
      <c r="ML126" s="152"/>
      <c r="MM126" s="152"/>
      <c r="MN126" s="152"/>
      <c r="MO126" s="152"/>
      <c r="MP126" s="152"/>
      <c r="MQ126" s="152"/>
      <c r="MR126" s="152"/>
      <c r="MS126" s="152"/>
      <c r="MT126" s="152"/>
    </row>
    <row r="127" spans="1:358" s="1" customFormat="1">
      <c r="A127" s="194"/>
      <c r="B127" s="2"/>
      <c r="C127" s="2"/>
      <c r="F127" s="3"/>
      <c r="G127" s="3"/>
      <c r="H127" s="3"/>
      <c r="I127" s="3"/>
      <c r="J127" s="4"/>
      <c r="K127" s="3"/>
      <c r="L127" s="3"/>
      <c r="M127" s="3"/>
      <c r="N127" s="3"/>
      <c r="O127" s="3"/>
      <c r="P127" s="3"/>
      <c r="Q127" s="3"/>
      <c r="R127" s="3"/>
      <c r="S127" s="5"/>
      <c r="T127" s="5"/>
      <c r="U127" s="3"/>
      <c r="V127" s="3"/>
      <c r="W127" s="3"/>
      <c r="X127" s="6"/>
      <c r="Y127" s="6"/>
      <c r="Z127" s="6"/>
      <c r="AA127" s="6"/>
      <c r="AB127" s="6"/>
      <c r="AC127" s="6"/>
      <c r="AD127" s="6"/>
      <c r="AE127" s="6"/>
      <c r="AF127" s="6"/>
      <c r="AG127" s="6"/>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c r="CV127" s="152"/>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c r="DY127" s="152"/>
      <c r="DZ127" s="152"/>
      <c r="EA127" s="152"/>
      <c r="EB127" s="152"/>
      <c r="EC127" s="152"/>
      <c r="ED127" s="152"/>
      <c r="EE127" s="152"/>
      <c r="EF127" s="152"/>
      <c r="EG127" s="152"/>
      <c r="EH127" s="152"/>
      <c r="EI127" s="152"/>
      <c r="EJ127" s="152"/>
      <c r="EK127" s="152"/>
      <c r="EL127" s="152"/>
      <c r="EM127" s="152"/>
      <c r="EN127" s="152"/>
      <c r="EO127" s="152"/>
      <c r="EP127" s="152"/>
      <c r="EQ127" s="152"/>
      <c r="ER127" s="152"/>
      <c r="ES127" s="152"/>
      <c r="ET127" s="152"/>
      <c r="EU127" s="152"/>
      <c r="EV127" s="152"/>
      <c r="EW127" s="152"/>
      <c r="EX127" s="152"/>
      <c r="EY127" s="152"/>
      <c r="EZ127" s="152"/>
      <c r="FA127" s="152"/>
      <c r="FB127" s="152"/>
      <c r="FC127" s="152"/>
      <c r="FD127" s="152"/>
      <c r="FE127" s="152"/>
      <c r="FF127" s="152"/>
      <c r="FG127" s="152"/>
      <c r="FH127" s="152"/>
      <c r="FI127" s="152"/>
      <c r="FJ127" s="152"/>
      <c r="FK127" s="152"/>
      <c r="FL127" s="152"/>
      <c r="FM127" s="152"/>
      <c r="FN127" s="152"/>
      <c r="FO127" s="152"/>
      <c r="FP127" s="152"/>
      <c r="FQ127" s="152"/>
      <c r="FR127" s="152"/>
      <c r="FS127" s="152"/>
      <c r="FT127" s="152"/>
      <c r="FU127" s="152"/>
      <c r="FV127" s="152"/>
      <c r="FW127" s="152"/>
      <c r="FX127" s="152"/>
      <c r="FY127" s="152"/>
      <c r="FZ127" s="152"/>
      <c r="GA127" s="152"/>
      <c r="GB127" s="152"/>
      <c r="GC127" s="152"/>
      <c r="GD127" s="152"/>
      <c r="GE127" s="152"/>
      <c r="GF127" s="152"/>
      <c r="GG127" s="152"/>
      <c r="GH127" s="152"/>
      <c r="GI127" s="152"/>
      <c r="GJ127" s="152"/>
      <c r="GK127" s="152"/>
      <c r="GL127" s="152"/>
      <c r="GM127" s="152"/>
      <c r="GN127" s="152"/>
      <c r="GO127" s="152"/>
      <c r="GP127" s="152"/>
      <c r="GQ127" s="152"/>
      <c r="GR127" s="152"/>
      <c r="GS127" s="152"/>
      <c r="GT127" s="152"/>
      <c r="GU127" s="152"/>
      <c r="GV127" s="152"/>
      <c r="GW127" s="152"/>
      <c r="GX127" s="152"/>
      <c r="GY127" s="152"/>
      <c r="GZ127" s="152"/>
      <c r="HA127" s="152"/>
      <c r="HB127" s="152"/>
      <c r="HC127" s="152"/>
      <c r="HD127" s="152"/>
      <c r="HE127" s="152"/>
      <c r="HF127" s="152"/>
      <c r="HG127" s="152"/>
      <c r="HH127" s="152"/>
      <c r="HI127" s="152"/>
      <c r="HJ127" s="152"/>
      <c r="HK127" s="152"/>
      <c r="HL127" s="152"/>
      <c r="HM127" s="152"/>
      <c r="HN127" s="152"/>
      <c r="HO127" s="152"/>
      <c r="HP127" s="152"/>
      <c r="HQ127" s="152"/>
      <c r="HR127" s="152"/>
      <c r="HS127" s="152"/>
      <c r="HT127" s="152"/>
      <c r="HU127" s="152"/>
      <c r="HV127" s="152"/>
      <c r="HW127" s="152"/>
      <c r="HX127" s="152"/>
      <c r="HY127" s="152"/>
      <c r="HZ127" s="152"/>
      <c r="IA127" s="152"/>
      <c r="IB127" s="152"/>
      <c r="IC127" s="152"/>
      <c r="ID127" s="152"/>
      <c r="IE127" s="152"/>
      <c r="IF127" s="152"/>
      <c r="IG127" s="152"/>
      <c r="IH127" s="152"/>
      <c r="II127" s="152"/>
      <c r="IJ127" s="152"/>
      <c r="IK127" s="152"/>
      <c r="IL127" s="152"/>
      <c r="IM127" s="152"/>
      <c r="IN127" s="152"/>
      <c r="IO127" s="152"/>
      <c r="IP127" s="152"/>
      <c r="IQ127" s="152"/>
      <c r="IR127" s="152"/>
      <c r="IS127" s="152"/>
      <c r="IT127" s="152"/>
      <c r="IU127" s="152"/>
      <c r="IV127" s="152"/>
      <c r="IW127" s="152"/>
      <c r="IX127" s="152"/>
      <c r="IY127" s="152"/>
      <c r="IZ127" s="152"/>
      <c r="JA127" s="152"/>
      <c r="JB127" s="152"/>
      <c r="JC127" s="152"/>
      <c r="JD127" s="152"/>
      <c r="JE127" s="152"/>
      <c r="JF127" s="152"/>
      <c r="JG127" s="152"/>
      <c r="JH127" s="152"/>
      <c r="JI127" s="152"/>
      <c r="JJ127" s="152"/>
      <c r="JK127" s="152"/>
      <c r="JL127" s="152"/>
      <c r="JM127" s="152"/>
      <c r="JN127" s="152"/>
      <c r="JO127" s="152"/>
      <c r="JP127" s="152"/>
      <c r="JQ127" s="152"/>
      <c r="JR127" s="152"/>
      <c r="JS127" s="152"/>
      <c r="JT127" s="152"/>
      <c r="JU127" s="152"/>
      <c r="JV127" s="152"/>
      <c r="JW127" s="152"/>
      <c r="JX127" s="152"/>
      <c r="JY127" s="152"/>
      <c r="JZ127" s="152"/>
      <c r="KA127" s="152"/>
      <c r="KB127" s="152"/>
      <c r="KC127" s="152"/>
      <c r="KD127" s="152"/>
      <c r="KE127" s="152"/>
      <c r="KF127" s="152"/>
      <c r="KG127" s="152"/>
      <c r="KH127" s="152"/>
      <c r="KI127" s="152"/>
      <c r="KJ127" s="152"/>
      <c r="KK127" s="152"/>
      <c r="KL127" s="152"/>
      <c r="KM127" s="152"/>
      <c r="KN127" s="152"/>
      <c r="KO127" s="152"/>
      <c r="KP127" s="152"/>
      <c r="KQ127" s="152"/>
      <c r="KR127" s="152"/>
      <c r="KS127" s="152"/>
      <c r="KT127" s="152"/>
      <c r="KU127" s="152"/>
      <c r="KV127" s="152"/>
      <c r="KW127" s="152"/>
      <c r="KX127" s="152"/>
      <c r="KY127" s="152"/>
      <c r="KZ127" s="152"/>
      <c r="LA127" s="152"/>
      <c r="LB127" s="152"/>
      <c r="LC127" s="152"/>
      <c r="LD127" s="152"/>
      <c r="LE127" s="152"/>
      <c r="LF127" s="152"/>
      <c r="LG127" s="152"/>
      <c r="LH127" s="152"/>
      <c r="LI127" s="152"/>
      <c r="LJ127" s="152"/>
      <c r="LK127" s="152"/>
      <c r="LL127" s="152"/>
      <c r="LM127" s="152"/>
      <c r="LN127" s="152"/>
      <c r="LO127" s="152"/>
      <c r="LP127" s="152"/>
      <c r="LQ127" s="152"/>
      <c r="LR127" s="152"/>
      <c r="LS127" s="152"/>
      <c r="LT127" s="152"/>
      <c r="LU127" s="152"/>
      <c r="LV127" s="152"/>
      <c r="LW127" s="152"/>
      <c r="LX127" s="152"/>
      <c r="LY127" s="152"/>
      <c r="LZ127" s="152"/>
      <c r="MA127" s="152"/>
      <c r="MB127" s="152"/>
      <c r="MC127" s="152"/>
      <c r="MD127" s="152"/>
      <c r="ME127" s="152"/>
      <c r="MF127" s="152"/>
      <c r="MG127" s="152"/>
      <c r="MH127" s="152"/>
      <c r="MI127" s="152"/>
      <c r="MJ127" s="152"/>
      <c r="MK127" s="152"/>
      <c r="ML127" s="152"/>
      <c r="MM127" s="152"/>
      <c r="MN127" s="152"/>
      <c r="MO127" s="152"/>
      <c r="MP127" s="152"/>
      <c r="MQ127" s="152"/>
      <c r="MR127" s="152"/>
      <c r="MS127" s="152"/>
      <c r="MT127" s="152"/>
    </row>
    <row r="128" spans="1:358" s="1" customFormat="1">
      <c r="A128" s="194"/>
      <c r="B128" s="2"/>
      <c r="C128" s="2"/>
      <c r="F128" s="3"/>
      <c r="G128" s="3"/>
      <c r="H128" s="3"/>
      <c r="I128" s="3"/>
      <c r="J128" s="4"/>
      <c r="K128" s="3"/>
      <c r="L128" s="3"/>
      <c r="M128" s="3"/>
      <c r="N128" s="3"/>
      <c r="O128" s="3"/>
      <c r="P128" s="3"/>
      <c r="Q128" s="3"/>
      <c r="R128" s="3"/>
      <c r="S128" s="5"/>
      <c r="T128" s="5"/>
      <c r="U128" s="3"/>
      <c r="V128" s="3"/>
      <c r="W128" s="3"/>
      <c r="X128" s="6"/>
      <c r="Y128" s="6"/>
      <c r="Z128" s="6"/>
      <c r="AA128" s="6"/>
      <c r="AB128" s="6"/>
      <c r="AC128" s="6"/>
      <c r="AD128" s="6"/>
      <c r="AE128" s="6"/>
      <c r="AF128" s="6"/>
      <c r="AG128" s="6"/>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2"/>
      <c r="EF128" s="152"/>
      <c r="EG128" s="152"/>
      <c r="EH128" s="152"/>
      <c r="EI128" s="152"/>
      <c r="EJ128" s="152"/>
      <c r="EK128" s="152"/>
      <c r="EL128" s="152"/>
      <c r="EM128" s="152"/>
      <c r="EN128" s="152"/>
      <c r="EO128" s="152"/>
      <c r="EP128" s="152"/>
      <c r="EQ128" s="152"/>
      <c r="ER128" s="152"/>
      <c r="ES128" s="152"/>
      <c r="ET128" s="152"/>
      <c r="EU128" s="152"/>
      <c r="EV128" s="152"/>
      <c r="EW128" s="152"/>
      <c r="EX128" s="152"/>
      <c r="EY128" s="152"/>
      <c r="EZ128" s="152"/>
      <c r="FA128" s="152"/>
      <c r="FB128" s="152"/>
      <c r="FC128" s="152"/>
      <c r="FD128" s="152"/>
      <c r="FE128" s="152"/>
      <c r="FF128" s="152"/>
      <c r="FG128" s="152"/>
      <c r="FH128" s="152"/>
      <c r="FI128" s="152"/>
      <c r="FJ128" s="152"/>
      <c r="FK128" s="152"/>
      <c r="FL128" s="152"/>
      <c r="FM128" s="152"/>
      <c r="FN128" s="152"/>
      <c r="FO128" s="152"/>
      <c r="FP128" s="152"/>
      <c r="FQ128" s="152"/>
      <c r="FR128" s="152"/>
      <c r="FS128" s="152"/>
      <c r="FT128" s="152"/>
      <c r="FU128" s="152"/>
      <c r="FV128" s="152"/>
      <c r="FW128" s="152"/>
      <c r="FX128" s="152"/>
      <c r="FY128" s="152"/>
      <c r="FZ128" s="152"/>
      <c r="GA128" s="152"/>
      <c r="GB128" s="152"/>
      <c r="GC128" s="152"/>
      <c r="GD128" s="152"/>
      <c r="GE128" s="152"/>
      <c r="GF128" s="152"/>
      <c r="GG128" s="152"/>
      <c r="GH128" s="152"/>
      <c r="GI128" s="152"/>
      <c r="GJ128" s="152"/>
      <c r="GK128" s="152"/>
      <c r="GL128" s="152"/>
      <c r="GM128" s="152"/>
      <c r="GN128" s="152"/>
      <c r="GO128" s="152"/>
      <c r="GP128" s="152"/>
      <c r="GQ128" s="152"/>
      <c r="GR128" s="152"/>
      <c r="GS128" s="152"/>
      <c r="GT128" s="152"/>
      <c r="GU128" s="152"/>
      <c r="GV128" s="152"/>
      <c r="GW128" s="152"/>
      <c r="GX128" s="152"/>
      <c r="GY128" s="152"/>
      <c r="GZ128" s="152"/>
      <c r="HA128" s="152"/>
      <c r="HB128" s="152"/>
      <c r="HC128" s="152"/>
      <c r="HD128" s="152"/>
      <c r="HE128" s="152"/>
      <c r="HF128" s="152"/>
      <c r="HG128" s="152"/>
      <c r="HH128" s="152"/>
      <c r="HI128" s="152"/>
      <c r="HJ128" s="152"/>
      <c r="HK128" s="152"/>
      <c r="HL128" s="152"/>
      <c r="HM128" s="152"/>
      <c r="HN128" s="152"/>
      <c r="HO128" s="152"/>
      <c r="HP128" s="152"/>
      <c r="HQ128" s="152"/>
      <c r="HR128" s="152"/>
      <c r="HS128" s="152"/>
      <c r="HT128" s="152"/>
      <c r="HU128" s="152"/>
      <c r="HV128" s="152"/>
      <c r="HW128" s="152"/>
      <c r="HX128" s="152"/>
      <c r="HY128" s="152"/>
      <c r="HZ128" s="152"/>
      <c r="IA128" s="152"/>
      <c r="IB128" s="152"/>
      <c r="IC128" s="152"/>
      <c r="ID128" s="152"/>
      <c r="IE128" s="152"/>
      <c r="IF128" s="152"/>
      <c r="IG128" s="152"/>
      <c r="IH128" s="152"/>
      <c r="II128" s="152"/>
      <c r="IJ128" s="152"/>
      <c r="IK128" s="152"/>
      <c r="IL128" s="152"/>
      <c r="IM128" s="152"/>
      <c r="IN128" s="152"/>
      <c r="IO128" s="152"/>
      <c r="IP128" s="152"/>
      <c r="IQ128" s="152"/>
      <c r="IR128" s="152"/>
      <c r="IS128" s="152"/>
      <c r="IT128" s="152"/>
      <c r="IU128" s="152"/>
      <c r="IV128" s="152"/>
      <c r="IW128" s="152"/>
      <c r="IX128" s="152"/>
      <c r="IY128" s="152"/>
      <c r="IZ128" s="152"/>
      <c r="JA128" s="152"/>
      <c r="JB128" s="152"/>
      <c r="JC128" s="152"/>
      <c r="JD128" s="152"/>
      <c r="JE128" s="152"/>
      <c r="JF128" s="152"/>
      <c r="JG128" s="152"/>
      <c r="JH128" s="152"/>
      <c r="JI128" s="152"/>
      <c r="JJ128" s="152"/>
      <c r="JK128" s="152"/>
      <c r="JL128" s="152"/>
      <c r="JM128" s="152"/>
      <c r="JN128" s="152"/>
      <c r="JO128" s="152"/>
      <c r="JP128" s="152"/>
      <c r="JQ128" s="152"/>
      <c r="JR128" s="152"/>
      <c r="JS128" s="152"/>
      <c r="JT128" s="152"/>
      <c r="JU128" s="152"/>
      <c r="JV128" s="152"/>
      <c r="JW128" s="152"/>
      <c r="JX128" s="152"/>
      <c r="JY128" s="152"/>
      <c r="JZ128" s="152"/>
      <c r="KA128" s="152"/>
      <c r="KB128" s="152"/>
      <c r="KC128" s="152"/>
      <c r="KD128" s="152"/>
      <c r="KE128" s="152"/>
      <c r="KF128" s="152"/>
      <c r="KG128" s="152"/>
      <c r="KH128" s="152"/>
      <c r="KI128" s="152"/>
      <c r="KJ128" s="152"/>
      <c r="KK128" s="152"/>
      <c r="KL128" s="152"/>
      <c r="KM128" s="152"/>
      <c r="KN128" s="152"/>
      <c r="KO128" s="152"/>
      <c r="KP128" s="152"/>
      <c r="KQ128" s="152"/>
      <c r="KR128" s="152"/>
      <c r="KS128" s="152"/>
      <c r="KT128" s="152"/>
      <c r="KU128" s="152"/>
      <c r="KV128" s="152"/>
      <c r="KW128" s="152"/>
      <c r="KX128" s="152"/>
      <c r="KY128" s="152"/>
      <c r="KZ128" s="152"/>
      <c r="LA128" s="152"/>
      <c r="LB128" s="152"/>
      <c r="LC128" s="152"/>
      <c r="LD128" s="152"/>
      <c r="LE128" s="152"/>
      <c r="LF128" s="152"/>
      <c r="LG128" s="152"/>
      <c r="LH128" s="152"/>
      <c r="LI128" s="152"/>
      <c r="LJ128" s="152"/>
      <c r="LK128" s="152"/>
      <c r="LL128" s="152"/>
      <c r="LM128" s="152"/>
      <c r="LN128" s="152"/>
      <c r="LO128" s="152"/>
      <c r="LP128" s="152"/>
      <c r="LQ128" s="152"/>
      <c r="LR128" s="152"/>
      <c r="LS128" s="152"/>
      <c r="LT128" s="152"/>
      <c r="LU128" s="152"/>
      <c r="LV128" s="152"/>
      <c r="LW128" s="152"/>
      <c r="LX128" s="152"/>
      <c r="LY128" s="152"/>
      <c r="LZ128" s="152"/>
      <c r="MA128" s="152"/>
      <c r="MB128" s="152"/>
      <c r="MC128" s="152"/>
      <c r="MD128" s="152"/>
      <c r="ME128" s="152"/>
      <c r="MF128" s="152"/>
      <c r="MG128" s="152"/>
      <c r="MH128" s="152"/>
      <c r="MI128" s="152"/>
      <c r="MJ128" s="152"/>
      <c r="MK128" s="152"/>
      <c r="ML128" s="152"/>
      <c r="MM128" s="152"/>
      <c r="MN128" s="152"/>
      <c r="MO128" s="152"/>
      <c r="MP128" s="152"/>
      <c r="MQ128" s="152"/>
      <c r="MR128" s="152"/>
      <c r="MS128" s="152"/>
      <c r="MT128" s="152"/>
    </row>
    <row r="129" spans="1:358" s="1" customFormat="1">
      <c r="A129" s="194"/>
      <c r="B129" s="2"/>
      <c r="C129" s="2"/>
      <c r="F129" s="3"/>
      <c r="G129" s="3"/>
      <c r="H129" s="3"/>
      <c r="I129" s="3"/>
      <c r="J129" s="4"/>
      <c r="K129" s="3"/>
      <c r="L129" s="3"/>
      <c r="M129" s="3"/>
      <c r="N129" s="3"/>
      <c r="O129" s="3"/>
      <c r="P129" s="3"/>
      <c r="Q129" s="3"/>
      <c r="R129" s="3"/>
      <c r="S129" s="5"/>
      <c r="T129" s="5"/>
      <c r="U129" s="3"/>
      <c r="V129" s="3"/>
      <c r="W129" s="3"/>
      <c r="X129" s="6"/>
      <c r="Y129" s="6"/>
      <c r="Z129" s="6"/>
      <c r="AA129" s="6"/>
      <c r="AB129" s="6"/>
      <c r="AC129" s="6"/>
      <c r="AD129" s="6"/>
      <c r="AE129" s="6"/>
      <c r="AF129" s="6"/>
      <c r="AG129" s="6"/>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c r="CV129" s="152"/>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c r="DY129" s="152"/>
      <c r="DZ129" s="152"/>
      <c r="EA129" s="152"/>
      <c r="EB129" s="152"/>
      <c r="EC129" s="152"/>
      <c r="ED129" s="152"/>
      <c r="EE129" s="152"/>
      <c r="EF129" s="152"/>
      <c r="EG129" s="152"/>
      <c r="EH129" s="152"/>
      <c r="EI129" s="152"/>
      <c r="EJ129" s="152"/>
      <c r="EK129" s="152"/>
      <c r="EL129" s="152"/>
      <c r="EM129" s="152"/>
      <c r="EN129" s="152"/>
      <c r="EO129" s="152"/>
      <c r="EP129" s="152"/>
      <c r="EQ129" s="152"/>
      <c r="ER129" s="152"/>
      <c r="ES129" s="152"/>
      <c r="ET129" s="152"/>
      <c r="EU129" s="152"/>
      <c r="EV129" s="152"/>
      <c r="EW129" s="152"/>
      <c r="EX129" s="152"/>
      <c r="EY129" s="152"/>
      <c r="EZ129" s="152"/>
      <c r="FA129" s="152"/>
      <c r="FB129" s="152"/>
      <c r="FC129" s="152"/>
      <c r="FD129" s="152"/>
      <c r="FE129" s="152"/>
      <c r="FF129" s="152"/>
      <c r="FG129" s="152"/>
      <c r="FH129" s="152"/>
      <c r="FI129" s="152"/>
      <c r="FJ129" s="152"/>
      <c r="FK129" s="152"/>
      <c r="FL129" s="152"/>
      <c r="FM129" s="152"/>
      <c r="FN129" s="152"/>
      <c r="FO129" s="152"/>
      <c r="FP129" s="152"/>
      <c r="FQ129" s="152"/>
      <c r="FR129" s="152"/>
      <c r="FS129" s="152"/>
      <c r="FT129" s="152"/>
      <c r="FU129" s="152"/>
      <c r="FV129" s="152"/>
      <c r="FW129" s="152"/>
      <c r="FX129" s="152"/>
      <c r="FY129" s="152"/>
      <c r="FZ129" s="152"/>
      <c r="GA129" s="152"/>
      <c r="GB129" s="152"/>
      <c r="GC129" s="152"/>
      <c r="GD129" s="152"/>
      <c r="GE129" s="152"/>
      <c r="GF129" s="152"/>
      <c r="GG129" s="152"/>
      <c r="GH129" s="152"/>
      <c r="GI129" s="152"/>
      <c r="GJ129" s="152"/>
      <c r="GK129" s="152"/>
      <c r="GL129" s="152"/>
      <c r="GM129" s="152"/>
      <c r="GN129" s="152"/>
      <c r="GO129" s="152"/>
      <c r="GP129" s="152"/>
      <c r="GQ129" s="152"/>
      <c r="GR129" s="152"/>
      <c r="GS129" s="152"/>
      <c r="GT129" s="152"/>
      <c r="GU129" s="152"/>
      <c r="GV129" s="152"/>
      <c r="GW129" s="152"/>
      <c r="GX129" s="152"/>
      <c r="GY129" s="152"/>
      <c r="GZ129" s="152"/>
      <c r="HA129" s="152"/>
      <c r="HB129" s="152"/>
      <c r="HC129" s="152"/>
      <c r="HD129" s="152"/>
      <c r="HE129" s="152"/>
      <c r="HF129" s="152"/>
      <c r="HG129" s="152"/>
      <c r="HH129" s="152"/>
      <c r="HI129" s="152"/>
      <c r="HJ129" s="152"/>
      <c r="HK129" s="152"/>
      <c r="HL129" s="152"/>
      <c r="HM129" s="152"/>
      <c r="HN129" s="152"/>
      <c r="HO129" s="152"/>
      <c r="HP129" s="152"/>
      <c r="HQ129" s="152"/>
      <c r="HR129" s="152"/>
      <c r="HS129" s="152"/>
      <c r="HT129" s="152"/>
      <c r="HU129" s="152"/>
      <c r="HV129" s="152"/>
      <c r="HW129" s="152"/>
      <c r="HX129" s="152"/>
      <c r="HY129" s="152"/>
      <c r="HZ129" s="152"/>
      <c r="IA129" s="152"/>
      <c r="IB129" s="152"/>
      <c r="IC129" s="152"/>
      <c r="ID129" s="152"/>
      <c r="IE129" s="152"/>
      <c r="IF129" s="152"/>
      <c r="IG129" s="152"/>
      <c r="IH129" s="152"/>
      <c r="II129" s="152"/>
      <c r="IJ129" s="152"/>
      <c r="IK129" s="152"/>
      <c r="IL129" s="152"/>
      <c r="IM129" s="152"/>
      <c r="IN129" s="152"/>
      <c r="IO129" s="152"/>
      <c r="IP129" s="152"/>
      <c r="IQ129" s="152"/>
      <c r="IR129" s="152"/>
      <c r="IS129" s="152"/>
      <c r="IT129" s="152"/>
      <c r="IU129" s="152"/>
      <c r="IV129" s="152"/>
      <c r="IW129" s="152"/>
      <c r="IX129" s="152"/>
      <c r="IY129" s="152"/>
      <c r="IZ129" s="152"/>
      <c r="JA129" s="152"/>
      <c r="JB129" s="152"/>
      <c r="JC129" s="152"/>
      <c r="JD129" s="152"/>
      <c r="JE129" s="152"/>
      <c r="JF129" s="152"/>
      <c r="JG129" s="152"/>
      <c r="JH129" s="152"/>
      <c r="JI129" s="152"/>
      <c r="JJ129" s="152"/>
      <c r="JK129" s="152"/>
      <c r="JL129" s="152"/>
      <c r="JM129" s="152"/>
      <c r="JN129" s="152"/>
      <c r="JO129" s="152"/>
      <c r="JP129" s="152"/>
      <c r="JQ129" s="152"/>
      <c r="JR129" s="152"/>
      <c r="JS129" s="152"/>
      <c r="JT129" s="152"/>
      <c r="JU129" s="152"/>
      <c r="JV129" s="152"/>
      <c r="JW129" s="152"/>
      <c r="JX129" s="152"/>
      <c r="JY129" s="152"/>
      <c r="JZ129" s="152"/>
      <c r="KA129" s="152"/>
      <c r="KB129" s="152"/>
      <c r="KC129" s="152"/>
      <c r="KD129" s="152"/>
      <c r="KE129" s="152"/>
      <c r="KF129" s="152"/>
      <c r="KG129" s="152"/>
      <c r="KH129" s="152"/>
      <c r="KI129" s="152"/>
      <c r="KJ129" s="152"/>
      <c r="KK129" s="152"/>
      <c r="KL129" s="152"/>
      <c r="KM129" s="152"/>
      <c r="KN129" s="152"/>
      <c r="KO129" s="152"/>
      <c r="KP129" s="152"/>
      <c r="KQ129" s="152"/>
      <c r="KR129" s="152"/>
      <c r="KS129" s="152"/>
      <c r="KT129" s="152"/>
      <c r="KU129" s="152"/>
      <c r="KV129" s="152"/>
      <c r="KW129" s="152"/>
      <c r="KX129" s="152"/>
      <c r="KY129" s="152"/>
      <c r="KZ129" s="152"/>
      <c r="LA129" s="152"/>
      <c r="LB129" s="152"/>
      <c r="LC129" s="152"/>
      <c r="LD129" s="152"/>
      <c r="LE129" s="152"/>
      <c r="LF129" s="152"/>
      <c r="LG129" s="152"/>
      <c r="LH129" s="152"/>
      <c r="LI129" s="152"/>
      <c r="LJ129" s="152"/>
      <c r="LK129" s="152"/>
      <c r="LL129" s="152"/>
      <c r="LM129" s="152"/>
      <c r="LN129" s="152"/>
      <c r="LO129" s="152"/>
      <c r="LP129" s="152"/>
      <c r="LQ129" s="152"/>
      <c r="LR129" s="152"/>
      <c r="LS129" s="152"/>
      <c r="LT129" s="152"/>
      <c r="LU129" s="152"/>
      <c r="LV129" s="152"/>
      <c r="LW129" s="152"/>
      <c r="LX129" s="152"/>
      <c r="LY129" s="152"/>
      <c r="LZ129" s="152"/>
      <c r="MA129" s="152"/>
      <c r="MB129" s="152"/>
      <c r="MC129" s="152"/>
      <c r="MD129" s="152"/>
      <c r="ME129" s="152"/>
      <c r="MF129" s="152"/>
      <c r="MG129" s="152"/>
      <c r="MH129" s="152"/>
      <c r="MI129" s="152"/>
      <c r="MJ129" s="152"/>
      <c r="MK129" s="152"/>
      <c r="ML129" s="152"/>
      <c r="MM129" s="152"/>
      <c r="MN129" s="152"/>
      <c r="MO129" s="152"/>
      <c r="MP129" s="152"/>
      <c r="MQ129" s="152"/>
      <c r="MR129" s="152"/>
      <c r="MS129" s="152"/>
      <c r="MT129" s="152"/>
    </row>
    <row r="130" spans="1:358" s="1" customFormat="1">
      <c r="A130" s="194"/>
      <c r="B130" s="2"/>
      <c r="C130" s="2"/>
      <c r="F130" s="3"/>
      <c r="G130" s="3"/>
      <c r="H130" s="3"/>
      <c r="I130" s="3"/>
      <c r="J130" s="4"/>
      <c r="K130" s="3"/>
      <c r="L130" s="3"/>
      <c r="M130" s="3"/>
      <c r="N130" s="3"/>
      <c r="O130" s="3"/>
      <c r="P130" s="3"/>
      <c r="Q130" s="3"/>
      <c r="R130" s="3"/>
      <c r="S130" s="5"/>
      <c r="T130" s="5"/>
      <c r="U130" s="3"/>
      <c r="V130" s="3"/>
      <c r="W130" s="3"/>
      <c r="X130" s="6"/>
      <c r="Y130" s="6"/>
      <c r="Z130" s="6"/>
      <c r="AA130" s="6"/>
      <c r="AB130" s="6"/>
      <c r="AC130" s="6"/>
      <c r="AD130" s="6"/>
      <c r="AE130" s="6"/>
      <c r="AF130" s="6"/>
      <c r="AG130" s="6"/>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c r="CV130" s="152"/>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c r="DY130" s="152"/>
      <c r="DZ130" s="152"/>
      <c r="EA130" s="152"/>
      <c r="EB130" s="152"/>
      <c r="EC130" s="152"/>
      <c r="ED130" s="152"/>
      <c r="EE130" s="152"/>
      <c r="EF130" s="152"/>
      <c r="EG130" s="152"/>
      <c r="EH130" s="152"/>
      <c r="EI130" s="152"/>
      <c r="EJ130" s="152"/>
      <c r="EK130" s="152"/>
      <c r="EL130" s="152"/>
      <c r="EM130" s="152"/>
      <c r="EN130" s="152"/>
      <c r="EO130" s="152"/>
      <c r="EP130" s="152"/>
      <c r="EQ130" s="152"/>
      <c r="ER130" s="152"/>
      <c r="ES130" s="152"/>
      <c r="ET130" s="152"/>
      <c r="EU130" s="152"/>
      <c r="EV130" s="152"/>
      <c r="EW130" s="152"/>
      <c r="EX130" s="152"/>
      <c r="EY130" s="152"/>
      <c r="EZ130" s="152"/>
      <c r="FA130" s="152"/>
      <c r="FB130" s="152"/>
      <c r="FC130" s="152"/>
      <c r="FD130" s="152"/>
      <c r="FE130" s="152"/>
      <c r="FF130" s="152"/>
      <c r="FG130" s="152"/>
      <c r="FH130" s="152"/>
      <c r="FI130" s="152"/>
      <c r="FJ130" s="152"/>
      <c r="FK130" s="152"/>
      <c r="FL130" s="152"/>
      <c r="FM130" s="152"/>
      <c r="FN130" s="152"/>
      <c r="FO130" s="152"/>
      <c r="FP130" s="152"/>
      <c r="FQ130" s="152"/>
      <c r="FR130" s="152"/>
      <c r="FS130" s="152"/>
      <c r="FT130" s="152"/>
      <c r="FU130" s="152"/>
      <c r="FV130" s="152"/>
      <c r="FW130" s="152"/>
      <c r="FX130" s="152"/>
      <c r="FY130" s="152"/>
      <c r="FZ130" s="152"/>
      <c r="GA130" s="152"/>
      <c r="GB130" s="152"/>
      <c r="GC130" s="152"/>
      <c r="GD130" s="152"/>
      <c r="GE130" s="152"/>
      <c r="GF130" s="152"/>
      <c r="GG130" s="152"/>
      <c r="GH130" s="152"/>
      <c r="GI130" s="152"/>
      <c r="GJ130" s="152"/>
      <c r="GK130" s="152"/>
      <c r="GL130" s="152"/>
      <c r="GM130" s="152"/>
      <c r="GN130" s="152"/>
      <c r="GO130" s="152"/>
      <c r="GP130" s="152"/>
      <c r="GQ130" s="152"/>
      <c r="GR130" s="152"/>
      <c r="GS130" s="152"/>
      <c r="GT130" s="152"/>
      <c r="GU130" s="152"/>
      <c r="GV130" s="152"/>
      <c r="GW130" s="152"/>
      <c r="GX130" s="152"/>
      <c r="GY130" s="152"/>
      <c r="GZ130" s="152"/>
      <c r="HA130" s="152"/>
      <c r="HB130" s="152"/>
      <c r="HC130" s="152"/>
      <c r="HD130" s="152"/>
      <c r="HE130" s="152"/>
      <c r="HF130" s="152"/>
      <c r="HG130" s="152"/>
      <c r="HH130" s="152"/>
      <c r="HI130" s="152"/>
      <c r="HJ130" s="152"/>
      <c r="HK130" s="152"/>
      <c r="HL130" s="152"/>
      <c r="HM130" s="152"/>
      <c r="HN130" s="152"/>
      <c r="HO130" s="152"/>
      <c r="HP130" s="152"/>
      <c r="HQ130" s="152"/>
      <c r="HR130" s="152"/>
      <c r="HS130" s="152"/>
      <c r="HT130" s="152"/>
      <c r="HU130" s="152"/>
      <c r="HV130" s="152"/>
      <c r="HW130" s="152"/>
      <c r="HX130" s="152"/>
      <c r="HY130" s="152"/>
      <c r="HZ130" s="152"/>
      <c r="IA130" s="152"/>
      <c r="IB130" s="152"/>
      <c r="IC130" s="152"/>
      <c r="ID130" s="152"/>
      <c r="IE130" s="152"/>
      <c r="IF130" s="152"/>
      <c r="IG130" s="152"/>
      <c r="IH130" s="152"/>
      <c r="II130" s="152"/>
      <c r="IJ130" s="152"/>
      <c r="IK130" s="152"/>
      <c r="IL130" s="152"/>
      <c r="IM130" s="152"/>
      <c r="IN130" s="152"/>
      <c r="IO130" s="152"/>
      <c r="IP130" s="152"/>
      <c r="IQ130" s="152"/>
      <c r="IR130" s="152"/>
      <c r="IS130" s="152"/>
      <c r="IT130" s="152"/>
      <c r="IU130" s="152"/>
      <c r="IV130" s="152"/>
      <c r="IW130" s="152"/>
      <c r="IX130" s="152"/>
      <c r="IY130" s="152"/>
      <c r="IZ130" s="152"/>
      <c r="JA130" s="152"/>
      <c r="JB130" s="152"/>
      <c r="JC130" s="152"/>
      <c r="JD130" s="152"/>
      <c r="JE130" s="152"/>
      <c r="JF130" s="152"/>
      <c r="JG130" s="152"/>
      <c r="JH130" s="152"/>
      <c r="JI130" s="152"/>
      <c r="JJ130" s="152"/>
      <c r="JK130" s="152"/>
      <c r="JL130" s="152"/>
      <c r="JM130" s="152"/>
      <c r="JN130" s="152"/>
      <c r="JO130" s="152"/>
      <c r="JP130" s="152"/>
      <c r="JQ130" s="152"/>
      <c r="JR130" s="152"/>
      <c r="JS130" s="152"/>
      <c r="JT130" s="152"/>
      <c r="JU130" s="152"/>
      <c r="JV130" s="152"/>
      <c r="JW130" s="152"/>
      <c r="JX130" s="152"/>
      <c r="JY130" s="152"/>
      <c r="JZ130" s="152"/>
      <c r="KA130" s="152"/>
      <c r="KB130" s="152"/>
      <c r="KC130" s="152"/>
      <c r="KD130" s="152"/>
      <c r="KE130" s="152"/>
      <c r="KF130" s="152"/>
      <c r="KG130" s="152"/>
      <c r="KH130" s="152"/>
      <c r="KI130" s="152"/>
      <c r="KJ130" s="152"/>
      <c r="KK130" s="152"/>
      <c r="KL130" s="152"/>
      <c r="KM130" s="152"/>
      <c r="KN130" s="152"/>
      <c r="KO130" s="152"/>
      <c r="KP130" s="152"/>
      <c r="KQ130" s="152"/>
      <c r="KR130" s="152"/>
      <c r="KS130" s="152"/>
      <c r="KT130" s="152"/>
      <c r="KU130" s="152"/>
      <c r="KV130" s="152"/>
      <c r="KW130" s="152"/>
      <c r="KX130" s="152"/>
      <c r="KY130" s="152"/>
      <c r="KZ130" s="152"/>
      <c r="LA130" s="152"/>
      <c r="LB130" s="152"/>
      <c r="LC130" s="152"/>
      <c r="LD130" s="152"/>
      <c r="LE130" s="152"/>
      <c r="LF130" s="152"/>
      <c r="LG130" s="152"/>
      <c r="LH130" s="152"/>
      <c r="LI130" s="152"/>
      <c r="LJ130" s="152"/>
      <c r="LK130" s="152"/>
      <c r="LL130" s="152"/>
      <c r="LM130" s="152"/>
      <c r="LN130" s="152"/>
      <c r="LO130" s="152"/>
      <c r="LP130" s="152"/>
      <c r="LQ130" s="152"/>
      <c r="LR130" s="152"/>
      <c r="LS130" s="152"/>
      <c r="LT130" s="152"/>
      <c r="LU130" s="152"/>
      <c r="LV130" s="152"/>
      <c r="LW130" s="152"/>
      <c r="LX130" s="152"/>
      <c r="LY130" s="152"/>
      <c r="LZ130" s="152"/>
      <c r="MA130" s="152"/>
      <c r="MB130" s="152"/>
      <c r="MC130" s="152"/>
      <c r="MD130" s="152"/>
      <c r="ME130" s="152"/>
      <c r="MF130" s="152"/>
      <c r="MG130" s="152"/>
      <c r="MH130" s="152"/>
      <c r="MI130" s="152"/>
      <c r="MJ130" s="152"/>
      <c r="MK130" s="152"/>
      <c r="ML130" s="152"/>
      <c r="MM130" s="152"/>
      <c r="MN130" s="152"/>
      <c r="MO130" s="152"/>
      <c r="MP130" s="152"/>
      <c r="MQ130" s="152"/>
      <c r="MR130" s="152"/>
      <c r="MS130" s="152"/>
      <c r="MT130" s="152"/>
    </row>
    <row r="131" spans="1:358" s="1" customFormat="1">
      <c r="A131" s="194"/>
      <c r="B131" s="2"/>
      <c r="C131" s="2"/>
      <c r="F131" s="3"/>
      <c r="G131" s="3"/>
      <c r="H131" s="3"/>
      <c r="I131" s="3"/>
      <c r="J131" s="4"/>
      <c r="K131" s="3"/>
      <c r="L131" s="3"/>
      <c r="M131" s="3"/>
      <c r="N131" s="3"/>
      <c r="O131" s="3"/>
      <c r="P131" s="3"/>
      <c r="Q131" s="3"/>
      <c r="R131" s="3"/>
      <c r="S131" s="5"/>
      <c r="T131" s="5"/>
      <c r="U131" s="3"/>
      <c r="V131" s="3"/>
      <c r="W131" s="3"/>
      <c r="X131" s="6"/>
      <c r="Y131" s="6"/>
      <c r="Z131" s="6"/>
      <c r="AA131" s="6"/>
      <c r="AB131" s="6"/>
      <c r="AC131" s="6"/>
      <c r="AD131" s="6"/>
      <c r="AE131" s="6"/>
      <c r="AF131" s="6"/>
      <c r="AG131" s="6"/>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2"/>
      <c r="EF131" s="152"/>
      <c r="EG131" s="152"/>
      <c r="EH131" s="152"/>
      <c r="EI131" s="152"/>
      <c r="EJ131" s="152"/>
      <c r="EK131" s="152"/>
      <c r="EL131" s="152"/>
      <c r="EM131" s="152"/>
      <c r="EN131" s="152"/>
      <c r="EO131" s="152"/>
      <c r="EP131" s="152"/>
      <c r="EQ131" s="152"/>
      <c r="ER131" s="152"/>
      <c r="ES131" s="152"/>
      <c r="ET131" s="152"/>
      <c r="EU131" s="152"/>
      <c r="EV131" s="152"/>
      <c r="EW131" s="152"/>
      <c r="EX131" s="152"/>
      <c r="EY131" s="152"/>
      <c r="EZ131" s="152"/>
      <c r="FA131" s="152"/>
      <c r="FB131" s="152"/>
      <c r="FC131" s="152"/>
      <c r="FD131" s="152"/>
      <c r="FE131" s="152"/>
      <c r="FF131" s="152"/>
      <c r="FG131" s="152"/>
      <c r="FH131" s="152"/>
      <c r="FI131" s="152"/>
      <c r="FJ131" s="152"/>
      <c r="FK131" s="152"/>
      <c r="FL131" s="152"/>
      <c r="FM131" s="152"/>
      <c r="FN131" s="152"/>
      <c r="FO131" s="152"/>
      <c r="FP131" s="152"/>
      <c r="FQ131" s="152"/>
      <c r="FR131" s="152"/>
      <c r="FS131" s="152"/>
      <c r="FT131" s="152"/>
      <c r="FU131" s="152"/>
      <c r="FV131" s="152"/>
      <c r="FW131" s="152"/>
      <c r="FX131" s="152"/>
      <c r="FY131" s="152"/>
      <c r="FZ131" s="152"/>
      <c r="GA131" s="152"/>
      <c r="GB131" s="152"/>
      <c r="GC131" s="152"/>
      <c r="GD131" s="152"/>
      <c r="GE131" s="152"/>
      <c r="GF131" s="152"/>
      <c r="GG131" s="152"/>
      <c r="GH131" s="152"/>
      <c r="GI131" s="152"/>
      <c r="GJ131" s="152"/>
      <c r="GK131" s="152"/>
      <c r="GL131" s="152"/>
      <c r="GM131" s="152"/>
      <c r="GN131" s="152"/>
      <c r="GO131" s="152"/>
      <c r="GP131" s="152"/>
      <c r="GQ131" s="152"/>
      <c r="GR131" s="152"/>
      <c r="GS131" s="152"/>
      <c r="GT131" s="152"/>
      <c r="GU131" s="152"/>
      <c r="GV131" s="152"/>
      <c r="GW131" s="152"/>
      <c r="GX131" s="152"/>
      <c r="GY131" s="152"/>
      <c r="GZ131" s="152"/>
      <c r="HA131" s="152"/>
      <c r="HB131" s="152"/>
      <c r="HC131" s="152"/>
      <c r="HD131" s="152"/>
      <c r="HE131" s="152"/>
      <c r="HF131" s="152"/>
      <c r="HG131" s="152"/>
      <c r="HH131" s="152"/>
      <c r="HI131" s="152"/>
      <c r="HJ131" s="152"/>
      <c r="HK131" s="152"/>
      <c r="HL131" s="152"/>
      <c r="HM131" s="152"/>
      <c r="HN131" s="152"/>
      <c r="HO131" s="152"/>
      <c r="HP131" s="152"/>
      <c r="HQ131" s="152"/>
      <c r="HR131" s="152"/>
      <c r="HS131" s="152"/>
      <c r="HT131" s="152"/>
      <c r="HU131" s="152"/>
      <c r="HV131" s="152"/>
      <c r="HW131" s="152"/>
      <c r="HX131" s="152"/>
      <c r="HY131" s="152"/>
      <c r="HZ131" s="152"/>
      <c r="IA131" s="152"/>
      <c r="IB131" s="152"/>
      <c r="IC131" s="152"/>
      <c r="ID131" s="152"/>
      <c r="IE131" s="152"/>
      <c r="IF131" s="152"/>
      <c r="IG131" s="152"/>
      <c r="IH131" s="152"/>
      <c r="II131" s="152"/>
      <c r="IJ131" s="152"/>
      <c r="IK131" s="152"/>
      <c r="IL131" s="152"/>
      <c r="IM131" s="152"/>
      <c r="IN131" s="152"/>
      <c r="IO131" s="152"/>
      <c r="IP131" s="152"/>
      <c r="IQ131" s="152"/>
      <c r="IR131" s="152"/>
      <c r="IS131" s="152"/>
      <c r="IT131" s="152"/>
      <c r="IU131" s="152"/>
      <c r="IV131" s="152"/>
      <c r="IW131" s="152"/>
      <c r="IX131" s="152"/>
      <c r="IY131" s="152"/>
      <c r="IZ131" s="152"/>
      <c r="JA131" s="152"/>
      <c r="JB131" s="152"/>
      <c r="JC131" s="152"/>
      <c r="JD131" s="152"/>
      <c r="JE131" s="152"/>
      <c r="JF131" s="152"/>
      <c r="JG131" s="152"/>
      <c r="JH131" s="152"/>
      <c r="JI131" s="152"/>
      <c r="JJ131" s="152"/>
      <c r="JK131" s="152"/>
      <c r="JL131" s="152"/>
      <c r="JM131" s="152"/>
      <c r="JN131" s="152"/>
      <c r="JO131" s="152"/>
      <c r="JP131" s="152"/>
      <c r="JQ131" s="152"/>
      <c r="JR131" s="152"/>
      <c r="JS131" s="152"/>
      <c r="JT131" s="152"/>
      <c r="JU131" s="152"/>
      <c r="JV131" s="152"/>
      <c r="JW131" s="152"/>
      <c r="JX131" s="152"/>
      <c r="JY131" s="152"/>
      <c r="JZ131" s="152"/>
      <c r="KA131" s="152"/>
      <c r="KB131" s="152"/>
      <c r="KC131" s="152"/>
      <c r="KD131" s="152"/>
      <c r="KE131" s="152"/>
      <c r="KF131" s="152"/>
      <c r="KG131" s="152"/>
      <c r="KH131" s="152"/>
      <c r="KI131" s="152"/>
      <c r="KJ131" s="152"/>
      <c r="KK131" s="152"/>
      <c r="KL131" s="152"/>
      <c r="KM131" s="152"/>
      <c r="KN131" s="152"/>
      <c r="KO131" s="152"/>
      <c r="KP131" s="152"/>
      <c r="KQ131" s="152"/>
      <c r="KR131" s="152"/>
      <c r="KS131" s="152"/>
      <c r="KT131" s="152"/>
      <c r="KU131" s="152"/>
      <c r="KV131" s="152"/>
      <c r="KW131" s="152"/>
      <c r="KX131" s="152"/>
      <c r="KY131" s="152"/>
      <c r="KZ131" s="152"/>
      <c r="LA131" s="152"/>
      <c r="LB131" s="152"/>
      <c r="LC131" s="152"/>
      <c r="LD131" s="152"/>
      <c r="LE131" s="152"/>
      <c r="LF131" s="152"/>
      <c r="LG131" s="152"/>
      <c r="LH131" s="152"/>
      <c r="LI131" s="152"/>
      <c r="LJ131" s="152"/>
      <c r="LK131" s="152"/>
      <c r="LL131" s="152"/>
      <c r="LM131" s="152"/>
      <c r="LN131" s="152"/>
      <c r="LO131" s="152"/>
      <c r="LP131" s="152"/>
      <c r="LQ131" s="152"/>
      <c r="LR131" s="152"/>
      <c r="LS131" s="152"/>
      <c r="LT131" s="152"/>
      <c r="LU131" s="152"/>
      <c r="LV131" s="152"/>
      <c r="LW131" s="152"/>
      <c r="LX131" s="152"/>
      <c r="LY131" s="152"/>
      <c r="LZ131" s="152"/>
      <c r="MA131" s="152"/>
      <c r="MB131" s="152"/>
      <c r="MC131" s="152"/>
      <c r="MD131" s="152"/>
      <c r="ME131" s="152"/>
      <c r="MF131" s="152"/>
      <c r="MG131" s="152"/>
      <c r="MH131" s="152"/>
      <c r="MI131" s="152"/>
      <c r="MJ131" s="152"/>
      <c r="MK131" s="152"/>
      <c r="ML131" s="152"/>
      <c r="MM131" s="152"/>
      <c r="MN131" s="152"/>
      <c r="MO131" s="152"/>
      <c r="MP131" s="152"/>
      <c r="MQ131" s="152"/>
      <c r="MR131" s="152"/>
      <c r="MS131" s="152"/>
      <c r="MT131" s="152"/>
    </row>
    <row r="132" spans="1:358" s="1" customFormat="1">
      <c r="A132" s="194"/>
      <c r="B132" s="2"/>
      <c r="C132" s="2"/>
      <c r="F132" s="3"/>
      <c r="G132" s="3"/>
      <c r="H132" s="3"/>
      <c r="I132" s="3"/>
      <c r="J132" s="4"/>
      <c r="K132" s="3"/>
      <c r="L132" s="3"/>
      <c r="M132" s="3"/>
      <c r="N132" s="3"/>
      <c r="O132" s="3"/>
      <c r="P132" s="3"/>
      <c r="Q132" s="3"/>
      <c r="R132" s="3"/>
      <c r="S132" s="5"/>
      <c r="T132" s="5"/>
      <c r="U132" s="3"/>
      <c r="V132" s="3"/>
      <c r="W132" s="3"/>
      <c r="X132" s="6"/>
      <c r="Y132" s="6"/>
      <c r="Z132" s="6"/>
      <c r="AA132" s="6"/>
      <c r="AB132" s="6"/>
      <c r="AC132" s="6"/>
      <c r="AD132" s="6"/>
      <c r="AE132" s="6"/>
      <c r="AF132" s="6"/>
      <c r="AG132" s="6"/>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c r="CV132" s="152"/>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c r="DY132" s="152"/>
      <c r="DZ132" s="152"/>
      <c r="EA132" s="152"/>
      <c r="EB132" s="152"/>
      <c r="EC132" s="152"/>
      <c r="ED132" s="152"/>
      <c r="EE132" s="152"/>
      <c r="EF132" s="152"/>
      <c r="EG132" s="152"/>
      <c r="EH132" s="152"/>
      <c r="EI132" s="152"/>
      <c r="EJ132" s="152"/>
      <c r="EK132" s="152"/>
      <c r="EL132" s="152"/>
      <c r="EM132" s="152"/>
      <c r="EN132" s="152"/>
      <c r="EO132" s="152"/>
      <c r="EP132" s="152"/>
      <c r="EQ132" s="152"/>
      <c r="ER132" s="152"/>
      <c r="ES132" s="152"/>
      <c r="ET132" s="152"/>
      <c r="EU132" s="152"/>
      <c r="EV132" s="152"/>
      <c r="EW132" s="152"/>
      <c r="EX132" s="152"/>
      <c r="EY132" s="152"/>
      <c r="EZ132" s="152"/>
      <c r="FA132" s="152"/>
      <c r="FB132" s="152"/>
      <c r="FC132" s="152"/>
      <c r="FD132" s="152"/>
      <c r="FE132" s="152"/>
      <c r="FF132" s="152"/>
      <c r="FG132" s="152"/>
      <c r="FH132" s="152"/>
      <c r="FI132" s="152"/>
      <c r="FJ132" s="152"/>
      <c r="FK132" s="152"/>
      <c r="FL132" s="152"/>
      <c r="FM132" s="152"/>
      <c r="FN132" s="152"/>
      <c r="FO132" s="152"/>
      <c r="FP132" s="152"/>
      <c r="FQ132" s="152"/>
      <c r="FR132" s="152"/>
      <c r="FS132" s="152"/>
      <c r="FT132" s="152"/>
      <c r="FU132" s="152"/>
      <c r="FV132" s="152"/>
      <c r="FW132" s="152"/>
      <c r="FX132" s="152"/>
      <c r="FY132" s="152"/>
      <c r="FZ132" s="152"/>
      <c r="GA132" s="152"/>
      <c r="GB132" s="152"/>
      <c r="GC132" s="152"/>
      <c r="GD132" s="152"/>
      <c r="GE132" s="152"/>
      <c r="GF132" s="152"/>
      <c r="GG132" s="152"/>
      <c r="GH132" s="152"/>
      <c r="GI132" s="152"/>
      <c r="GJ132" s="152"/>
      <c r="GK132" s="152"/>
      <c r="GL132" s="152"/>
      <c r="GM132" s="152"/>
      <c r="GN132" s="152"/>
      <c r="GO132" s="152"/>
      <c r="GP132" s="152"/>
      <c r="GQ132" s="152"/>
      <c r="GR132" s="152"/>
      <c r="GS132" s="152"/>
      <c r="GT132" s="152"/>
      <c r="GU132" s="152"/>
      <c r="GV132" s="152"/>
      <c r="GW132" s="152"/>
      <c r="GX132" s="152"/>
      <c r="GY132" s="152"/>
      <c r="GZ132" s="152"/>
      <c r="HA132" s="152"/>
      <c r="HB132" s="152"/>
      <c r="HC132" s="152"/>
      <c r="HD132" s="152"/>
      <c r="HE132" s="152"/>
      <c r="HF132" s="152"/>
      <c r="HG132" s="152"/>
      <c r="HH132" s="152"/>
      <c r="HI132" s="152"/>
      <c r="HJ132" s="152"/>
      <c r="HK132" s="152"/>
      <c r="HL132" s="152"/>
      <c r="HM132" s="152"/>
      <c r="HN132" s="152"/>
      <c r="HO132" s="152"/>
      <c r="HP132" s="152"/>
      <c r="HQ132" s="152"/>
      <c r="HR132" s="152"/>
      <c r="HS132" s="152"/>
      <c r="HT132" s="152"/>
      <c r="HU132" s="152"/>
      <c r="HV132" s="152"/>
      <c r="HW132" s="152"/>
      <c r="HX132" s="152"/>
      <c r="HY132" s="152"/>
      <c r="HZ132" s="152"/>
      <c r="IA132" s="152"/>
      <c r="IB132" s="152"/>
      <c r="IC132" s="152"/>
      <c r="ID132" s="152"/>
      <c r="IE132" s="152"/>
      <c r="IF132" s="152"/>
      <c r="IG132" s="152"/>
      <c r="IH132" s="152"/>
      <c r="II132" s="152"/>
      <c r="IJ132" s="152"/>
      <c r="IK132" s="152"/>
      <c r="IL132" s="152"/>
      <c r="IM132" s="152"/>
      <c r="IN132" s="152"/>
      <c r="IO132" s="152"/>
      <c r="IP132" s="152"/>
      <c r="IQ132" s="152"/>
      <c r="IR132" s="152"/>
      <c r="IS132" s="152"/>
      <c r="IT132" s="152"/>
      <c r="IU132" s="152"/>
      <c r="IV132" s="152"/>
      <c r="IW132" s="152"/>
      <c r="IX132" s="152"/>
      <c r="IY132" s="152"/>
      <c r="IZ132" s="152"/>
      <c r="JA132" s="152"/>
      <c r="JB132" s="152"/>
      <c r="JC132" s="152"/>
      <c r="JD132" s="152"/>
      <c r="JE132" s="152"/>
      <c r="JF132" s="152"/>
      <c r="JG132" s="152"/>
      <c r="JH132" s="152"/>
      <c r="JI132" s="152"/>
      <c r="JJ132" s="152"/>
      <c r="JK132" s="152"/>
      <c r="JL132" s="152"/>
      <c r="JM132" s="152"/>
      <c r="JN132" s="152"/>
      <c r="JO132" s="152"/>
      <c r="JP132" s="152"/>
      <c r="JQ132" s="152"/>
      <c r="JR132" s="152"/>
      <c r="JS132" s="152"/>
      <c r="JT132" s="152"/>
      <c r="JU132" s="152"/>
      <c r="JV132" s="152"/>
      <c r="JW132" s="152"/>
      <c r="JX132" s="152"/>
      <c r="JY132" s="152"/>
      <c r="JZ132" s="152"/>
      <c r="KA132" s="152"/>
      <c r="KB132" s="152"/>
      <c r="KC132" s="152"/>
      <c r="KD132" s="152"/>
      <c r="KE132" s="152"/>
      <c r="KF132" s="152"/>
      <c r="KG132" s="152"/>
      <c r="KH132" s="152"/>
      <c r="KI132" s="152"/>
      <c r="KJ132" s="152"/>
      <c r="KK132" s="152"/>
      <c r="KL132" s="152"/>
      <c r="KM132" s="152"/>
      <c r="KN132" s="152"/>
      <c r="KO132" s="152"/>
      <c r="KP132" s="152"/>
      <c r="KQ132" s="152"/>
      <c r="KR132" s="152"/>
      <c r="KS132" s="152"/>
      <c r="KT132" s="152"/>
      <c r="KU132" s="152"/>
      <c r="KV132" s="152"/>
      <c r="KW132" s="152"/>
      <c r="KX132" s="152"/>
      <c r="KY132" s="152"/>
      <c r="KZ132" s="152"/>
      <c r="LA132" s="152"/>
      <c r="LB132" s="152"/>
      <c r="LC132" s="152"/>
      <c r="LD132" s="152"/>
      <c r="LE132" s="152"/>
      <c r="LF132" s="152"/>
      <c r="LG132" s="152"/>
      <c r="LH132" s="152"/>
      <c r="LI132" s="152"/>
      <c r="LJ132" s="152"/>
      <c r="LK132" s="152"/>
      <c r="LL132" s="152"/>
      <c r="LM132" s="152"/>
      <c r="LN132" s="152"/>
      <c r="LO132" s="152"/>
      <c r="LP132" s="152"/>
      <c r="LQ132" s="152"/>
      <c r="LR132" s="152"/>
      <c r="LS132" s="152"/>
      <c r="LT132" s="152"/>
      <c r="LU132" s="152"/>
      <c r="LV132" s="152"/>
      <c r="LW132" s="152"/>
      <c r="LX132" s="152"/>
      <c r="LY132" s="152"/>
      <c r="LZ132" s="152"/>
      <c r="MA132" s="152"/>
      <c r="MB132" s="152"/>
      <c r="MC132" s="152"/>
      <c r="MD132" s="152"/>
      <c r="ME132" s="152"/>
      <c r="MF132" s="152"/>
      <c r="MG132" s="152"/>
      <c r="MH132" s="152"/>
      <c r="MI132" s="152"/>
      <c r="MJ132" s="152"/>
      <c r="MK132" s="152"/>
      <c r="ML132" s="152"/>
      <c r="MM132" s="152"/>
      <c r="MN132" s="152"/>
      <c r="MO132" s="152"/>
      <c r="MP132" s="152"/>
      <c r="MQ132" s="152"/>
      <c r="MR132" s="152"/>
      <c r="MS132" s="152"/>
      <c r="MT132" s="152"/>
    </row>
    <row r="133" spans="1:358" s="1" customFormat="1">
      <c r="A133" s="194"/>
      <c r="B133" s="2"/>
      <c r="C133" s="2"/>
      <c r="F133" s="3"/>
      <c r="G133" s="3"/>
      <c r="H133" s="3"/>
      <c r="I133" s="3"/>
      <c r="J133" s="4"/>
      <c r="K133" s="3"/>
      <c r="L133" s="3"/>
      <c r="M133" s="3"/>
      <c r="N133" s="3"/>
      <c r="O133" s="3"/>
      <c r="P133" s="3"/>
      <c r="Q133" s="3"/>
      <c r="R133" s="3"/>
      <c r="S133" s="5"/>
      <c r="T133" s="5"/>
      <c r="U133" s="3"/>
      <c r="V133" s="3"/>
      <c r="W133" s="3"/>
      <c r="X133" s="6"/>
      <c r="Y133" s="6"/>
      <c r="Z133" s="6"/>
      <c r="AA133" s="6"/>
      <c r="AB133" s="6"/>
      <c r="AC133" s="6"/>
      <c r="AD133" s="6"/>
      <c r="AE133" s="6"/>
      <c r="AF133" s="6"/>
      <c r="AG133" s="6"/>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c r="CV133" s="152"/>
      <c r="CW133" s="152"/>
      <c r="CX133" s="152"/>
      <c r="CY133" s="152"/>
      <c r="CZ133" s="152"/>
      <c r="DA133" s="152"/>
      <c r="DB133" s="152"/>
      <c r="DC133" s="152"/>
      <c r="DD133" s="152"/>
      <c r="DE133" s="152"/>
      <c r="DF133" s="152"/>
      <c r="DG133" s="152"/>
      <c r="DH133" s="152"/>
      <c r="DI133" s="152"/>
      <c r="DJ133" s="152"/>
      <c r="DK133" s="152"/>
      <c r="DL133" s="152"/>
      <c r="DM133" s="152"/>
      <c r="DN133" s="152"/>
      <c r="DO133" s="152"/>
      <c r="DP133" s="152"/>
      <c r="DQ133" s="152"/>
      <c r="DR133" s="152"/>
      <c r="DS133" s="152"/>
      <c r="DT133" s="152"/>
      <c r="DU133" s="152"/>
      <c r="DV133" s="152"/>
      <c r="DW133" s="152"/>
      <c r="DX133" s="152"/>
      <c r="DY133" s="152"/>
      <c r="DZ133" s="152"/>
      <c r="EA133" s="152"/>
      <c r="EB133" s="152"/>
      <c r="EC133" s="152"/>
      <c r="ED133" s="152"/>
      <c r="EE133" s="152"/>
      <c r="EF133" s="152"/>
      <c r="EG133" s="152"/>
      <c r="EH133" s="152"/>
      <c r="EI133" s="152"/>
      <c r="EJ133" s="152"/>
      <c r="EK133" s="152"/>
      <c r="EL133" s="152"/>
      <c r="EM133" s="152"/>
      <c r="EN133" s="152"/>
      <c r="EO133" s="152"/>
      <c r="EP133" s="152"/>
      <c r="EQ133" s="152"/>
      <c r="ER133" s="152"/>
      <c r="ES133" s="152"/>
      <c r="ET133" s="152"/>
      <c r="EU133" s="152"/>
      <c r="EV133" s="152"/>
      <c r="EW133" s="152"/>
      <c r="EX133" s="152"/>
      <c r="EY133" s="152"/>
      <c r="EZ133" s="152"/>
      <c r="FA133" s="152"/>
      <c r="FB133" s="152"/>
      <c r="FC133" s="152"/>
      <c r="FD133" s="152"/>
      <c r="FE133" s="152"/>
      <c r="FF133" s="152"/>
      <c r="FG133" s="152"/>
      <c r="FH133" s="152"/>
      <c r="FI133" s="152"/>
      <c r="FJ133" s="152"/>
      <c r="FK133" s="152"/>
      <c r="FL133" s="152"/>
      <c r="FM133" s="152"/>
      <c r="FN133" s="152"/>
      <c r="FO133" s="152"/>
      <c r="FP133" s="152"/>
      <c r="FQ133" s="152"/>
      <c r="FR133" s="152"/>
      <c r="FS133" s="152"/>
      <c r="FT133" s="152"/>
      <c r="FU133" s="152"/>
      <c r="FV133" s="152"/>
      <c r="FW133" s="152"/>
      <c r="FX133" s="152"/>
      <c r="FY133" s="152"/>
      <c r="FZ133" s="152"/>
      <c r="GA133" s="152"/>
      <c r="GB133" s="152"/>
      <c r="GC133" s="152"/>
      <c r="GD133" s="152"/>
      <c r="GE133" s="152"/>
      <c r="GF133" s="152"/>
      <c r="GG133" s="152"/>
      <c r="GH133" s="152"/>
      <c r="GI133" s="152"/>
      <c r="GJ133" s="152"/>
      <c r="GK133" s="152"/>
      <c r="GL133" s="152"/>
      <c r="GM133" s="152"/>
      <c r="GN133" s="152"/>
      <c r="GO133" s="152"/>
      <c r="GP133" s="152"/>
      <c r="GQ133" s="152"/>
      <c r="GR133" s="152"/>
      <c r="GS133" s="152"/>
      <c r="GT133" s="152"/>
      <c r="GU133" s="152"/>
      <c r="GV133" s="152"/>
      <c r="GW133" s="152"/>
      <c r="GX133" s="152"/>
      <c r="GY133" s="152"/>
      <c r="GZ133" s="152"/>
      <c r="HA133" s="152"/>
      <c r="HB133" s="152"/>
      <c r="HC133" s="152"/>
      <c r="HD133" s="152"/>
      <c r="HE133" s="152"/>
      <c r="HF133" s="152"/>
      <c r="HG133" s="152"/>
      <c r="HH133" s="152"/>
      <c r="HI133" s="152"/>
      <c r="HJ133" s="152"/>
      <c r="HK133" s="152"/>
      <c r="HL133" s="152"/>
      <c r="HM133" s="152"/>
      <c r="HN133" s="152"/>
      <c r="HO133" s="152"/>
      <c r="HP133" s="152"/>
      <c r="HQ133" s="152"/>
      <c r="HR133" s="152"/>
      <c r="HS133" s="152"/>
      <c r="HT133" s="152"/>
      <c r="HU133" s="152"/>
      <c r="HV133" s="152"/>
      <c r="HW133" s="152"/>
      <c r="HX133" s="152"/>
      <c r="HY133" s="152"/>
      <c r="HZ133" s="152"/>
      <c r="IA133" s="152"/>
      <c r="IB133" s="152"/>
      <c r="IC133" s="152"/>
      <c r="ID133" s="152"/>
      <c r="IE133" s="152"/>
      <c r="IF133" s="152"/>
      <c r="IG133" s="152"/>
      <c r="IH133" s="152"/>
      <c r="II133" s="152"/>
      <c r="IJ133" s="152"/>
      <c r="IK133" s="152"/>
      <c r="IL133" s="152"/>
      <c r="IM133" s="152"/>
      <c r="IN133" s="152"/>
      <c r="IO133" s="152"/>
      <c r="IP133" s="152"/>
      <c r="IQ133" s="152"/>
      <c r="IR133" s="152"/>
      <c r="IS133" s="152"/>
      <c r="IT133" s="152"/>
      <c r="IU133" s="152"/>
      <c r="IV133" s="152"/>
      <c r="IW133" s="152"/>
      <c r="IX133" s="152"/>
      <c r="IY133" s="152"/>
      <c r="IZ133" s="152"/>
      <c r="JA133" s="152"/>
      <c r="JB133" s="152"/>
      <c r="JC133" s="152"/>
      <c r="JD133" s="152"/>
      <c r="JE133" s="152"/>
      <c r="JF133" s="152"/>
      <c r="JG133" s="152"/>
      <c r="JH133" s="152"/>
      <c r="JI133" s="152"/>
      <c r="JJ133" s="152"/>
      <c r="JK133" s="152"/>
      <c r="JL133" s="152"/>
      <c r="JM133" s="152"/>
      <c r="JN133" s="152"/>
      <c r="JO133" s="152"/>
      <c r="JP133" s="152"/>
      <c r="JQ133" s="152"/>
      <c r="JR133" s="152"/>
      <c r="JS133" s="152"/>
      <c r="JT133" s="152"/>
      <c r="JU133" s="152"/>
      <c r="JV133" s="152"/>
      <c r="JW133" s="152"/>
      <c r="JX133" s="152"/>
      <c r="JY133" s="152"/>
      <c r="JZ133" s="152"/>
      <c r="KA133" s="152"/>
      <c r="KB133" s="152"/>
      <c r="KC133" s="152"/>
      <c r="KD133" s="152"/>
      <c r="KE133" s="152"/>
      <c r="KF133" s="152"/>
      <c r="KG133" s="152"/>
      <c r="KH133" s="152"/>
      <c r="KI133" s="152"/>
      <c r="KJ133" s="152"/>
      <c r="KK133" s="152"/>
      <c r="KL133" s="152"/>
      <c r="KM133" s="152"/>
      <c r="KN133" s="152"/>
      <c r="KO133" s="152"/>
      <c r="KP133" s="152"/>
      <c r="KQ133" s="152"/>
      <c r="KR133" s="152"/>
      <c r="KS133" s="152"/>
      <c r="KT133" s="152"/>
      <c r="KU133" s="152"/>
      <c r="KV133" s="152"/>
      <c r="KW133" s="152"/>
      <c r="KX133" s="152"/>
      <c r="KY133" s="152"/>
      <c r="KZ133" s="152"/>
      <c r="LA133" s="152"/>
      <c r="LB133" s="152"/>
      <c r="LC133" s="152"/>
      <c r="LD133" s="152"/>
      <c r="LE133" s="152"/>
      <c r="LF133" s="152"/>
      <c r="LG133" s="152"/>
      <c r="LH133" s="152"/>
      <c r="LI133" s="152"/>
      <c r="LJ133" s="152"/>
      <c r="LK133" s="152"/>
      <c r="LL133" s="152"/>
      <c r="LM133" s="152"/>
      <c r="LN133" s="152"/>
      <c r="LO133" s="152"/>
      <c r="LP133" s="152"/>
      <c r="LQ133" s="152"/>
      <c r="LR133" s="152"/>
      <c r="LS133" s="152"/>
      <c r="LT133" s="152"/>
      <c r="LU133" s="152"/>
      <c r="LV133" s="152"/>
      <c r="LW133" s="152"/>
      <c r="LX133" s="152"/>
      <c r="LY133" s="152"/>
      <c r="LZ133" s="152"/>
      <c r="MA133" s="152"/>
      <c r="MB133" s="152"/>
      <c r="MC133" s="152"/>
      <c r="MD133" s="152"/>
      <c r="ME133" s="152"/>
      <c r="MF133" s="152"/>
      <c r="MG133" s="152"/>
      <c r="MH133" s="152"/>
      <c r="MI133" s="152"/>
      <c r="MJ133" s="152"/>
      <c r="MK133" s="152"/>
      <c r="ML133" s="152"/>
      <c r="MM133" s="152"/>
      <c r="MN133" s="152"/>
      <c r="MO133" s="152"/>
      <c r="MP133" s="152"/>
      <c r="MQ133" s="152"/>
      <c r="MR133" s="152"/>
      <c r="MS133" s="152"/>
      <c r="MT133" s="152"/>
    </row>
    <row r="134" spans="1:358" s="1" customFormat="1">
      <c r="A134" s="194"/>
      <c r="B134" s="2"/>
      <c r="C134" s="2"/>
      <c r="F134" s="3"/>
      <c r="G134" s="3"/>
      <c r="H134" s="3"/>
      <c r="I134" s="3"/>
      <c r="J134" s="4"/>
      <c r="K134" s="3"/>
      <c r="L134" s="3"/>
      <c r="M134" s="3"/>
      <c r="N134" s="3"/>
      <c r="O134" s="3"/>
      <c r="P134" s="3"/>
      <c r="Q134" s="3"/>
      <c r="R134" s="3"/>
      <c r="S134" s="5"/>
      <c r="T134" s="5"/>
      <c r="U134" s="3"/>
      <c r="V134" s="3"/>
      <c r="W134" s="3"/>
      <c r="X134" s="6"/>
      <c r="Y134" s="6"/>
      <c r="Z134" s="6"/>
      <c r="AA134" s="6"/>
      <c r="AB134" s="6"/>
      <c r="AC134" s="6"/>
      <c r="AD134" s="6"/>
      <c r="AE134" s="6"/>
      <c r="AF134" s="6"/>
      <c r="AG134" s="6"/>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2"/>
      <c r="EF134" s="152"/>
      <c r="EG134" s="152"/>
      <c r="EH134" s="152"/>
      <c r="EI134" s="152"/>
      <c r="EJ134" s="152"/>
      <c r="EK134" s="152"/>
      <c r="EL134" s="152"/>
      <c r="EM134" s="152"/>
      <c r="EN134" s="152"/>
      <c r="EO134" s="152"/>
      <c r="EP134" s="152"/>
      <c r="EQ134" s="152"/>
      <c r="ER134" s="152"/>
      <c r="ES134" s="152"/>
      <c r="ET134" s="152"/>
      <c r="EU134" s="152"/>
      <c r="EV134" s="152"/>
      <c r="EW134" s="152"/>
      <c r="EX134" s="152"/>
      <c r="EY134" s="152"/>
      <c r="EZ134" s="152"/>
      <c r="FA134" s="152"/>
      <c r="FB134" s="152"/>
      <c r="FC134" s="152"/>
      <c r="FD134" s="152"/>
      <c r="FE134" s="152"/>
      <c r="FF134" s="152"/>
      <c r="FG134" s="152"/>
      <c r="FH134" s="152"/>
      <c r="FI134" s="152"/>
      <c r="FJ134" s="152"/>
      <c r="FK134" s="152"/>
      <c r="FL134" s="152"/>
      <c r="FM134" s="152"/>
      <c r="FN134" s="152"/>
      <c r="FO134" s="152"/>
      <c r="FP134" s="152"/>
      <c r="FQ134" s="152"/>
      <c r="FR134" s="152"/>
      <c r="FS134" s="152"/>
      <c r="FT134" s="152"/>
      <c r="FU134" s="152"/>
      <c r="FV134" s="152"/>
      <c r="FW134" s="152"/>
      <c r="FX134" s="152"/>
      <c r="FY134" s="152"/>
      <c r="FZ134" s="152"/>
      <c r="GA134" s="152"/>
      <c r="GB134" s="152"/>
      <c r="GC134" s="152"/>
      <c r="GD134" s="152"/>
      <c r="GE134" s="152"/>
      <c r="GF134" s="152"/>
      <c r="GG134" s="152"/>
      <c r="GH134" s="152"/>
      <c r="GI134" s="152"/>
      <c r="GJ134" s="152"/>
      <c r="GK134" s="152"/>
      <c r="GL134" s="152"/>
      <c r="GM134" s="152"/>
      <c r="GN134" s="152"/>
      <c r="GO134" s="152"/>
      <c r="GP134" s="152"/>
      <c r="GQ134" s="152"/>
      <c r="GR134" s="152"/>
      <c r="GS134" s="152"/>
      <c r="GT134" s="152"/>
      <c r="GU134" s="152"/>
      <c r="GV134" s="152"/>
      <c r="GW134" s="152"/>
      <c r="GX134" s="152"/>
      <c r="GY134" s="152"/>
      <c r="GZ134" s="152"/>
      <c r="HA134" s="152"/>
      <c r="HB134" s="152"/>
      <c r="HC134" s="152"/>
      <c r="HD134" s="152"/>
      <c r="HE134" s="152"/>
      <c r="HF134" s="152"/>
      <c r="HG134" s="152"/>
      <c r="HH134" s="152"/>
      <c r="HI134" s="152"/>
      <c r="HJ134" s="152"/>
      <c r="HK134" s="152"/>
      <c r="HL134" s="152"/>
      <c r="HM134" s="152"/>
      <c r="HN134" s="152"/>
      <c r="HO134" s="152"/>
      <c r="HP134" s="152"/>
      <c r="HQ134" s="152"/>
      <c r="HR134" s="152"/>
      <c r="HS134" s="152"/>
      <c r="HT134" s="152"/>
      <c r="HU134" s="152"/>
      <c r="HV134" s="152"/>
      <c r="HW134" s="152"/>
      <c r="HX134" s="152"/>
      <c r="HY134" s="152"/>
      <c r="HZ134" s="152"/>
      <c r="IA134" s="152"/>
      <c r="IB134" s="152"/>
      <c r="IC134" s="152"/>
      <c r="ID134" s="152"/>
      <c r="IE134" s="152"/>
      <c r="IF134" s="152"/>
      <c r="IG134" s="152"/>
      <c r="IH134" s="152"/>
      <c r="II134" s="152"/>
      <c r="IJ134" s="152"/>
      <c r="IK134" s="152"/>
      <c r="IL134" s="152"/>
      <c r="IM134" s="152"/>
      <c r="IN134" s="152"/>
      <c r="IO134" s="152"/>
      <c r="IP134" s="152"/>
      <c r="IQ134" s="152"/>
      <c r="IR134" s="152"/>
      <c r="IS134" s="152"/>
      <c r="IT134" s="152"/>
      <c r="IU134" s="152"/>
      <c r="IV134" s="152"/>
      <c r="IW134" s="152"/>
      <c r="IX134" s="152"/>
      <c r="IY134" s="152"/>
      <c r="IZ134" s="152"/>
      <c r="JA134" s="152"/>
      <c r="JB134" s="152"/>
      <c r="JC134" s="152"/>
      <c r="JD134" s="152"/>
      <c r="JE134" s="152"/>
      <c r="JF134" s="152"/>
      <c r="JG134" s="152"/>
      <c r="JH134" s="152"/>
      <c r="JI134" s="152"/>
      <c r="JJ134" s="152"/>
      <c r="JK134" s="152"/>
      <c r="JL134" s="152"/>
      <c r="JM134" s="152"/>
      <c r="JN134" s="152"/>
      <c r="JO134" s="152"/>
      <c r="JP134" s="152"/>
      <c r="JQ134" s="152"/>
      <c r="JR134" s="152"/>
      <c r="JS134" s="152"/>
      <c r="JT134" s="152"/>
      <c r="JU134" s="152"/>
      <c r="JV134" s="152"/>
      <c r="JW134" s="152"/>
      <c r="JX134" s="152"/>
      <c r="JY134" s="152"/>
      <c r="JZ134" s="152"/>
      <c r="KA134" s="152"/>
      <c r="KB134" s="152"/>
      <c r="KC134" s="152"/>
      <c r="KD134" s="152"/>
      <c r="KE134" s="152"/>
      <c r="KF134" s="152"/>
      <c r="KG134" s="152"/>
      <c r="KH134" s="152"/>
      <c r="KI134" s="152"/>
      <c r="KJ134" s="152"/>
      <c r="KK134" s="152"/>
      <c r="KL134" s="152"/>
      <c r="KM134" s="152"/>
      <c r="KN134" s="152"/>
      <c r="KO134" s="152"/>
      <c r="KP134" s="152"/>
      <c r="KQ134" s="152"/>
      <c r="KR134" s="152"/>
      <c r="KS134" s="152"/>
      <c r="KT134" s="152"/>
      <c r="KU134" s="152"/>
      <c r="KV134" s="152"/>
      <c r="KW134" s="152"/>
      <c r="KX134" s="152"/>
      <c r="KY134" s="152"/>
      <c r="KZ134" s="152"/>
      <c r="LA134" s="152"/>
      <c r="LB134" s="152"/>
      <c r="LC134" s="152"/>
      <c r="LD134" s="152"/>
      <c r="LE134" s="152"/>
      <c r="LF134" s="152"/>
      <c r="LG134" s="152"/>
      <c r="LH134" s="152"/>
      <c r="LI134" s="152"/>
      <c r="LJ134" s="152"/>
      <c r="LK134" s="152"/>
      <c r="LL134" s="152"/>
      <c r="LM134" s="152"/>
      <c r="LN134" s="152"/>
      <c r="LO134" s="152"/>
      <c r="LP134" s="152"/>
      <c r="LQ134" s="152"/>
      <c r="LR134" s="152"/>
      <c r="LS134" s="152"/>
      <c r="LT134" s="152"/>
      <c r="LU134" s="152"/>
      <c r="LV134" s="152"/>
      <c r="LW134" s="152"/>
      <c r="LX134" s="152"/>
      <c r="LY134" s="152"/>
      <c r="LZ134" s="152"/>
      <c r="MA134" s="152"/>
      <c r="MB134" s="152"/>
      <c r="MC134" s="152"/>
      <c r="MD134" s="152"/>
      <c r="ME134" s="152"/>
      <c r="MF134" s="152"/>
      <c r="MG134" s="152"/>
      <c r="MH134" s="152"/>
      <c r="MI134" s="152"/>
      <c r="MJ134" s="152"/>
      <c r="MK134" s="152"/>
      <c r="ML134" s="152"/>
      <c r="MM134" s="152"/>
      <c r="MN134" s="152"/>
      <c r="MO134" s="152"/>
      <c r="MP134" s="152"/>
      <c r="MQ134" s="152"/>
      <c r="MR134" s="152"/>
      <c r="MS134" s="152"/>
      <c r="MT134" s="152"/>
    </row>
    <row r="135" spans="1:358" s="1" customFormat="1">
      <c r="A135" s="194"/>
      <c r="B135" s="2"/>
      <c r="C135" s="2"/>
      <c r="F135" s="3"/>
      <c r="G135" s="3"/>
      <c r="H135" s="3"/>
      <c r="I135" s="3"/>
      <c r="J135" s="4"/>
      <c r="K135" s="3"/>
      <c r="L135" s="3"/>
      <c r="M135" s="3"/>
      <c r="N135" s="3"/>
      <c r="O135" s="3"/>
      <c r="P135" s="3"/>
      <c r="Q135" s="3"/>
      <c r="R135" s="3"/>
      <c r="S135" s="5"/>
      <c r="T135" s="5"/>
      <c r="U135" s="3"/>
      <c r="V135" s="3"/>
      <c r="W135" s="3"/>
      <c r="X135" s="6"/>
      <c r="Y135" s="6"/>
      <c r="Z135" s="6"/>
      <c r="AA135" s="6"/>
      <c r="AB135" s="6"/>
      <c r="AC135" s="6"/>
      <c r="AD135" s="6"/>
      <c r="AE135" s="6"/>
      <c r="AF135" s="6"/>
      <c r="AG135" s="6"/>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c r="CV135" s="152"/>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c r="DY135" s="152"/>
      <c r="DZ135" s="152"/>
      <c r="EA135" s="152"/>
      <c r="EB135" s="152"/>
      <c r="EC135" s="152"/>
      <c r="ED135" s="152"/>
      <c r="EE135" s="152"/>
      <c r="EF135" s="152"/>
      <c r="EG135" s="152"/>
      <c r="EH135" s="152"/>
      <c r="EI135" s="152"/>
      <c r="EJ135" s="152"/>
      <c r="EK135" s="152"/>
      <c r="EL135" s="152"/>
      <c r="EM135" s="152"/>
      <c r="EN135" s="152"/>
      <c r="EO135" s="152"/>
      <c r="EP135" s="152"/>
      <c r="EQ135" s="152"/>
      <c r="ER135" s="152"/>
      <c r="ES135" s="152"/>
      <c r="ET135" s="152"/>
      <c r="EU135" s="152"/>
      <c r="EV135" s="152"/>
      <c r="EW135" s="152"/>
      <c r="EX135" s="152"/>
      <c r="EY135" s="152"/>
      <c r="EZ135" s="152"/>
      <c r="FA135" s="152"/>
      <c r="FB135" s="152"/>
      <c r="FC135" s="152"/>
      <c r="FD135" s="152"/>
      <c r="FE135" s="152"/>
      <c r="FF135" s="152"/>
      <c r="FG135" s="152"/>
      <c r="FH135" s="152"/>
      <c r="FI135" s="152"/>
      <c r="FJ135" s="152"/>
      <c r="FK135" s="152"/>
      <c r="FL135" s="152"/>
      <c r="FM135" s="152"/>
      <c r="FN135" s="152"/>
      <c r="FO135" s="152"/>
      <c r="FP135" s="152"/>
      <c r="FQ135" s="152"/>
      <c r="FR135" s="152"/>
      <c r="FS135" s="152"/>
      <c r="FT135" s="152"/>
      <c r="FU135" s="152"/>
      <c r="FV135" s="152"/>
      <c r="FW135" s="152"/>
      <c r="FX135" s="152"/>
      <c r="FY135" s="152"/>
      <c r="FZ135" s="152"/>
      <c r="GA135" s="152"/>
      <c r="GB135" s="152"/>
      <c r="GC135" s="152"/>
      <c r="GD135" s="152"/>
      <c r="GE135" s="152"/>
      <c r="GF135" s="152"/>
      <c r="GG135" s="152"/>
      <c r="GH135" s="152"/>
      <c r="GI135" s="152"/>
      <c r="GJ135" s="152"/>
      <c r="GK135" s="152"/>
      <c r="GL135" s="152"/>
      <c r="GM135" s="152"/>
      <c r="GN135" s="152"/>
      <c r="GO135" s="152"/>
      <c r="GP135" s="152"/>
      <c r="GQ135" s="152"/>
      <c r="GR135" s="152"/>
      <c r="GS135" s="152"/>
      <c r="GT135" s="152"/>
      <c r="GU135" s="152"/>
      <c r="GV135" s="152"/>
      <c r="GW135" s="152"/>
      <c r="GX135" s="152"/>
      <c r="GY135" s="152"/>
      <c r="GZ135" s="152"/>
      <c r="HA135" s="152"/>
      <c r="HB135" s="152"/>
      <c r="HC135" s="152"/>
      <c r="HD135" s="152"/>
      <c r="HE135" s="152"/>
      <c r="HF135" s="152"/>
      <c r="HG135" s="152"/>
      <c r="HH135" s="152"/>
      <c r="HI135" s="152"/>
      <c r="HJ135" s="152"/>
      <c r="HK135" s="152"/>
      <c r="HL135" s="152"/>
      <c r="HM135" s="152"/>
      <c r="HN135" s="152"/>
      <c r="HO135" s="152"/>
      <c r="HP135" s="152"/>
      <c r="HQ135" s="152"/>
      <c r="HR135" s="152"/>
      <c r="HS135" s="152"/>
      <c r="HT135" s="152"/>
      <c r="HU135" s="152"/>
      <c r="HV135" s="152"/>
      <c r="HW135" s="152"/>
      <c r="HX135" s="152"/>
      <c r="HY135" s="152"/>
      <c r="HZ135" s="152"/>
      <c r="IA135" s="152"/>
      <c r="IB135" s="152"/>
      <c r="IC135" s="152"/>
      <c r="ID135" s="152"/>
      <c r="IE135" s="152"/>
      <c r="IF135" s="152"/>
      <c r="IG135" s="152"/>
      <c r="IH135" s="152"/>
      <c r="II135" s="152"/>
      <c r="IJ135" s="152"/>
      <c r="IK135" s="152"/>
      <c r="IL135" s="152"/>
      <c r="IM135" s="152"/>
      <c r="IN135" s="152"/>
      <c r="IO135" s="152"/>
      <c r="IP135" s="152"/>
      <c r="IQ135" s="152"/>
      <c r="IR135" s="152"/>
      <c r="IS135" s="152"/>
      <c r="IT135" s="152"/>
      <c r="IU135" s="152"/>
      <c r="IV135" s="152"/>
      <c r="IW135" s="152"/>
      <c r="IX135" s="152"/>
      <c r="IY135" s="152"/>
      <c r="IZ135" s="152"/>
      <c r="JA135" s="152"/>
      <c r="JB135" s="152"/>
      <c r="JC135" s="152"/>
      <c r="JD135" s="152"/>
      <c r="JE135" s="152"/>
      <c r="JF135" s="152"/>
      <c r="JG135" s="152"/>
      <c r="JH135" s="152"/>
      <c r="JI135" s="152"/>
      <c r="JJ135" s="152"/>
      <c r="JK135" s="152"/>
      <c r="JL135" s="152"/>
      <c r="JM135" s="152"/>
      <c r="JN135" s="152"/>
      <c r="JO135" s="152"/>
      <c r="JP135" s="152"/>
      <c r="JQ135" s="152"/>
      <c r="JR135" s="152"/>
      <c r="JS135" s="152"/>
      <c r="JT135" s="152"/>
      <c r="JU135" s="152"/>
      <c r="JV135" s="152"/>
      <c r="JW135" s="152"/>
      <c r="JX135" s="152"/>
      <c r="JY135" s="152"/>
      <c r="JZ135" s="152"/>
      <c r="KA135" s="152"/>
      <c r="KB135" s="152"/>
      <c r="KC135" s="152"/>
      <c r="KD135" s="152"/>
      <c r="KE135" s="152"/>
      <c r="KF135" s="152"/>
      <c r="KG135" s="152"/>
      <c r="KH135" s="152"/>
      <c r="KI135" s="152"/>
      <c r="KJ135" s="152"/>
      <c r="KK135" s="152"/>
      <c r="KL135" s="152"/>
      <c r="KM135" s="152"/>
      <c r="KN135" s="152"/>
      <c r="KO135" s="152"/>
      <c r="KP135" s="152"/>
      <c r="KQ135" s="152"/>
      <c r="KR135" s="152"/>
      <c r="KS135" s="152"/>
      <c r="KT135" s="152"/>
      <c r="KU135" s="152"/>
      <c r="KV135" s="152"/>
      <c r="KW135" s="152"/>
      <c r="KX135" s="152"/>
      <c r="KY135" s="152"/>
      <c r="KZ135" s="152"/>
      <c r="LA135" s="152"/>
      <c r="LB135" s="152"/>
      <c r="LC135" s="152"/>
      <c r="LD135" s="152"/>
      <c r="LE135" s="152"/>
      <c r="LF135" s="152"/>
      <c r="LG135" s="152"/>
      <c r="LH135" s="152"/>
      <c r="LI135" s="152"/>
      <c r="LJ135" s="152"/>
      <c r="LK135" s="152"/>
      <c r="LL135" s="152"/>
      <c r="LM135" s="152"/>
      <c r="LN135" s="152"/>
      <c r="LO135" s="152"/>
      <c r="LP135" s="152"/>
      <c r="LQ135" s="152"/>
      <c r="LR135" s="152"/>
      <c r="LS135" s="152"/>
      <c r="LT135" s="152"/>
      <c r="LU135" s="152"/>
      <c r="LV135" s="152"/>
      <c r="LW135" s="152"/>
      <c r="LX135" s="152"/>
      <c r="LY135" s="152"/>
      <c r="LZ135" s="152"/>
      <c r="MA135" s="152"/>
      <c r="MB135" s="152"/>
      <c r="MC135" s="152"/>
      <c r="MD135" s="152"/>
      <c r="ME135" s="152"/>
      <c r="MF135" s="152"/>
      <c r="MG135" s="152"/>
      <c r="MH135" s="152"/>
      <c r="MI135" s="152"/>
      <c r="MJ135" s="152"/>
      <c r="MK135" s="152"/>
      <c r="ML135" s="152"/>
      <c r="MM135" s="152"/>
      <c r="MN135" s="152"/>
      <c r="MO135" s="152"/>
      <c r="MP135" s="152"/>
      <c r="MQ135" s="152"/>
      <c r="MR135" s="152"/>
      <c r="MS135" s="152"/>
      <c r="MT135" s="152"/>
    </row>
    <row r="136" spans="1:358" s="1" customFormat="1">
      <c r="A136" s="194"/>
      <c r="B136" s="2"/>
      <c r="C136" s="2"/>
      <c r="F136" s="3"/>
      <c r="G136" s="3"/>
      <c r="H136" s="3"/>
      <c r="I136" s="3"/>
      <c r="J136" s="4"/>
      <c r="K136" s="3"/>
      <c r="L136" s="3"/>
      <c r="M136" s="3"/>
      <c r="N136" s="3"/>
      <c r="O136" s="3"/>
      <c r="P136" s="3"/>
      <c r="Q136" s="3"/>
      <c r="R136" s="3"/>
      <c r="S136" s="5"/>
      <c r="T136" s="5"/>
      <c r="U136" s="3"/>
      <c r="V136" s="3"/>
      <c r="W136" s="3"/>
      <c r="X136" s="6"/>
      <c r="Y136" s="6"/>
      <c r="Z136" s="6"/>
      <c r="AA136" s="6"/>
      <c r="AB136" s="6"/>
      <c r="AC136" s="6"/>
      <c r="AD136" s="6"/>
      <c r="AE136" s="6"/>
      <c r="AF136" s="6"/>
      <c r="AG136" s="6"/>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c r="CS136" s="152"/>
      <c r="CT136" s="152"/>
      <c r="CU136" s="152"/>
      <c r="CV136" s="152"/>
      <c r="CW136" s="152"/>
      <c r="CX136" s="152"/>
      <c r="CY136" s="152"/>
      <c r="CZ136" s="152"/>
      <c r="DA136" s="152"/>
      <c r="DB136" s="152"/>
      <c r="DC136" s="152"/>
      <c r="DD136" s="152"/>
      <c r="DE136" s="152"/>
      <c r="DF136" s="152"/>
      <c r="DG136" s="152"/>
      <c r="DH136" s="152"/>
      <c r="DI136" s="152"/>
      <c r="DJ136" s="152"/>
      <c r="DK136" s="152"/>
      <c r="DL136" s="152"/>
      <c r="DM136" s="152"/>
      <c r="DN136" s="152"/>
      <c r="DO136" s="152"/>
      <c r="DP136" s="152"/>
      <c r="DQ136" s="152"/>
      <c r="DR136" s="152"/>
      <c r="DS136" s="152"/>
      <c r="DT136" s="152"/>
      <c r="DU136" s="152"/>
      <c r="DV136" s="152"/>
      <c r="DW136" s="152"/>
      <c r="DX136" s="152"/>
      <c r="DY136" s="152"/>
      <c r="DZ136" s="152"/>
      <c r="EA136" s="152"/>
      <c r="EB136" s="152"/>
      <c r="EC136" s="152"/>
      <c r="ED136" s="152"/>
      <c r="EE136" s="152"/>
      <c r="EF136" s="152"/>
      <c r="EG136" s="152"/>
      <c r="EH136" s="152"/>
      <c r="EI136" s="152"/>
      <c r="EJ136" s="152"/>
      <c r="EK136" s="152"/>
      <c r="EL136" s="152"/>
      <c r="EM136" s="152"/>
      <c r="EN136" s="152"/>
      <c r="EO136" s="152"/>
      <c r="EP136" s="152"/>
      <c r="EQ136" s="152"/>
      <c r="ER136" s="152"/>
      <c r="ES136" s="152"/>
      <c r="ET136" s="152"/>
      <c r="EU136" s="152"/>
      <c r="EV136" s="152"/>
      <c r="EW136" s="152"/>
      <c r="EX136" s="152"/>
      <c r="EY136" s="152"/>
      <c r="EZ136" s="152"/>
      <c r="FA136" s="152"/>
      <c r="FB136" s="152"/>
      <c r="FC136" s="152"/>
      <c r="FD136" s="152"/>
      <c r="FE136" s="152"/>
      <c r="FF136" s="152"/>
      <c r="FG136" s="152"/>
      <c r="FH136" s="152"/>
      <c r="FI136" s="152"/>
      <c r="FJ136" s="152"/>
      <c r="FK136" s="152"/>
      <c r="FL136" s="152"/>
      <c r="FM136" s="152"/>
      <c r="FN136" s="152"/>
      <c r="FO136" s="152"/>
      <c r="FP136" s="152"/>
      <c r="FQ136" s="152"/>
      <c r="FR136" s="152"/>
      <c r="FS136" s="152"/>
      <c r="FT136" s="152"/>
      <c r="FU136" s="152"/>
      <c r="FV136" s="152"/>
      <c r="FW136" s="152"/>
      <c r="FX136" s="152"/>
      <c r="FY136" s="152"/>
      <c r="FZ136" s="152"/>
      <c r="GA136" s="152"/>
      <c r="GB136" s="152"/>
      <c r="GC136" s="152"/>
      <c r="GD136" s="152"/>
      <c r="GE136" s="152"/>
      <c r="GF136" s="152"/>
      <c r="GG136" s="152"/>
      <c r="GH136" s="152"/>
      <c r="GI136" s="152"/>
      <c r="GJ136" s="152"/>
      <c r="GK136" s="152"/>
      <c r="GL136" s="152"/>
      <c r="GM136" s="152"/>
      <c r="GN136" s="152"/>
      <c r="GO136" s="152"/>
      <c r="GP136" s="152"/>
      <c r="GQ136" s="152"/>
      <c r="GR136" s="152"/>
      <c r="GS136" s="152"/>
      <c r="GT136" s="152"/>
      <c r="GU136" s="152"/>
      <c r="GV136" s="152"/>
      <c r="GW136" s="152"/>
      <c r="GX136" s="152"/>
      <c r="GY136" s="152"/>
      <c r="GZ136" s="152"/>
      <c r="HA136" s="152"/>
      <c r="HB136" s="152"/>
      <c r="HC136" s="152"/>
      <c r="HD136" s="152"/>
      <c r="HE136" s="152"/>
      <c r="HF136" s="152"/>
      <c r="HG136" s="152"/>
      <c r="HH136" s="152"/>
      <c r="HI136" s="152"/>
      <c r="HJ136" s="152"/>
      <c r="HK136" s="152"/>
      <c r="HL136" s="152"/>
      <c r="HM136" s="152"/>
      <c r="HN136" s="152"/>
      <c r="HO136" s="152"/>
      <c r="HP136" s="152"/>
      <c r="HQ136" s="152"/>
      <c r="HR136" s="152"/>
      <c r="HS136" s="152"/>
      <c r="HT136" s="152"/>
      <c r="HU136" s="152"/>
      <c r="HV136" s="152"/>
      <c r="HW136" s="152"/>
      <c r="HX136" s="152"/>
      <c r="HY136" s="152"/>
      <c r="HZ136" s="152"/>
      <c r="IA136" s="152"/>
      <c r="IB136" s="152"/>
      <c r="IC136" s="152"/>
      <c r="ID136" s="152"/>
      <c r="IE136" s="152"/>
      <c r="IF136" s="152"/>
      <c r="IG136" s="152"/>
      <c r="IH136" s="152"/>
      <c r="II136" s="152"/>
      <c r="IJ136" s="152"/>
      <c r="IK136" s="152"/>
      <c r="IL136" s="152"/>
      <c r="IM136" s="152"/>
      <c r="IN136" s="152"/>
      <c r="IO136" s="152"/>
      <c r="IP136" s="152"/>
      <c r="IQ136" s="152"/>
      <c r="IR136" s="152"/>
      <c r="IS136" s="152"/>
      <c r="IT136" s="152"/>
      <c r="IU136" s="152"/>
      <c r="IV136" s="152"/>
      <c r="IW136" s="152"/>
      <c r="IX136" s="152"/>
      <c r="IY136" s="152"/>
      <c r="IZ136" s="152"/>
      <c r="JA136" s="152"/>
      <c r="JB136" s="152"/>
      <c r="JC136" s="152"/>
      <c r="JD136" s="152"/>
      <c r="JE136" s="152"/>
      <c r="JF136" s="152"/>
      <c r="JG136" s="152"/>
      <c r="JH136" s="152"/>
      <c r="JI136" s="152"/>
      <c r="JJ136" s="152"/>
      <c r="JK136" s="152"/>
      <c r="JL136" s="152"/>
      <c r="JM136" s="152"/>
      <c r="JN136" s="152"/>
      <c r="JO136" s="152"/>
      <c r="JP136" s="152"/>
      <c r="JQ136" s="152"/>
      <c r="JR136" s="152"/>
      <c r="JS136" s="152"/>
      <c r="JT136" s="152"/>
      <c r="JU136" s="152"/>
      <c r="JV136" s="152"/>
      <c r="JW136" s="152"/>
      <c r="JX136" s="152"/>
      <c r="JY136" s="152"/>
      <c r="JZ136" s="152"/>
      <c r="KA136" s="152"/>
      <c r="KB136" s="152"/>
      <c r="KC136" s="152"/>
      <c r="KD136" s="152"/>
      <c r="KE136" s="152"/>
      <c r="KF136" s="152"/>
      <c r="KG136" s="152"/>
      <c r="KH136" s="152"/>
      <c r="KI136" s="152"/>
      <c r="KJ136" s="152"/>
      <c r="KK136" s="152"/>
      <c r="KL136" s="152"/>
      <c r="KM136" s="152"/>
      <c r="KN136" s="152"/>
      <c r="KO136" s="152"/>
      <c r="KP136" s="152"/>
      <c r="KQ136" s="152"/>
      <c r="KR136" s="152"/>
      <c r="KS136" s="152"/>
      <c r="KT136" s="152"/>
      <c r="KU136" s="152"/>
      <c r="KV136" s="152"/>
      <c r="KW136" s="152"/>
      <c r="KX136" s="152"/>
      <c r="KY136" s="152"/>
      <c r="KZ136" s="152"/>
      <c r="LA136" s="152"/>
      <c r="LB136" s="152"/>
      <c r="LC136" s="152"/>
      <c r="LD136" s="152"/>
      <c r="LE136" s="152"/>
      <c r="LF136" s="152"/>
      <c r="LG136" s="152"/>
      <c r="LH136" s="152"/>
      <c r="LI136" s="152"/>
      <c r="LJ136" s="152"/>
      <c r="LK136" s="152"/>
      <c r="LL136" s="152"/>
      <c r="LM136" s="152"/>
      <c r="LN136" s="152"/>
      <c r="LO136" s="152"/>
      <c r="LP136" s="152"/>
      <c r="LQ136" s="152"/>
      <c r="LR136" s="152"/>
      <c r="LS136" s="152"/>
      <c r="LT136" s="152"/>
      <c r="LU136" s="152"/>
      <c r="LV136" s="152"/>
      <c r="LW136" s="152"/>
      <c r="LX136" s="152"/>
      <c r="LY136" s="152"/>
      <c r="LZ136" s="152"/>
      <c r="MA136" s="152"/>
      <c r="MB136" s="152"/>
      <c r="MC136" s="152"/>
      <c r="MD136" s="152"/>
      <c r="ME136" s="152"/>
      <c r="MF136" s="152"/>
      <c r="MG136" s="152"/>
      <c r="MH136" s="152"/>
      <c r="MI136" s="152"/>
      <c r="MJ136" s="152"/>
      <c r="MK136" s="152"/>
      <c r="ML136" s="152"/>
      <c r="MM136" s="152"/>
      <c r="MN136" s="152"/>
      <c r="MO136" s="152"/>
      <c r="MP136" s="152"/>
      <c r="MQ136" s="152"/>
      <c r="MR136" s="152"/>
      <c r="MS136" s="152"/>
      <c r="MT136" s="152"/>
    </row>
  </sheetData>
  <mergeCells count="183">
    <mergeCell ref="P5:P6"/>
    <mergeCell ref="Q5:Q6"/>
    <mergeCell ref="R5:R6"/>
    <mergeCell ref="U5:U6"/>
    <mergeCell ref="E5:E6"/>
    <mergeCell ref="F5:F6"/>
    <mergeCell ref="G5:G6"/>
    <mergeCell ref="H5:H6"/>
    <mergeCell ref="I5:I6"/>
    <mergeCell ref="K5:K6"/>
    <mergeCell ref="AH5:AH6"/>
    <mergeCell ref="AI5:AI6"/>
    <mergeCell ref="A9:C9"/>
    <mergeCell ref="E17:E18"/>
    <mergeCell ref="F17:F18"/>
    <mergeCell ref="G17:G18"/>
    <mergeCell ref="H17:H18"/>
    <mergeCell ref="I17:I18"/>
    <mergeCell ref="K17:K18"/>
    <mergeCell ref="N17:N18"/>
    <mergeCell ref="AB5:AB6"/>
    <mergeCell ref="AC5:AC6"/>
    <mergeCell ref="AD5:AD6"/>
    <mergeCell ref="AE5:AE6"/>
    <mergeCell ref="AF5:AF6"/>
    <mergeCell ref="AG5:AG6"/>
    <mergeCell ref="V5:V6"/>
    <mergeCell ref="W5:W6"/>
    <mergeCell ref="X5:X6"/>
    <mergeCell ref="Y5:Y6"/>
    <mergeCell ref="Z5:Z6"/>
    <mergeCell ref="AA5:AA6"/>
    <mergeCell ref="N5:N6"/>
    <mergeCell ref="O5:O6"/>
    <mergeCell ref="AF17:AF18"/>
    <mergeCell ref="AG17:AG18"/>
    <mergeCell ref="AH17:AH18"/>
    <mergeCell ref="W17:W18"/>
    <mergeCell ref="X17:X18"/>
    <mergeCell ref="Y17:Y18"/>
    <mergeCell ref="Z17:Z18"/>
    <mergeCell ref="AA17:AA18"/>
    <mergeCell ref="AB17:AB18"/>
    <mergeCell ref="A20:C20"/>
    <mergeCell ref="E28:E29"/>
    <mergeCell ref="F28:F29"/>
    <mergeCell ref="G28:G29"/>
    <mergeCell ref="H28:H29"/>
    <mergeCell ref="I28:I29"/>
    <mergeCell ref="AC17:AC18"/>
    <mergeCell ref="AD17:AD18"/>
    <mergeCell ref="AE17:AE18"/>
    <mergeCell ref="O17:O18"/>
    <mergeCell ref="P17:P18"/>
    <mergeCell ref="Q17:Q18"/>
    <mergeCell ref="R17:R18"/>
    <mergeCell ref="U17:U18"/>
    <mergeCell ref="V17:V18"/>
    <mergeCell ref="W28:W29"/>
    <mergeCell ref="X28:X29"/>
    <mergeCell ref="Y28:Y29"/>
    <mergeCell ref="Z28:Z29"/>
    <mergeCell ref="K28:K29"/>
    <mergeCell ref="N28:N29"/>
    <mergeCell ref="O28:O29"/>
    <mergeCell ref="P28:P29"/>
    <mergeCell ref="Q28:Q29"/>
    <mergeCell ref="AG28:AG29"/>
    <mergeCell ref="AH28:AH29"/>
    <mergeCell ref="AB28:AB29"/>
    <mergeCell ref="AC28:AC29"/>
    <mergeCell ref="AD28:AD29"/>
    <mergeCell ref="AE28:AE29"/>
    <mergeCell ref="AF28:AF29"/>
    <mergeCell ref="AC39:AC40"/>
    <mergeCell ref="AD39:AD40"/>
    <mergeCell ref="AE39:AE40"/>
    <mergeCell ref="AF39:AF40"/>
    <mergeCell ref="AG39:AG40"/>
    <mergeCell ref="AH39:AH40"/>
    <mergeCell ref="AB39:AB40"/>
    <mergeCell ref="A31:C31"/>
    <mergeCell ref="E39:E40"/>
    <mergeCell ref="F39:F40"/>
    <mergeCell ref="G39:G40"/>
    <mergeCell ref="H39:H40"/>
    <mergeCell ref="I39:I40"/>
    <mergeCell ref="K39:K40"/>
    <mergeCell ref="N39:N40"/>
    <mergeCell ref="AA28:AA29"/>
    <mergeCell ref="U28:U29"/>
    <mergeCell ref="V28:V29"/>
    <mergeCell ref="W39:W40"/>
    <mergeCell ref="X39:X40"/>
    <mergeCell ref="Y39:Y40"/>
    <mergeCell ref="Z39:Z40"/>
    <mergeCell ref="AA39:AA40"/>
    <mergeCell ref="R28:R29"/>
    <mergeCell ref="O39:O40"/>
    <mergeCell ref="P39:P40"/>
    <mergeCell ref="Q39:Q40"/>
    <mergeCell ref="R39:R40"/>
    <mergeCell ref="U39:U40"/>
    <mergeCell ref="V39:V40"/>
    <mergeCell ref="O52:O53"/>
    <mergeCell ref="P52:P53"/>
    <mergeCell ref="Q52:Q53"/>
    <mergeCell ref="R52:R53"/>
    <mergeCell ref="A42:C42"/>
    <mergeCell ref="E52:E53"/>
    <mergeCell ref="F52:F53"/>
    <mergeCell ref="G52:G53"/>
    <mergeCell ref="H52:H53"/>
    <mergeCell ref="I52:I53"/>
    <mergeCell ref="AG52:AG53"/>
    <mergeCell ref="AH52:AH53"/>
    <mergeCell ref="A55:C55"/>
    <mergeCell ref="E63:E64"/>
    <mergeCell ref="F63:F64"/>
    <mergeCell ref="G63:G64"/>
    <mergeCell ref="H63:H64"/>
    <mergeCell ref="I63:I64"/>
    <mergeCell ref="K63:K64"/>
    <mergeCell ref="N63:N64"/>
    <mergeCell ref="AA52:AA53"/>
    <mergeCell ref="AB52:AB53"/>
    <mergeCell ref="AC52:AC53"/>
    <mergeCell ref="AD52:AD53"/>
    <mergeCell ref="AE52:AE53"/>
    <mergeCell ref="AF52:AF53"/>
    <mergeCell ref="U52:U53"/>
    <mergeCell ref="V52:V53"/>
    <mergeCell ref="W52:W53"/>
    <mergeCell ref="X52:X53"/>
    <mergeCell ref="Y52:Y53"/>
    <mergeCell ref="Z52:Z53"/>
    <mergeCell ref="K52:K53"/>
    <mergeCell ref="N52:N53"/>
    <mergeCell ref="AF63:AF64"/>
    <mergeCell ref="AG63:AG64"/>
    <mergeCell ref="AH63:AH64"/>
    <mergeCell ref="W63:W64"/>
    <mergeCell ref="X63:X64"/>
    <mergeCell ref="Y63:Y64"/>
    <mergeCell ref="Z63:Z64"/>
    <mergeCell ref="AA63:AA64"/>
    <mergeCell ref="AB63:AB64"/>
    <mergeCell ref="A66:C66"/>
    <mergeCell ref="E74:E75"/>
    <mergeCell ref="F74:F75"/>
    <mergeCell ref="G74:G75"/>
    <mergeCell ref="H74:H75"/>
    <mergeCell ref="I74:I75"/>
    <mergeCell ref="AC63:AC64"/>
    <mergeCell ref="AD63:AD64"/>
    <mergeCell ref="AE63:AE64"/>
    <mergeCell ref="O63:O64"/>
    <mergeCell ref="P63:P64"/>
    <mergeCell ref="Q63:Q64"/>
    <mergeCell ref="R63:R64"/>
    <mergeCell ref="U63:U64"/>
    <mergeCell ref="V63:V64"/>
    <mergeCell ref="AG74:AG75"/>
    <mergeCell ref="AH74:AH75"/>
    <mergeCell ref="A77:C77"/>
    <mergeCell ref="AA74:AA75"/>
    <mergeCell ref="AB74:AB75"/>
    <mergeCell ref="AC74:AC75"/>
    <mergeCell ref="AD74:AD75"/>
    <mergeCell ref="AE74:AE75"/>
    <mergeCell ref="AF74:AF75"/>
    <mergeCell ref="U74:U75"/>
    <mergeCell ref="V74:V75"/>
    <mergeCell ref="W74:W75"/>
    <mergeCell ref="X74:X75"/>
    <mergeCell ref="Y74:Y75"/>
    <mergeCell ref="Z74:Z75"/>
    <mergeCell ref="K74:K75"/>
    <mergeCell ref="N74:N75"/>
    <mergeCell ref="O74:O75"/>
    <mergeCell ref="P74:P75"/>
    <mergeCell ref="Q74:Q75"/>
    <mergeCell ref="R74:R7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T136"/>
  <sheetViews>
    <sheetView topLeftCell="A4" zoomScale="80" zoomScaleNormal="80" workbookViewId="0">
      <selection activeCell="AJ82" sqref="AJ82"/>
    </sheetView>
  </sheetViews>
  <sheetFormatPr defaultColWidth="9.125" defaultRowHeight="21" outlineLevelRow="1" outlineLevelCol="1"/>
  <cols>
    <col min="1" max="1" width="18.2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17" width="9.625" style="3" customWidth="1"/>
    <col min="18" max="18" width="10.5" style="3" customWidth="1"/>
    <col min="19" max="19" width="23.125" style="5" hidden="1" customWidth="1" outlineLevel="1"/>
    <col min="20" max="20" width="22.5" style="5" hidden="1" customWidth="1" outlineLevel="1"/>
    <col min="21" max="21" width="10" style="3" customWidth="1" collapsed="1"/>
    <col min="22" max="23" width="9.125" style="3" customWidth="1"/>
    <col min="24" max="29" width="9.125" style="6" customWidth="1"/>
    <col min="30" max="30" width="8.625" style="6" hidden="1" customWidth="1" outlineLevel="1"/>
    <col min="31" max="33" width="9.25" style="6" hidden="1" customWidth="1" outlineLevel="1"/>
    <col min="34" max="34" width="8.625" style="153" hidden="1" customWidth="1" outlineLevel="1"/>
    <col min="35" max="35" width="10.125" style="7" bestFit="1" customWidth="1" collapsed="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2"/>
      <c r="T2" s="12"/>
      <c r="U2" s="10"/>
      <c r="V2" s="10"/>
      <c r="W2" s="10"/>
      <c r="X2" s="10"/>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7"/>
      <c r="T3" s="17"/>
      <c r="U3" s="14"/>
      <c r="V3" s="14"/>
      <c r="W3" s="14"/>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261" t="s">
        <v>9</v>
      </c>
      <c r="M5" s="261" t="s">
        <v>9</v>
      </c>
      <c r="N5" s="1182" t="s">
        <v>87</v>
      </c>
      <c r="O5" s="1182" t="s">
        <v>13</v>
      </c>
      <c r="P5" s="1182" t="s">
        <v>14</v>
      </c>
      <c r="Q5" s="1182" t="s">
        <v>149</v>
      </c>
      <c r="R5" s="1182" t="s">
        <v>16</v>
      </c>
      <c r="S5" s="29" t="s">
        <v>10</v>
      </c>
      <c r="T5" s="30" t="s">
        <v>11</v>
      </c>
      <c r="U5" s="1182" t="s">
        <v>64</v>
      </c>
      <c r="V5" s="1182" t="s">
        <v>65</v>
      </c>
      <c r="W5" s="1182" t="s">
        <v>66</v>
      </c>
      <c r="X5" s="1182" t="s">
        <v>67</v>
      </c>
      <c r="Y5" s="1182" t="s">
        <v>68</v>
      </c>
      <c r="Z5" s="1182" t="s">
        <v>69</v>
      </c>
      <c r="AA5" s="1182" t="s">
        <v>70</v>
      </c>
      <c r="AB5" s="1182" t="s">
        <v>77</v>
      </c>
      <c r="AC5" s="1182" t="s">
        <v>78</v>
      </c>
      <c r="AD5" s="1198" t="s">
        <v>79</v>
      </c>
      <c r="AE5" s="1198" t="s">
        <v>80</v>
      </c>
      <c r="AF5" s="1198" t="s">
        <v>81</v>
      </c>
      <c r="AG5" s="1194" t="s">
        <v>82</v>
      </c>
      <c r="AH5" s="1200">
        <v>2016</v>
      </c>
      <c r="AI5" s="1201"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87">
        <v>42430</v>
      </c>
      <c r="T6" s="188">
        <v>42461</v>
      </c>
      <c r="U6" s="1183"/>
      <c r="V6" s="1183"/>
      <c r="W6" s="1183"/>
      <c r="X6" s="1183"/>
      <c r="Y6" s="1183"/>
      <c r="Z6" s="1183"/>
      <c r="AA6" s="1183"/>
      <c r="AB6" s="1183"/>
      <c r="AC6" s="1183"/>
      <c r="AD6" s="1199"/>
      <c r="AE6" s="1199"/>
      <c r="AF6" s="1199"/>
      <c r="AG6" s="1195"/>
      <c r="AH6" s="1197"/>
      <c r="AI6" s="1201"/>
    </row>
    <row r="7" spans="1:358" ht="18.75" customHeight="1" thickBot="1">
      <c r="A7" s="204" t="s">
        <v>0</v>
      </c>
      <c r="B7" s="205"/>
      <c r="C7" s="205"/>
      <c r="D7" s="19"/>
      <c r="E7" s="19"/>
      <c r="F7" s="20"/>
      <c r="G7" s="20"/>
      <c r="H7" s="20"/>
      <c r="I7" s="20"/>
      <c r="J7" s="21"/>
      <c r="K7" s="20"/>
      <c r="L7" s="20"/>
      <c r="M7" s="20"/>
      <c r="N7" s="20"/>
      <c r="O7" s="20"/>
      <c r="P7" s="20"/>
      <c r="Q7" s="20"/>
      <c r="R7" s="23"/>
      <c r="S7" s="22"/>
      <c r="T7" s="22"/>
      <c r="U7" s="24"/>
      <c r="V7" s="24"/>
      <c r="W7" s="24"/>
      <c r="X7" s="24"/>
      <c r="Y7" s="23"/>
      <c r="Z7" s="24"/>
      <c r="AA7" s="24"/>
      <c r="AB7" s="24"/>
      <c r="AC7" s="23"/>
      <c r="AD7" s="24"/>
      <c r="AE7" s="24"/>
      <c r="AF7" s="24"/>
      <c r="AG7" s="24"/>
      <c r="AH7" s="238"/>
      <c r="AI7" s="262"/>
    </row>
    <row r="8" spans="1:358" ht="21.75" hidden="1" outlineLevel="1" thickBot="1">
      <c r="A8" s="209" t="s">
        <v>21</v>
      </c>
      <c r="B8" s="210">
        <v>61.78</v>
      </c>
      <c r="C8" s="210" t="s">
        <v>22</v>
      </c>
      <c r="D8" s="211"/>
      <c r="E8" s="212">
        <v>58.55</v>
      </c>
      <c r="F8" s="35"/>
      <c r="G8" s="35"/>
      <c r="H8" s="35"/>
      <c r="I8" s="35"/>
      <c r="J8" s="36"/>
      <c r="K8" s="35"/>
      <c r="L8" s="213"/>
      <c r="M8" s="213"/>
      <c r="N8" s="35"/>
      <c r="O8" s="35"/>
      <c r="P8" s="35"/>
      <c r="Q8" s="35"/>
      <c r="R8" s="38"/>
      <c r="S8" s="214"/>
      <c r="T8" s="215"/>
      <c r="U8" s="39"/>
      <c r="V8" s="39"/>
      <c r="W8" s="39"/>
      <c r="X8" s="39"/>
      <c r="Y8" s="38"/>
      <c r="Z8" s="38"/>
      <c r="AA8" s="38"/>
      <c r="AB8" s="38"/>
      <c r="AC8" s="38"/>
      <c r="AD8" s="248"/>
      <c r="AE8" s="248"/>
      <c r="AF8" s="248"/>
      <c r="AG8" s="249"/>
      <c r="AH8" s="239"/>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16"/>
      <c r="T9" s="217"/>
      <c r="U9" s="208"/>
      <c r="V9" s="208"/>
      <c r="W9" s="208"/>
      <c r="X9" s="208"/>
      <c r="Y9" s="208"/>
      <c r="Z9" s="208"/>
      <c r="AA9" s="208"/>
      <c r="AB9" s="208"/>
      <c r="AC9" s="208"/>
      <c r="AD9" s="208"/>
      <c r="AE9" s="208"/>
      <c r="AF9" s="208"/>
      <c r="AG9" s="233"/>
      <c r="AH9" s="240"/>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65.2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52">
        <v>26.81</v>
      </c>
      <c r="Q10" s="52">
        <v>29.269444444444446</v>
      </c>
      <c r="R10" s="189">
        <v>30.5</v>
      </c>
      <c r="S10" s="185" t="s">
        <v>120</v>
      </c>
      <c r="T10" s="186" t="s">
        <v>121</v>
      </c>
      <c r="U10" s="189">
        <v>31</v>
      </c>
      <c r="V10" s="189">
        <v>31.75</v>
      </c>
      <c r="W10" s="189">
        <v>32</v>
      </c>
      <c r="X10" s="189">
        <v>33</v>
      </c>
      <c r="Y10" s="189">
        <v>34</v>
      </c>
      <c r="Z10" s="189">
        <v>35.5</v>
      </c>
      <c r="AA10" s="189">
        <v>37</v>
      </c>
      <c r="AB10" s="189">
        <v>38.5</v>
      </c>
      <c r="AC10" s="189">
        <v>40</v>
      </c>
      <c r="AD10" s="246">
        <f>AVERAGE(P10:R10)</f>
        <v>28.859814814814815</v>
      </c>
      <c r="AE10" s="246">
        <f>AVERAGE(U10:W10)</f>
        <v>31.583333333333332</v>
      </c>
      <c r="AF10" s="246">
        <f>AVERAGE(X10:Z10)</f>
        <v>34.166666666666664</v>
      </c>
      <c r="AG10" s="247">
        <f>AVERAGE(AA10:AC10)</f>
        <v>38.5</v>
      </c>
      <c r="AH10" s="241">
        <f>AVERAGE(P10:AC10)</f>
        <v>33.277453703703706</v>
      </c>
    </row>
    <row r="11" spans="1:358" ht="65.2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52">
        <v>26.81</v>
      </c>
      <c r="Q11" s="52">
        <v>29.269444444444446</v>
      </c>
      <c r="R11" s="183">
        <v>31.5</v>
      </c>
      <c r="S11" s="185"/>
      <c r="T11" s="186"/>
      <c r="U11" s="183">
        <v>31</v>
      </c>
      <c r="V11" s="183">
        <v>31</v>
      </c>
      <c r="W11" s="183">
        <v>32</v>
      </c>
      <c r="X11" s="183">
        <v>33</v>
      </c>
      <c r="Y11" s="183">
        <v>35.5</v>
      </c>
      <c r="Z11" s="183">
        <v>36</v>
      </c>
      <c r="AA11" s="183">
        <v>38</v>
      </c>
      <c r="AB11" s="183">
        <v>38.299999999999997</v>
      </c>
      <c r="AC11" s="183">
        <v>40</v>
      </c>
      <c r="AD11" s="246">
        <f t="shared" ref="AD11:AD12" si="1">AVERAGE(P11:R11)</f>
        <v>29.193148148148151</v>
      </c>
      <c r="AE11" s="246">
        <f t="shared" ref="AE11:AE13" si="2">AVERAGE(U11:W11)</f>
        <v>31.333333333333332</v>
      </c>
      <c r="AF11" s="246">
        <f t="shared" ref="AF11:AF13" si="3">AVERAGE(X11:Z11)</f>
        <v>34.833333333333336</v>
      </c>
      <c r="AG11" s="247">
        <f t="shared" ref="AG11:AG13" si="4">AVERAGE(AA11:AC11)</f>
        <v>38.766666666666666</v>
      </c>
      <c r="AH11" s="241">
        <f>AVERAGE(P11:AC11)</f>
        <v>33.531620370370369</v>
      </c>
    </row>
    <row r="12" spans="1:358" ht="65.2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52">
        <v>26.81</v>
      </c>
      <c r="Q12" s="52">
        <v>29.269444444444446</v>
      </c>
      <c r="R12" s="189">
        <v>32</v>
      </c>
      <c r="S12" s="185" t="s">
        <v>156</v>
      </c>
      <c r="T12" s="186" t="s">
        <v>157</v>
      </c>
      <c r="U12" s="183">
        <v>35</v>
      </c>
      <c r="V12" s="183">
        <v>35</v>
      </c>
      <c r="W12" s="183">
        <v>35</v>
      </c>
      <c r="X12" s="183">
        <v>37</v>
      </c>
      <c r="Y12" s="189">
        <v>37</v>
      </c>
      <c r="Z12" s="189">
        <v>37</v>
      </c>
      <c r="AA12" s="189">
        <v>40</v>
      </c>
      <c r="AB12" s="189">
        <v>40</v>
      </c>
      <c r="AC12" s="189">
        <v>40</v>
      </c>
      <c r="AD12" s="246">
        <f t="shared" si="1"/>
        <v>29.359814814814815</v>
      </c>
      <c r="AE12" s="246">
        <f t="shared" si="2"/>
        <v>35</v>
      </c>
      <c r="AF12" s="246">
        <f t="shared" si="3"/>
        <v>37</v>
      </c>
      <c r="AG12" s="247">
        <f t="shared" si="4"/>
        <v>40</v>
      </c>
      <c r="AH12" s="241">
        <f>AVERAGE(P12:AC12)</f>
        <v>35.339953703703706</v>
      </c>
    </row>
    <row r="13" spans="1:358" ht="65.25" hidden="1" customHeight="1" outlineLevel="1">
      <c r="A13" s="47" t="s">
        <v>26</v>
      </c>
      <c r="B13" s="48">
        <f>C13-$B$8</f>
        <v>0.76999999999999602</v>
      </c>
      <c r="C13" s="48">
        <v>62.55</v>
      </c>
      <c r="D13" s="49"/>
      <c r="E13" s="49"/>
      <c r="F13" s="52"/>
      <c r="G13" s="51"/>
      <c r="H13" s="52"/>
      <c r="I13" s="52"/>
      <c r="J13" s="55"/>
      <c r="K13" s="181">
        <v>52.3</v>
      </c>
      <c r="L13" s="181">
        <v>47</v>
      </c>
      <c r="M13" s="181">
        <v>48.54</v>
      </c>
      <c r="N13" s="181">
        <v>46.5</v>
      </c>
      <c r="O13" s="181">
        <v>37</v>
      </c>
      <c r="P13" s="52">
        <v>26.81</v>
      </c>
      <c r="Q13" s="52">
        <v>29.269444444444446</v>
      </c>
      <c r="R13" s="189">
        <v>29.8</v>
      </c>
      <c r="S13" s="253" t="s">
        <v>137</v>
      </c>
      <c r="T13" s="254" t="s">
        <v>138</v>
      </c>
      <c r="U13" s="189">
        <v>30.7</v>
      </c>
      <c r="V13" s="189">
        <v>32</v>
      </c>
      <c r="W13" s="189">
        <v>35</v>
      </c>
      <c r="X13" s="189">
        <v>37</v>
      </c>
      <c r="Y13" s="189">
        <v>37.5</v>
      </c>
      <c r="Z13" s="189">
        <v>38</v>
      </c>
      <c r="AA13" s="189">
        <v>40</v>
      </c>
      <c r="AB13" s="189">
        <v>41</v>
      </c>
      <c r="AC13" s="189">
        <v>44</v>
      </c>
      <c r="AD13" s="246">
        <f>AVERAGE(P13:R13)</f>
        <v>28.626481481481481</v>
      </c>
      <c r="AE13" s="246">
        <f t="shared" si="2"/>
        <v>32.56666666666667</v>
      </c>
      <c r="AF13" s="246">
        <f t="shared" si="3"/>
        <v>37.5</v>
      </c>
      <c r="AG13" s="247">
        <f t="shared" si="4"/>
        <v>41.666666666666664</v>
      </c>
      <c r="AH13" s="241">
        <f>AVERAGE(P13:AC13)</f>
        <v>35.089953703703706</v>
      </c>
    </row>
    <row r="14" spans="1:358" s="62" customFormat="1" ht="19.5" hidden="1" outlineLevel="1" thickBot="1">
      <c r="A14" s="245" t="s">
        <v>75</v>
      </c>
      <c r="B14" s="244" t="s">
        <v>27</v>
      </c>
      <c r="C14" s="58" t="s">
        <v>27</v>
      </c>
      <c r="D14" s="58"/>
      <c r="E14" s="58"/>
      <c r="F14" s="59"/>
      <c r="G14" s="59"/>
      <c r="H14" s="59"/>
      <c r="I14" s="59"/>
      <c r="J14" s="59" t="e">
        <f t="shared" ref="J14:K14" si="5">AVERAGE(J10:J13)</f>
        <v>#DIV/0!</v>
      </c>
      <c r="K14" s="59">
        <f t="shared" si="5"/>
        <v>48.3</v>
      </c>
      <c r="L14" s="59">
        <f>AVERAGE(L10:L13)</f>
        <v>46.85</v>
      </c>
      <c r="M14" s="59">
        <f>AVERAGE(M10:M13)</f>
        <v>48.634999999999998</v>
      </c>
      <c r="N14" s="59">
        <f>AVERAGE(N10:N13)</f>
        <v>46.25</v>
      </c>
      <c r="O14" s="59">
        <f t="shared" ref="O14" si="6">AVERAGE(O10:O13)</f>
        <v>37</v>
      </c>
      <c r="P14" s="59">
        <f>AVERAGE(P10:P13)</f>
        <v>26.81</v>
      </c>
      <c r="Q14" s="59">
        <f>AVERAGE(Q10:Q13)</f>
        <v>29.269444444444446</v>
      </c>
      <c r="R14" s="59">
        <f>AVERAGE(R10:R13)</f>
        <v>30.95</v>
      </c>
      <c r="S14" s="60"/>
      <c r="T14" s="60"/>
      <c r="U14" s="59">
        <f>AVERAGE(U10:U13)</f>
        <v>31.925000000000001</v>
      </c>
      <c r="V14" s="59">
        <f t="shared" ref="V14:AC14" si="7">AVERAGE(V10:V13)</f>
        <v>32.4375</v>
      </c>
      <c r="W14" s="59">
        <f t="shared" si="7"/>
        <v>33.5</v>
      </c>
      <c r="X14" s="59">
        <f t="shared" si="7"/>
        <v>35</v>
      </c>
      <c r="Y14" s="59">
        <f t="shared" si="7"/>
        <v>36</v>
      </c>
      <c r="Z14" s="59">
        <f t="shared" si="7"/>
        <v>36.625</v>
      </c>
      <c r="AA14" s="59">
        <f t="shared" si="7"/>
        <v>38.75</v>
      </c>
      <c r="AB14" s="59">
        <f t="shared" si="7"/>
        <v>39.450000000000003</v>
      </c>
      <c r="AC14" s="59">
        <f t="shared" si="7"/>
        <v>41</v>
      </c>
      <c r="AD14" s="59">
        <f>AVERAGE(AD10:AD13)</f>
        <v>29.009814814814813</v>
      </c>
      <c r="AE14" s="59">
        <f t="shared" ref="AE14" si="8">AVERAGE(AE10:AE13)</f>
        <v>32.62083333333333</v>
      </c>
      <c r="AF14" s="59">
        <f>AVERAGE(AF10:AF13)</f>
        <v>35.875</v>
      </c>
      <c r="AG14" s="234">
        <f>AVERAGE(AG10:AG13)</f>
        <v>39.733333333333334</v>
      </c>
      <c r="AH14" s="242">
        <f>AVERAGE(AH10:AH13)</f>
        <v>34.309745370370372</v>
      </c>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9">Q14</f>
        <v>29.269444444444446</v>
      </c>
      <c r="R15" s="164">
        <v>30.8</v>
      </c>
      <c r="S15" s="164"/>
      <c r="T15" s="164"/>
      <c r="U15" s="164">
        <v>31</v>
      </c>
      <c r="V15" s="164">
        <v>31.8</v>
      </c>
      <c r="W15" s="164">
        <v>32</v>
      </c>
      <c r="X15" s="164">
        <v>34</v>
      </c>
      <c r="Y15" s="164">
        <f>Y14</f>
        <v>36</v>
      </c>
      <c r="Z15" s="164">
        <f t="shared" ref="Z15:AC15" si="10">Z14</f>
        <v>36.625</v>
      </c>
      <c r="AA15" s="164">
        <f t="shared" si="10"/>
        <v>38.75</v>
      </c>
      <c r="AB15" s="164">
        <f t="shared" si="10"/>
        <v>39.450000000000003</v>
      </c>
      <c r="AC15" s="164">
        <f t="shared" si="10"/>
        <v>41</v>
      </c>
      <c r="AD15" s="164">
        <f>AVERAGE(P15:R15)</f>
        <v>28.959814814814816</v>
      </c>
      <c r="AE15" s="164">
        <f>AVERAGE(U15:W15)</f>
        <v>31.599999999999998</v>
      </c>
      <c r="AF15" s="164">
        <f>AVERAGE(X15:Z15)</f>
        <v>35.541666666666664</v>
      </c>
      <c r="AG15" s="229">
        <f>AVERAGE(AA15:AC15)</f>
        <v>39.733333333333334</v>
      </c>
      <c r="AH15" s="243">
        <f>AVERAGE(P15:R15,U15:AC15)</f>
        <v>33.958703703703705</v>
      </c>
      <c r="AI15" s="262">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67"/>
      <c r="T16" s="67"/>
      <c r="U16" s="24"/>
      <c r="V16" s="24"/>
      <c r="W16" s="24"/>
      <c r="X16" s="24"/>
      <c r="Y16" s="23"/>
      <c r="Z16" s="23"/>
      <c r="AA16" s="23"/>
      <c r="AB16" s="23"/>
      <c r="AC16" s="23"/>
      <c r="AD16" s="23"/>
      <c r="AE16" s="23"/>
      <c r="AF16" s="23"/>
      <c r="AG16" s="24"/>
      <c r="AH16" s="238"/>
      <c r="AI16" s="262"/>
    </row>
    <row r="17" spans="1:358" ht="16.5" hidden="1" customHeight="1" outlineLevel="1">
      <c r="A17" s="231"/>
      <c r="B17" s="26" t="s">
        <v>1</v>
      </c>
      <c r="C17" s="26" t="str">
        <f>C5</f>
        <v>Forecast</v>
      </c>
      <c r="D17" s="27"/>
      <c r="E17" s="1182" t="s">
        <v>3</v>
      </c>
      <c r="F17" s="1182" t="s">
        <v>4</v>
      </c>
      <c r="G17" s="1182" t="s">
        <v>5</v>
      </c>
      <c r="H17" s="1182" t="s">
        <v>6</v>
      </c>
      <c r="I17" s="1182" t="s">
        <v>7</v>
      </c>
      <c r="J17" s="28" t="s">
        <v>2</v>
      </c>
      <c r="K17" s="1182" t="s">
        <v>8</v>
      </c>
      <c r="L17" s="261" t="s">
        <v>9</v>
      </c>
      <c r="M17" s="261" t="s">
        <v>9</v>
      </c>
      <c r="N17" s="1182" t="s">
        <v>12</v>
      </c>
      <c r="O17" s="1182" t="s">
        <v>13</v>
      </c>
      <c r="P17" s="1182" t="s">
        <v>14</v>
      </c>
      <c r="Q17" s="1182" t="s">
        <v>15</v>
      </c>
      <c r="R17" s="1182" t="s">
        <v>16</v>
      </c>
      <c r="S17" s="29" t="s">
        <v>10</v>
      </c>
      <c r="T17" s="30" t="s">
        <v>11</v>
      </c>
      <c r="U17" s="1182" t="s">
        <v>64</v>
      </c>
      <c r="V17" s="1182" t="s">
        <v>65</v>
      </c>
      <c r="W17" s="1182" t="s">
        <v>66</v>
      </c>
      <c r="X17" s="1182" t="s">
        <v>67</v>
      </c>
      <c r="Y17" s="1182" t="s">
        <v>68</v>
      </c>
      <c r="Z17" s="1182" t="s">
        <v>69</v>
      </c>
      <c r="AA17" s="1182" t="s">
        <v>70</v>
      </c>
      <c r="AB17" s="1182" t="s">
        <v>77</v>
      </c>
      <c r="AC17" s="1182" t="s">
        <v>78</v>
      </c>
      <c r="AD17" s="1198" t="s">
        <v>79</v>
      </c>
      <c r="AE17" s="1198" t="s">
        <v>80</v>
      </c>
      <c r="AF17" s="1198" t="s">
        <v>81</v>
      </c>
      <c r="AG17" s="1194" t="s">
        <v>82</v>
      </c>
      <c r="AH17" s="1196">
        <v>2016</v>
      </c>
      <c r="AI17" s="262"/>
    </row>
    <row r="18" spans="1:358" ht="16.5" hidden="1" customHeight="1" outlineLevel="1">
      <c r="A18" s="232"/>
      <c r="B18" s="68"/>
      <c r="C18" s="68"/>
      <c r="D18" s="27"/>
      <c r="E18" s="1183"/>
      <c r="F18" s="1183"/>
      <c r="G18" s="1183"/>
      <c r="H18" s="1183"/>
      <c r="I18" s="1183"/>
      <c r="J18" s="69" t="str">
        <f>$J$6</f>
        <v>(8-12 Jun)</v>
      </c>
      <c r="K18" s="1183"/>
      <c r="L18" s="33" t="s">
        <v>20</v>
      </c>
      <c r="M18" s="33" t="s">
        <v>63</v>
      </c>
      <c r="N18" s="1183"/>
      <c r="O18" s="1183"/>
      <c r="P18" s="1183"/>
      <c r="Q18" s="1183"/>
      <c r="R18" s="1183"/>
      <c r="S18" s="187">
        <v>42430</v>
      </c>
      <c r="T18" s="188">
        <v>42461</v>
      </c>
      <c r="U18" s="1183"/>
      <c r="V18" s="1183"/>
      <c r="W18" s="1183"/>
      <c r="X18" s="1183"/>
      <c r="Y18" s="1183"/>
      <c r="Z18" s="1183"/>
      <c r="AA18" s="1183"/>
      <c r="AB18" s="1183"/>
      <c r="AC18" s="1183"/>
      <c r="AD18" s="1199"/>
      <c r="AE18" s="1199"/>
      <c r="AF18" s="1199"/>
      <c r="AG18" s="1195"/>
      <c r="AH18" s="1197"/>
      <c r="AI18" s="262"/>
    </row>
    <row r="19" spans="1:358" ht="21.75" hidden="1" outlineLevel="1" thickBot="1">
      <c r="A19" s="47" t="s">
        <v>29</v>
      </c>
      <c r="B19" s="34">
        <v>-1.78</v>
      </c>
      <c r="C19" s="34" t="str">
        <f>C8</f>
        <v>Previous WK</v>
      </c>
      <c r="D19" s="70"/>
      <c r="E19" s="71">
        <v>1.01</v>
      </c>
      <c r="F19" s="35"/>
      <c r="G19" s="35"/>
      <c r="H19" s="35"/>
      <c r="I19" s="35"/>
      <c r="J19" s="72"/>
      <c r="K19" s="35"/>
      <c r="L19" s="37"/>
      <c r="M19" s="37"/>
      <c r="N19" s="35"/>
      <c r="O19" s="35"/>
      <c r="P19" s="74"/>
      <c r="Q19" s="74"/>
      <c r="R19" s="74"/>
      <c r="S19" s="73"/>
      <c r="T19" s="73"/>
      <c r="U19" s="39"/>
      <c r="V19" s="39"/>
      <c r="W19" s="39"/>
      <c r="X19" s="39"/>
      <c r="Y19" s="38"/>
      <c r="Z19" s="38"/>
      <c r="AA19" s="38"/>
      <c r="AB19" s="38"/>
      <c r="AC19" s="38"/>
      <c r="AD19" s="248"/>
      <c r="AE19" s="248"/>
      <c r="AF19" s="248"/>
      <c r="AG19" s="249"/>
      <c r="AH19" s="239"/>
      <c r="AI19" s="262"/>
    </row>
    <row r="20" spans="1:358" s="77" customFormat="1" ht="21" hidden="1" customHeight="1" outlineLevel="1">
      <c r="A20" s="1180"/>
      <c r="B20" s="1181"/>
      <c r="C20" s="1181"/>
      <c r="D20" s="75"/>
      <c r="E20" s="75"/>
      <c r="F20" s="76"/>
      <c r="G20" s="76"/>
      <c r="H20" s="76"/>
      <c r="I20" s="76"/>
      <c r="J20" s="43"/>
      <c r="K20" s="76"/>
      <c r="L20" s="76"/>
      <c r="M20" s="76"/>
      <c r="N20" s="76"/>
      <c r="O20" s="76"/>
      <c r="P20" s="222"/>
      <c r="Q20" s="76"/>
      <c r="R20" s="44"/>
      <c r="S20" s="216"/>
      <c r="T20" s="217"/>
      <c r="U20" s="44"/>
      <c r="V20" s="44"/>
      <c r="W20" s="44"/>
      <c r="X20" s="44"/>
      <c r="Y20" s="44"/>
      <c r="Z20" s="44"/>
      <c r="AA20" s="44"/>
      <c r="AB20" s="44"/>
      <c r="AC20" s="44"/>
      <c r="AD20" s="44"/>
      <c r="AE20" s="44"/>
      <c r="AF20" s="44"/>
      <c r="AG20" s="235"/>
      <c r="AH20" s="240"/>
      <c r="AI20" s="262"/>
      <c r="AJ20" s="45"/>
      <c r="AK20" s="45"/>
      <c r="AL20" s="45"/>
      <c r="AM20" s="45"/>
      <c r="AN20" s="45"/>
      <c r="AO20" s="45"/>
      <c r="AP20" s="45"/>
      <c r="AQ20" s="45"/>
      <c r="AR20" s="45"/>
      <c r="AS20" s="45"/>
      <c r="AT20" s="45"/>
      <c r="AU20" s="45"/>
      <c r="AV20" s="45"/>
      <c r="AW20" s="45"/>
      <c r="AX20" s="45"/>
      <c r="AY20" s="45"/>
      <c r="AZ20" s="45"/>
      <c r="BA20" s="45"/>
      <c r="BB20" s="45"/>
      <c r="BC20" s="45"/>
      <c r="BD20" s="45"/>
      <c r="BE20" s="45"/>
      <c r="BF20" s="45"/>
      <c r="BG20" s="45"/>
      <c r="BH20" s="45"/>
      <c r="BI20" s="45"/>
      <c r="BJ20" s="45"/>
      <c r="BK20" s="45"/>
      <c r="BL20" s="45"/>
      <c r="BM20" s="45"/>
      <c r="BN20" s="45"/>
      <c r="BO20" s="45"/>
      <c r="BP20" s="45"/>
      <c r="BQ20" s="45"/>
      <c r="BR20" s="45"/>
      <c r="BS20" s="45"/>
      <c r="BT20" s="45"/>
      <c r="BU20" s="45"/>
      <c r="BV20" s="45"/>
      <c r="BW20" s="45"/>
      <c r="BX20" s="45"/>
      <c r="BY20" s="45"/>
      <c r="BZ20" s="45"/>
      <c r="CA20" s="45"/>
      <c r="CB20" s="45"/>
      <c r="CC20" s="45"/>
      <c r="CD20" s="45"/>
      <c r="CE20" s="45"/>
      <c r="CF20" s="45"/>
      <c r="CG20" s="45"/>
      <c r="CH20" s="45"/>
      <c r="CI20" s="45"/>
      <c r="CJ20" s="45"/>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5"/>
      <c r="EF20" s="45"/>
      <c r="EG20" s="45"/>
      <c r="EH20" s="45"/>
      <c r="EI20" s="45"/>
      <c r="EJ20" s="45"/>
      <c r="EK20" s="45"/>
      <c r="EL20" s="45"/>
      <c r="EM20" s="45"/>
      <c r="EN20" s="45"/>
      <c r="EO20" s="45"/>
      <c r="EP20" s="45"/>
      <c r="EQ20" s="45"/>
      <c r="ER20" s="45"/>
      <c r="ES20" s="45"/>
      <c r="ET20" s="45"/>
      <c r="EU20" s="45"/>
      <c r="EV20" s="45"/>
      <c r="EW20" s="45"/>
      <c r="EX20" s="45"/>
      <c r="EY20" s="45"/>
      <c r="EZ20" s="45"/>
      <c r="FA20" s="45"/>
      <c r="FB20" s="45"/>
      <c r="FC20" s="45"/>
      <c r="FD20" s="45"/>
      <c r="FE20" s="45"/>
      <c r="FF20" s="45"/>
      <c r="FG20" s="45"/>
      <c r="FH20" s="45"/>
      <c r="FI20" s="45"/>
      <c r="FJ20" s="45"/>
      <c r="FK20" s="45"/>
      <c r="FL20" s="45"/>
      <c r="FM20" s="45"/>
      <c r="FN20" s="45"/>
      <c r="FO20" s="45"/>
      <c r="FP20" s="45"/>
      <c r="FQ20" s="45"/>
      <c r="FR20" s="45"/>
      <c r="FS20" s="45"/>
      <c r="FT20" s="45"/>
      <c r="FU20" s="45"/>
      <c r="FV20" s="45"/>
      <c r="FW20" s="45"/>
      <c r="FX20" s="45"/>
      <c r="FY20" s="45"/>
      <c r="FZ20" s="45"/>
      <c r="GA20" s="45"/>
      <c r="GB20" s="45"/>
      <c r="GC20" s="45"/>
      <c r="GD20" s="45"/>
      <c r="GE20" s="45"/>
      <c r="GF20" s="45"/>
      <c r="GG20" s="45"/>
      <c r="GH20" s="45"/>
      <c r="GI20" s="45"/>
      <c r="GJ20" s="45"/>
      <c r="GK20" s="45"/>
      <c r="GL20" s="45"/>
      <c r="GM20" s="45"/>
      <c r="GN20" s="45"/>
      <c r="GO20" s="45"/>
      <c r="GP20" s="45"/>
      <c r="GQ20" s="45"/>
      <c r="GR20" s="45"/>
      <c r="GS20" s="45"/>
      <c r="GT20" s="45"/>
      <c r="GU20" s="45"/>
      <c r="GV20" s="45"/>
      <c r="GW20" s="45"/>
      <c r="GX20" s="45"/>
      <c r="GY20" s="45"/>
      <c r="GZ20" s="45"/>
      <c r="HA20" s="45"/>
      <c r="HB20" s="45"/>
      <c r="HC20" s="45"/>
      <c r="HD20" s="45"/>
      <c r="HE20" s="45"/>
      <c r="HF20" s="45"/>
      <c r="HG20" s="45"/>
      <c r="HH20" s="45"/>
      <c r="HI20" s="45"/>
      <c r="HJ20" s="45"/>
      <c r="HK20" s="45"/>
      <c r="HL20" s="45"/>
      <c r="HM20" s="45"/>
      <c r="HN20" s="45"/>
      <c r="HO20" s="45"/>
      <c r="HP20" s="45"/>
      <c r="HQ20" s="45"/>
      <c r="HR20" s="45"/>
      <c r="HS20" s="45"/>
      <c r="HT20" s="45"/>
      <c r="HU20" s="45"/>
      <c r="HV20" s="45"/>
      <c r="HW20" s="45"/>
      <c r="HX20" s="45"/>
      <c r="HY20" s="45"/>
      <c r="HZ20" s="45"/>
      <c r="IA20" s="45"/>
      <c r="IB20" s="45"/>
      <c r="IC20" s="45"/>
      <c r="ID20" s="45"/>
      <c r="IE20" s="45"/>
      <c r="IF20" s="45"/>
      <c r="IG20" s="45"/>
      <c r="IH20" s="45"/>
      <c r="II20" s="45"/>
      <c r="IJ20" s="45"/>
      <c r="IK20" s="45"/>
      <c r="IL20" s="45"/>
      <c r="IM20" s="45"/>
      <c r="IN20" s="45"/>
      <c r="IO20" s="45"/>
      <c r="IP20" s="45"/>
      <c r="IQ20" s="45"/>
      <c r="IR20" s="45"/>
      <c r="IS20" s="45"/>
      <c r="IT20" s="45"/>
      <c r="IU20" s="45"/>
      <c r="IV20" s="45"/>
      <c r="IW20" s="45"/>
      <c r="IX20" s="45"/>
      <c r="IY20" s="45"/>
      <c r="IZ20" s="45"/>
      <c r="JA20" s="45"/>
      <c r="JB20" s="45"/>
      <c r="JC20" s="45"/>
      <c r="JD20" s="45"/>
      <c r="JE20" s="45"/>
      <c r="JF20" s="45"/>
      <c r="JG20" s="45"/>
      <c r="JH20" s="45"/>
      <c r="JI20" s="45"/>
      <c r="JJ20" s="45"/>
      <c r="JK20" s="45"/>
      <c r="JL20" s="45"/>
      <c r="JM20" s="45"/>
      <c r="JN20" s="45"/>
      <c r="JO20" s="45"/>
      <c r="JP20" s="45"/>
      <c r="JQ20" s="45"/>
      <c r="JR20" s="45"/>
      <c r="JS20" s="45"/>
      <c r="JT20" s="45"/>
      <c r="JU20" s="45"/>
      <c r="JV20" s="45"/>
      <c r="JW20" s="45"/>
      <c r="JX20" s="45"/>
      <c r="JY20" s="45"/>
      <c r="JZ20" s="45"/>
      <c r="KA20" s="45"/>
      <c r="KB20" s="45"/>
      <c r="KC20" s="45"/>
      <c r="KD20" s="45"/>
      <c r="KE20" s="45"/>
      <c r="KF20" s="45"/>
      <c r="KG20" s="45"/>
      <c r="KH20" s="45"/>
      <c r="KI20" s="45"/>
      <c r="KJ20" s="45"/>
      <c r="KK20" s="45"/>
      <c r="KL20" s="45"/>
      <c r="KM20" s="45"/>
      <c r="KN20" s="45"/>
      <c r="KO20" s="45"/>
      <c r="KP20" s="45"/>
      <c r="KQ20" s="45"/>
      <c r="KR20" s="45"/>
      <c r="KS20" s="45"/>
      <c r="KT20" s="45"/>
      <c r="KU20" s="45"/>
      <c r="KV20" s="45"/>
      <c r="KW20" s="45"/>
      <c r="KX20" s="45"/>
      <c r="KY20" s="45"/>
      <c r="KZ20" s="45"/>
      <c r="LA20" s="45"/>
      <c r="LB20" s="45"/>
      <c r="LC20" s="45"/>
      <c r="LD20" s="45"/>
      <c r="LE20" s="45"/>
      <c r="LF20" s="45"/>
      <c r="LG20" s="45"/>
      <c r="LH20" s="45"/>
      <c r="LI20" s="45"/>
      <c r="LJ20" s="45"/>
      <c r="LK20" s="45"/>
      <c r="LL20" s="45"/>
      <c r="LM20" s="45"/>
      <c r="LN20" s="45"/>
      <c r="LO20" s="45"/>
      <c r="LP20" s="45"/>
      <c r="LQ20" s="45"/>
      <c r="LR20" s="45"/>
      <c r="LS20" s="45"/>
      <c r="LT20" s="45"/>
      <c r="LU20" s="45"/>
      <c r="LV20" s="45"/>
      <c r="LW20" s="45"/>
      <c r="LX20" s="45"/>
      <c r="LY20" s="45"/>
      <c r="LZ20" s="45"/>
      <c r="MA20" s="45"/>
      <c r="MB20" s="45"/>
      <c r="MC20" s="45"/>
      <c r="MD20" s="45"/>
      <c r="ME20" s="45"/>
      <c r="MF20" s="45"/>
      <c r="MG20" s="45"/>
      <c r="MH20" s="45"/>
      <c r="MI20" s="45"/>
      <c r="MJ20" s="45"/>
      <c r="MK20" s="45"/>
      <c r="ML20" s="45"/>
      <c r="MM20" s="45"/>
      <c r="MN20" s="45"/>
      <c r="MO20" s="45"/>
      <c r="MP20" s="45"/>
      <c r="MQ20" s="45"/>
      <c r="MR20" s="45"/>
      <c r="MS20" s="45"/>
      <c r="MT20" s="45"/>
    </row>
    <row r="21" spans="1:358" ht="60" hidden="1" customHeight="1" outlineLevel="1">
      <c r="A21" s="47" t="s">
        <v>23</v>
      </c>
      <c r="B21" s="48">
        <f>C21-$B$19</f>
        <v>0.28000000000000003</v>
      </c>
      <c r="C21" s="55">
        <v>-1.5</v>
      </c>
      <c r="D21" s="49"/>
      <c r="E21" s="49"/>
      <c r="F21" s="50"/>
      <c r="G21" s="57"/>
      <c r="H21" s="56"/>
      <c r="I21" s="56"/>
      <c r="J21" s="53"/>
      <c r="K21" s="189">
        <v>1</v>
      </c>
      <c r="L21" s="189">
        <v>2</v>
      </c>
      <c r="M21" s="189">
        <v>2</v>
      </c>
      <c r="N21" s="171">
        <v>4</v>
      </c>
      <c r="O21" s="189">
        <v>9.75</v>
      </c>
      <c r="P21" s="56">
        <v>9.7899999999999991</v>
      </c>
      <c r="Q21" s="56">
        <v>4.5627777777777778</v>
      </c>
      <c r="R21" s="189">
        <v>5</v>
      </c>
      <c r="S21" s="185" t="s">
        <v>122</v>
      </c>
      <c r="T21" s="186" t="s">
        <v>123</v>
      </c>
      <c r="U21" s="189">
        <v>3.5</v>
      </c>
      <c r="V21" s="189">
        <v>3.5</v>
      </c>
      <c r="W21" s="189">
        <v>3.5</v>
      </c>
      <c r="X21" s="189">
        <v>3</v>
      </c>
      <c r="Y21" s="189">
        <v>2</v>
      </c>
      <c r="Z21" s="189">
        <v>1</v>
      </c>
      <c r="AA21" s="189">
        <v>1.5</v>
      </c>
      <c r="AB21" s="189">
        <v>2.5</v>
      </c>
      <c r="AC21" s="189">
        <v>3</v>
      </c>
      <c r="AD21" s="246">
        <f t="shared" ref="AD21:AD23" si="11">AVERAGE(P21:R21)</f>
        <v>6.450925925925926</v>
      </c>
      <c r="AE21" s="246">
        <f>AVERAGE(U21:W21)</f>
        <v>3.5</v>
      </c>
      <c r="AF21" s="246">
        <f>AVERAGE(X21:Z21)</f>
        <v>2</v>
      </c>
      <c r="AG21" s="247">
        <f>AVERAGE(AA21:AC21)</f>
        <v>2.3333333333333335</v>
      </c>
      <c r="AH21" s="241">
        <f>AVERAGE(P21:AC21)</f>
        <v>3.5710648148148145</v>
      </c>
      <c r="AI21" s="262"/>
    </row>
    <row r="22" spans="1:358" ht="66" hidden="1" customHeight="1" outlineLevel="1">
      <c r="A22" s="47" t="s">
        <v>24</v>
      </c>
      <c r="B22" s="48">
        <f t="shared" ref="B22" si="12">C22-$B$16</f>
        <v>-1.3</v>
      </c>
      <c r="C22" s="55">
        <v>-1.3</v>
      </c>
      <c r="D22" s="49"/>
      <c r="E22" s="49"/>
      <c r="F22" s="56"/>
      <c r="G22" s="57"/>
      <c r="H22" s="56"/>
      <c r="I22" s="56"/>
      <c r="J22" s="55"/>
      <c r="K22" s="189">
        <v>-0.4</v>
      </c>
      <c r="L22" s="189">
        <v>0.3</v>
      </c>
      <c r="M22" s="189">
        <v>1.9</v>
      </c>
      <c r="N22" s="171">
        <v>4.8</v>
      </c>
      <c r="O22" s="183"/>
      <c r="P22" s="56">
        <v>9.7899999999999991</v>
      </c>
      <c r="Q22" s="50">
        <v>4.5627777777777778</v>
      </c>
      <c r="R22" s="183">
        <v>5</v>
      </c>
      <c r="S22" s="185"/>
      <c r="T22" s="186"/>
      <c r="U22" s="183">
        <v>5</v>
      </c>
      <c r="V22" s="183">
        <v>5.5</v>
      </c>
      <c r="W22" s="183">
        <v>5</v>
      </c>
      <c r="X22" s="183">
        <v>5</v>
      </c>
      <c r="Y22" s="183">
        <v>4</v>
      </c>
      <c r="Z22" s="183">
        <v>4</v>
      </c>
      <c r="AA22" s="183">
        <v>4</v>
      </c>
      <c r="AB22" s="183">
        <v>4.5</v>
      </c>
      <c r="AC22" s="183">
        <v>4.5</v>
      </c>
      <c r="AD22" s="246">
        <f t="shared" si="11"/>
        <v>6.450925925925926</v>
      </c>
      <c r="AE22" s="246">
        <f>AVERAGE(U22:W22)</f>
        <v>5.166666666666667</v>
      </c>
      <c r="AF22" s="246">
        <f t="shared" ref="AF22:AF24" si="13">AVERAGE(X22:Z22)</f>
        <v>4.333333333333333</v>
      </c>
      <c r="AG22" s="247">
        <f t="shared" ref="AG22:AG24" si="14">AVERAGE(AA22:AC22)</f>
        <v>4.333333333333333</v>
      </c>
      <c r="AH22" s="241">
        <f>AVERAGE(P22:AC22)</f>
        <v>5.0710648148148145</v>
      </c>
      <c r="AI22" s="262"/>
    </row>
    <row r="23" spans="1:358" ht="62.25" hidden="1" customHeight="1" outlineLevel="1">
      <c r="A23" s="47" t="s">
        <v>25</v>
      </c>
      <c r="B23" s="78">
        <f t="shared" ref="B23" si="15">C23-$B$19</f>
        <v>8.0000000000000071E-2</v>
      </c>
      <c r="C23" s="55">
        <v>-1.7</v>
      </c>
      <c r="D23" s="49"/>
      <c r="E23" s="49"/>
      <c r="F23" s="56"/>
      <c r="G23" s="57"/>
      <c r="H23" s="56"/>
      <c r="I23" s="56"/>
      <c r="J23" s="79"/>
      <c r="K23" s="189">
        <v>-2</v>
      </c>
      <c r="L23" s="189">
        <v>0.6</v>
      </c>
      <c r="M23" s="189">
        <v>0.6</v>
      </c>
      <c r="N23" s="171">
        <v>4.5999999999999996</v>
      </c>
      <c r="O23" s="189">
        <v>3</v>
      </c>
      <c r="P23" s="56">
        <v>9.7899999999999991</v>
      </c>
      <c r="Q23" s="56">
        <v>4.5627777777777778</v>
      </c>
      <c r="R23" s="189">
        <v>5</v>
      </c>
      <c r="S23" s="185" t="s">
        <v>158</v>
      </c>
      <c r="T23" s="186" t="s">
        <v>159</v>
      </c>
      <c r="U23" s="189">
        <v>5</v>
      </c>
      <c r="V23" s="189">
        <v>5</v>
      </c>
      <c r="W23" s="189">
        <v>5</v>
      </c>
      <c r="X23" s="189">
        <v>4.5</v>
      </c>
      <c r="Y23" s="189">
        <v>4.5</v>
      </c>
      <c r="Z23" s="189">
        <v>4.5</v>
      </c>
      <c r="AA23" s="189">
        <v>4</v>
      </c>
      <c r="AB23" s="189">
        <v>4</v>
      </c>
      <c r="AC23" s="189">
        <v>4</v>
      </c>
      <c r="AD23" s="246">
        <f t="shared" si="11"/>
        <v>6.450925925925926</v>
      </c>
      <c r="AE23" s="246">
        <f>AVERAGE(U23:W23)</f>
        <v>5</v>
      </c>
      <c r="AF23" s="246">
        <f t="shared" si="13"/>
        <v>4.5</v>
      </c>
      <c r="AG23" s="247">
        <f t="shared" si="14"/>
        <v>4</v>
      </c>
      <c r="AH23" s="241">
        <f>AVERAGE(P23:AC23)</f>
        <v>4.9877314814814815</v>
      </c>
      <c r="AI23" s="262"/>
    </row>
    <row r="24" spans="1:358" ht="66" hidden="1" customHeight="1" outlineLevel="1">
      <c r="A24" s="47" t="s">
        <v>26</v>
      </c>
      <c r="B24" s="48">
        <f>C24-$B$13</f>
        <v>-1.769999999999996</v>
      </c>
      <c r="C24" s="55">
        <v>-1</v>
      </c>
      <c r="D24" s="80"/>
      <c r="E24" s="49"/>
      <c r="F24" s="52"/>
      <c r="G24" s="51"/>
      <c r="H24" s="52"/>
      <c r="I24" s="52"/>
      <c r="J24" s="55"/>
      <c r="K24" s="181">
        <v>1.84</v>
      </c>
      <c r="L24" s="181">
        <v>1.84</v>
      </c>
      <c r="M24" s="181">
        <v>1.2</v>
      </c>
      <c r="N24" s="181">
        <v>2.1</v>
      </c>
      <c r="O24" s="181">
        <v>10</v>
      </c>
      <c r="P24" s="56">
        <v>9.7899999999999991</v>
      </c>
      <c r="Q24" s="56">
        <v>4.5627777777777778</v>
      </c>
      <c r="R24" s="189">
        <v>5.0999999999999996</v>
      </c>
      <c r="S24" s="185" t="s">
        <v>163</v>
      </c>
      <c r="T24" s="186" t="s">
        <v>140</v>
      </c>
      <c r="U24" s="189">
        <v>4.3</v>
      </c>
      <c r="V24" s="189">
        <v>4.2</v>
      </c>
      <c r="W24" s="189">
        <v>3.9</v>
      </c>
      <c r="X24" s="189">
        <v>3.9</v>
      </c>
      <c r="Y24" s="189">
        <v>3.9</v>
      </c>
      <c r="Z24" s="189">
        <v>3.3</v>
      </c>
      <c r="AA24" s="189">
        <v>3</v>
      </c>
      <c r="AB24" s="189">
        <v>3.5</v>
      </c>
      <c r="AC24" s="189">
        <v>4.2</v>
      </c>
      <c r="AD24" s="246">
        <f>AVERAGE(P24:R24)</f>
        <v>6.4842592592592583</v>
      </c>
      <c r="AE24" s="246">
        <f t="shared" ref="AE24" si="16">AVERAGE(U24:W24)</f>
        <v>4.1333333333333337</v>
      </c>
      <c r="AF24" s="246">
        <f t="shared" si="13"/>
        <v>3.6999999999999997</v>
      </c>
      <c r="AG24" s="247">
        <f t="shared" si="14"/>
        <v>3.5666666666666664</v>
      </c>
      <c r="AH24" s="241">
        <f>AVERAGE(P24:AC24)</f>
        <v>4.471064814814814</v>
      </c>
      <c r="AI24" s="262"/>
    </row>
    <row r="25" spans="1:358" ht="26.25" hidden="1" customHeight="1" outlineLevel="1">
      <c r="A25" s="245" t="s">
        <v>75</v>
      </c>
      <c r="B25" s="81"/>
      <c r="C25" s="82"/>
      <c r="D25" s="83"/>
      <c r="E25" s="84"/>
      <c r="F25" s="85"/>
      <c r="G25" s="86"/>
      <c r="H25" s="85"/>
      <c r="I25" s="59"/>
      <c r="J25" s="82"/>
      <c r="K25" s="59">
        <v>0.5</v>
      </c>
      <c r="L25" s="59">
        <v>0.5</v>
      </c>
      <c r="M25" s="59">
        <f>AVERAGE(M21:M24)</f>
        <v>1.425</v>
      </c>
      <c r="N25" s="59">
        <f>AVERAGE(N21:N24)</f>
        <v>3.875</v>
      </c>
      <c r="O25" s="59">
        <f>AVERAGE(O21:O24)</f>
        <v>7.583333333333333</v>
      </c>
      <c r="P25" s="59">
        <f>AVERAGE(P21:P24)</f>
        <v>9.7899999999999991</v>
      </c>
      <c r="Q25" s="59">
        <f>AVERAGE(Q21:Q24)</f>
        <v>4.5627777777777778</v>
      </c>
      <c r="R25" s="59">
        <f t="shared" ref="R25" si="17">AVERAGE(R21:R24)</f>
        <v>5.0250000000000004</v>
      </c>
      <c r="S25" s="59"/>
      <c r="T25" s="59"/>
      <c r="U25" s="59">
        <f>AVERAGE(U21:U24)</f>
        <v>4.45</v>
      </c>
      <c r="V25" s="59">
        <f t="shared" ref="V25:AC25" si="18">AVERAGE(V21:V24)</f>
        <v>4.55</v>
      </c>
      <c r="W25" s="59">
        <f t="shared" si="18"/>
        <v>4.3499999999999996</v>
      </c>
      <c r="X25" s="59">
        <f t="shared" si="18"/>
        <v>4.0999999999999996</v>
      </c>
      <c r="Y25" s="59">
        <f t="shared" si="18"/>
        <v>3.6</v>
      </c>
      <c r="Z25" s="59">
        <f t="shared" si="18"/>
        <v>3.2</v>
      </c>
      <c r="AA25" s="59">
        <f t="shared" si="18"/>
        <v>3.125</v>
      </c>
      <c r="AB25" s="59">
        <f t="shared" si="18"/>
        <v>3.625</v>
      </c>
      <c r="AC25" s="59">
        <f t="shared" si="18"/>
        <v>3.9249999999999998</v>
      </c>
      <c r="AD25" s="59">
        <f>AVERAGE(AD21:AD24)</f>
        <v>6.4592592592592588</v>
      </c>
      <c r="AE25" s="59">
        <f>AVERAGE(AE21:AE24)</f>
        <v>4.45</v>
      </c>
      <c r="AF25" s="59">
        <f t="shared" ref="AF25:AG25" si="19">AVERAGE(AF21:AF24)</f>
        <v>3.6333333333333329</v>
      </c>
      <c r="AG25" s="234">
        <f t="shared" si="19"/>
        <v>3.5583333333333331</v>
      </c>
      <c r="AH25" s="242">
        <f>AVERAGE(AH21:AH24)</f>
        <v>4.5252314814814811</v>
      </c>
      <c r="AI25" s="262"/>
    </row>
    <row r="26" spans="1:358" ht="19.5" collapsed="1" thickBot="1">
      <c r="A26" s="227" t="s">
        <v>74</v>
      </c>
      <c r="B26" s="160"/>
      <c r="C26" s="160"/>
      <c r="D26" s="161"/>
      <c r="E26" s="161"/>
      <c r="F26" s="162"/>
      <c r="G26" s="162"/>
      <c r="H26" s="162"/>
      <c r="I26" s="162"/>
      <c r="J26" s="163"/>
      <c r="K26" s="162">
        <f>K25+K14</f>
        <v>48.8</v>
      </c>
      <c r="L26" s="162">
        <f>L25+L14</f>
        <v>47.35</v>
      </c>
      <c r="M26" s="162"/>
      <c r="N26" s="164">
        <f>N25</f>
        <v>3.875</v>
      </c>
      <c r="O26" s="164">
        <v>6</v>
      </c>
      <c r="P26" s="164">
        <f>P25</f>
        <v>9.7899999999999991</v>
      </c>
      <c r="Q26" s="164">
        <f t="shared" ref="Q26" si="20">Q25</f>
        <v>4.5627777777777778</v>
      </c>
      <c r="R26" s="164">
        <v>5</v>
      </c>
      <c r="S26" s="164"/>
      <c r="T26" s="164"/>
      <c r="U26" s="164">
        <v>4.5</v>
      </c>
      <c r="V26" s="164">
        <v>5</v>
      </c>
      <c r="W26" s="164">
        <v>5</v>
      </c>
      <c r="X26" s="164">
        <v>5</v>
      </c>
      <c r="Y26" s="164">
        <v>5</v>
      </c>
      <c r="Z26" s="164">
        <v>4</v>
      </c>
      <c r="AA26" s="164">
        <v>4</v>
      </c>
      <c r="AB26" s="164">
        <v>4</v>
      </c>
      <c r="AC26" s="164">
        <v>4</v>
      </c>
      <c r="AD26" s="164">
        <f>AVERAGE(P26:R26)</f>
        <v>6.450925925925926</v>
      </c>
      <c r="AE26" s="164">
        <f>AVERAGE(U26:W26)</f>
        <v>4.833333333333333</v>
      </c>
      <c r="AF26" s="164">
        <f>AVERAGE(X26:Z26)</f>
        <v>4.666666666666667</v>
      </c>
      <c r="AG26" s="229">
        <f>AVERAGE(AA26:AC26)</f>
        <v>4</v>
      </c>
      <c r="AH26" s="243">
        <f>AVERAGE(P26:R26,U26:AC26)</f>
        <v>4.9877314814814815</v>
      </c>
      <c r="AI26" s="262">
        <v>-1</v>
      </c>
    </row>
    <row r="27" spans="1:358" ht="21.75" thickBot="1">
      <c r="A27" s="196" t="s">
        <v>32</v>
      </c>
      <c r="B27" s="88"/>
      <c r="C27" s="88"/>
      <c r="D27" s="65"/>
      <c r="E27" s="65"/>
      <c r="F27" s="20"/>
      <c r="G27" s="20"/>
      <c r="H27" s="20"/>
      <c r="I27" s="20"/>
      <c r="J27" s="66"/>
      <c r="K27" s="20"/>
      <c r="L27" s="20"/>
      <c r="M27" s="20"/>
      <c r="N27" s="20"/>
      <c r="O27" s="20"/>
      <c r="P27" s="20"/>
      <c r="Q27" s="20"/>
      <c r="R27" s="23"/>
      <c r="S27" s="67"/>
      <c r="T27" s="67"/>
      <c r="U27" s="24"/>
      <c r="V27" s="24"/>
      <c r="W27" s="24"/>
      <c r="X27" s="24"/>
      <c r="Y27" s="23"/>
      <c r="Z27" s="23"/>
      <c r="AA27" s="23"/>
      <c r="AB27" s="23"/>
      <c r="AC27" s="23"/>
      <c r="AD27" s="23"/>
      <c r="AE27" s="23"/>
      <c r="AF27" s="23"/>
      <c r="AG27" s="24"/>
      <c r="AH27" s="238"/>
      <c r="AI27" s="262"/>
    </row>
    <row r="28" spans="1:358" ht="16.5" hidden="1" customHeight="1" outlineLevel="1">
      <c r="A28" s="25"/>
      <c r="B28" s="26" t="s">
        <v>1</v>
      </c>
      <c r="C28" s="26" t="str">
        <f>C17</f>
        <v>Forecast</v>
      </c>
      <c r="D28" s="27"/>
      <c r="E28" s="1182" t="s">
        <v>3</v>
      </c>
      <c r="F28" s="1182" t="s">
        <v>4</v>
      </c>
      <c r="G28" s="1182" t="s">
        <v>5</v>
      </c>
      <c r="H28" s="1182" t="s">
        <v>6</v>
      </c>
      <c r="I28" s="1182" t="s">
        <v>7</v>
      </c>
      <c r="J28" s="28" t="s">
        <v>2</v>
      </c>
      <c r="K28" s="1182" t="s">
        <v>8</v>
      </c>
      <c r="L28" s="261" t="s">
        <v>9</v>
      </c>
      <c r="M28" s="261" t="s">
        <v>9</v>
      </c>
      <c r="N28" s="1182" t="s">
        <v>12</v>
      </c>
      <c r="O28" s="1182" t="s">
        <v>13</v>
      </c>
      <c r="P28" s="1182" t="s">
        <v>14</v>
      </c>
      <c r="Q28" s="1182" t="s">
        <v>15</v>
      </c>
      <c r="R28" s="1182" t="s">
        <v>16</v>
      </c>
      <c r="S28" s="29" t="s">
        <v>10</v>
      </c>
      <c r="T28" s="30" t="s">
        <v>11</v>
      </c>
      <c r="U28" s="1182" t="s">
        <v>64</v>
      </c>
      <c r="V28" s="1182" t="s">
        <v>65</v>
      </c>
      <c r="W28" s="1182" t="s">
        <v>66</v>
      </c>
      <c r="X28" s="1182" t="s">
        <v>67</v>
      </c>
      <c r="Y28" s="1182" t="s">
        <v>68</v>
      </c>
      <c r="Z28" s="1182" t="s">
        <v>69</v>
      </c>
      <c r="AA28" s="1182" t="s">
        <v>70</v>
      </c>
      <c r="AB28" s="1182" t="s">
        <v>77</v>
      </c>
      <c r="AC28" s="1182" t="s">
        <v>78</v>
      </c>
      <c r="AD28" s="1198" t="s">
        <v>79</v>
      </c>
      <c r="AE28" s="1198" t="s">
        <v>80</v>
      </c>
      <c r="AF28" s="1198" t="s">
        <v>81</v>
      </c>
      <c r="AG28" s="1194" t="s">
        <v>82</v>
      </c>
      <c r="AH28" s="1196">
        <v>2016</v>
      </c>
      <c r="AI28" s="262"/>
    </row>
    <row r="29" spans="1:358" ht="16.5" hidden="1" customHeight="1" outlineLevel="1">
      <c r="A29" s="31"/>
      <c r="B29" s="68"/>
      <c r="C29" s="68"/>
      <c r="D29" s="27"/>
      <c r="E29" s="1183"/>
      <c r="F29" s="1183"/>
      <c r="G29" s="1183"/>
      <c r="H29" s="1183"/>
      <c r="I29" s="1183"/>
      <c r="J29" s="69" t="str">
        <f>$J$6</f>
        <v>(8-12 Jun)</v>
      </c>
      <c r="K29" s="1183"/>
      <c r="L29" s="33" t="s">
        <v>20</v>
      </c>
      <c r="M29" s="33" t="s">
        <v>63</v>
      </c>
      <c r="N29" s="1183"/>
      <c r="O29" s="1183"/>
      <c r="P29" s="1183"/>
      <c r="Q29" s="1183"/>
      <c r="R29" s="1183"/>
      <c r="S29" s="187">
        <v>42430</v>
      </c>
      <c r="T29" s="188">
        <v>42461</v>
      </c>
      <c r="U29" s="1183"/>
      <c r="V29" s="1183"/>
      <c r="W29" s="1183"/>
      <c r="X29" s="1183"/>
      <c r="Y29" s="1183"/>
      <c r="Z29" s="1183"/>
      <c r="AA29" s="1183"/>
      <c r="AB29" s="1183"/>
      <c r="AC29" s="1183"/>
      <c r="AD29" s="1199"/>
      <c r="AE29" s="1199"/>
      <c r="AF29" s="1199"/>
      <c r="AG29" s="1195"/>
      <c r="AH29" s="1197"/>
      <c r="AI29" s="262"/>
    </row>
    <row r="30" spans="1:358" ht="21.75" hidden="1" outlineLevel="1" thickBot="1">
      <c r="A30" s="89" t="s">
        <v>33</v>
      </c>
      <c r="B30" s="90">
        <v>20.81</v>
      </c>
      <c r="C30" s="90" t="str">
        <f>C19</f>
        <v>Previous WK</v>
      </c>
      <c r="D30" s="70"/>
      <c r="E30" s="71">
        <v>17</v>
      </c>
      <c r="F30" s="35"/>
      <c r="G30" s="35"/>
      <c r="H30" s="35"/>
      <c r="I30" s="35"/>
      <c r="J30" s="72"/>
      <c r="K30" s="35"/>
      <c r="L30" s="37"/>
      <c r="M30" s="37"/>
      <c r="N30" s="35"/>
      <c r="O30" s="35"/>
      <c r="P30" s="35"/>
      <c r="Q30" s="35"/>
      <c r="R30" s="38"/>
      <c r="S30" s="73"/>
      <c r="T30" s="73"/>
      <c r="U30" s="39"/>
      <c r="V30" s="39"/>
      <c r="W30" s="39"/>
      <c r="X30" s="39"/>
      <c r="Y30" s="38"/>
      <c r="Z30" s="38"/>
      <c r="AA30" s="38"/>
      <c r="AB30" s="38"/>
      <c r="AC30" s="38"/>
      <c r="AD30" s="248"/>
      <c r="AE30" s="248"/>
      <c r="AF30" s="248"/>
      <c r="AG30" s="249"/>
      <c r="AH30" s="239"/>
      <c r="AI30" s="262"/>
    </row>
    <row r="31" spans="1:358" s="77" customFormat="1" ht="21" hidden="1" customHeight="1" outlineLevel="1">
      <c r="A31" s="1184"/>
      <c r="B31" s="1185"/>
      <c r="C31" s="1185"/>
      <c r="D31" s="91"/>
      <c r="E31" s="91"/>
      <c r="F31" s="76"/>
      <c r="G31" s="76"/>
      <c r="H31" s="76"/>
      <c r="I31" s="76"/>
      <c r="J31" s="43"/>
      <c r="K31" s="76"/>
      <c r="L31" s="76"/>
      <c r="M31" s="76"/>
      <c r="N31" s="76"/>
      <c r="O31" s="76"/>
      <c r="P31" s="222"/>
      <c r="Q31" s="76"/>
      <c r="R31" s="44"/>
      <c r="S31" s="218"/>
      <c r="T31" s="219"/>
      <c r="U31" s="44"/>
      <c r="V31" s="44"/>
      <c r="W31" s="44"/>
      <c r="X31" s="44"/>
      <c r="Y31" s="44"/>
      <c r="Z31" s="44"/>
      <c r="AA31" s="44"/>
      <c r="AB31" s="44"/>
      <c r="AC31" s="44"/>
      <c r="AD31" s="44"/>
      <c r="AE31" s="44"/>
      <c r="AF31" s="44"/>
      <c r="AG31" s="235"/>
      <c r="AH31" s="240"/>
      <c r="AI31" s="262"/>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c r="GV31" s="45"/>
      <c r="GW31" s="45"/>
      <c r="GX31" s="45"/>
      <c r="GY31" s="45"/>
      <c r="GZ31" s="45"/>
      <c r="HA31" s="45"/>
      <c r="HB31" s="45"/>
      <c r="HC31" s="45"/>
      <c r="HD31" s="45"/>
      <c r="HE31" s="45"/>
      <c r="HF31" s="45"/>
      <c r="HG31" s="45"/>
      <c r="HH31" s="45"/>
      <c r="HI31" s="45"/>
      <c r="HJ31" s="45"/>
      <c r="HK31" s="45"/>
      <c r="HL31" s="45"/>
      <c r="HM31" s="45"/>
      <c r="HN31" s="45"/>
      <c r="HO31" s="45"/>
      <c r="HP31" s="45"/>
      <c r="HQ31" s="45"/>
      <c r="HR31" s="45"/>
      <c r="HS31" s="45"/>
      <c r="HT31" s="45"/>
      <c r="HU31" s="45"/>
      <c r="HV31" s="45"/>
      <c r="HW31" s="45"/>
      <c r="HX31" s="45"/>
      <c r="HY31" s="45"/>
      <c r="HZ31" s="45"/>
      <c r="IA31" s="45"/>
      <c r="IB31" s="45"/>
      <c r="IC31" s="45"/>
      <c r="ID31" s="45"/>
      <c r="IE31" s="45"/>
      <c r="IF31" s="45"/>
      <c r="IG31" s="45"/>
      <c r="IH31" s="45"/>
      <c r="II31" s="45"/>
      <c r="IJ31" s="45"/>
      <c r="IK31" s="45"/>
      <c r="IL31" s="45"/>
      <c r="IM31" s="45"/>
      <c r="IN31" s="45"/>
      <c r="IO31" s="45"/>
      <c r="IP31" s="45"/>
      <c r="IQ31" s="45"/>
      <c r="IR31" s="45"/>
      <c r="IS31" s="45"/>
      <c r="IT31" s="45"/>
      <c r="IU31" s="45"/>
      <c r="IV31" s="45"/>
      <c r="IW31" s="45"/>
      <c r="IX31" s="45"/>
      <c r="IY31" s="45"/>
      <c r="IZ31" s="45"/>
      <c r="JA31" s="45"/>
      <c r="JB31" s="45"/>
      <c r="JC31" s="45"/>
      <c r="JD31" s="45"/>
      <c r="JE31" s="45"/>
      <c r="JF31" s="45"/>
      <c r="JG31" s="45"/>
      <c r="JH31" s="45"/>
      <c r="JI31" s="45"/>
      <c r="JJ31" s="45"/>
      <c r="JK31" s="45"/>
      <c r="JL31" s="45"/>
      <c r="JM31" s="45"/>
      <c r="JN31" s="45"/>
      <c r="JO31" s="45"/>
      <c r="JP31" s="45"/>
      <c r="JQ31" s="45"/>
      <c r="JR31" s="45"/>
      <c r="JS31" s="45"/>
      <c r="JT31" s="45"/>
      <c r="JU31" s="45"/>
      <c r="JV31" s="45"/>
      <c r="JW31" s="45"/>
      <c r="JX31" s="45"/>
      <c r="JY31" s="45"/>
      <c r="JZ31" s="45"/>
      <c r="KA31" s="45"/>
      <c r="KB31" s="45"/>
      <c r="KC31" s="45"/>
      <c r="KD31" s="45"/>
      <c r="KE31" s="45"/>
      <c r="KF31" s="45"/>
      <c r="KG31" s="45"/>
      <c r="KH31" s="45"/>
      <c r="KI31" s="45"/>
      <c r="KJ31" s="45"/>
      <c r="KK31" s="45"/>
      <c r="KL31" s="45"/>
      <c r="KM31" s="45"/>
      <c r="KN31" s="45"/>
      <c r="KO31" s="45"/>
      <c r="KP31" s="45"/>
      <c r="KQ31" s="45"/>
      <c r="KR31" s="45"/>
      <c r="KS31" s="45"/>
      <c r="KT31" s="45"/>
      <c r="KU31" s="45"/>
      <c r="KV31" s="45"/>
      <c r="KW31" s="45"/>
      <c r="KX31" s="45"/>
      <c r="KY31" s="45"/>
      <c r="KZ31" s="45"/>
      <c r="LA31" s="45"/>
      <c r="LB31" s="45"/>
      <c r="LC31" s="45"/>
      <c r="LD31" s="45"/>
      <c r="LE31" s="45"/>
      <c r="LF31" s="45"/>
      <c r="LG31" s="45"/>
      <c r="LH31" s="45"/>
      <c r="LI31" s="45"/>
      <c r="LJ31" s="45"/>
      <c r="LK31" s="45"/>
      <c r="LL31" s="45"/>
      <c r="LM31" s="45"/>
      <c r="LN31" s="45"/>
      <c r="LO31" s="45"/>
      <c r="LP31" s="45"/>
      <c r="LQ31" s="45"/>
      <c r="LR31" s="45"/>
      <c r="LS31" s="45"/>
      <c r="LT31" s="45"/>
      <c r="LU31" s="45"/>
      <c r="LV31" s="45"/>
      <c r="LW31" s="45"/>
      <c r="LX31" s="45"/>
      <c r="LY31" s="45"/>
      <c r="LZ31" s="45"/>
      <c r="MA31" s="45"/>
      <c r="MB31" s="45"/>
      <c r="MC31" s="45"/>
      <c r="MD31" s="45"/>
      <c r="ME31" s="45"/>
      <c r="MF31" s="45"/>
      <c r="MG31" s="45"/>
      <c r="MH31" s="45"/>
      <c r="MI31" s="45"/>
      <c r="MJ31" s="45"/>
      <c r="MK31" s="45"/>
      <c r="ML31" s="45"/>
      <c r="MM31" s="45"/>
      <c r="MN31" s="45"/>
      <c r="MO31" s="45"/>
      <c r="MP31" s="45"/>
      <c r="MQ31" s="45"/>
      <c r="MR31" s="45"/>
      <c r="MS31" s="45"/>
      <c r="MT31" s="45"/>
    </row>
    <row r="32" spans="1:358" ht="54.75" hidden="1" customHeight="1" outlineLevel="1">
      <c r="A32" s="47" t="s">
        <v>23</v>
      </c>
      <c r="B32" s="78">
        <f>C32-$B$30</f>
        <v>-0.30999999999999872</v>
      </c>
      <c r="C32" s="55">
        <v>20.5</v>
      </c>
      <c r="D32" s="49"/>
      <c r="E32" s="49"/>
      <c r="F32" s="50"/>
      <c r="G32" s="57"/>
      <c r="H32" s="56"/>
      <c r="I32" s="56"/>
      <c r="J32" s="53"/>
      <c r="K32" s="189">
        <v>17.25</v>
      </c>
      <c r="L32" s="189">
        <v>18</v>
      </c>
      <c r="M32" s="189">
        <v>17.25</v>
      </c>
      <c r="N32" s="189">
        <v>16</v>
      </c>
      <c r="O32" s="189">
        <v>19.5</v>
      </c>
      <c r="P32" s="56">
        <v>23.61</v>
      </c>
      <c r="Q32" s="56">
        <v>15.141666666666667</v>
      </c>
      <c r="R32" s="189">
        <v>18.5</v>
      </c>
      <c r="S32" s="185" t="s">
        <v>88</v>
      </c>
      <c r="T32" s="186" t="s">
        <v>89</v>
      </c>
      <c r="U32" s="189">
        <v>19.5</v>
      </c>
      <c r="V32" s="189">
        <v>21</v>
      </c>
      <c r="W32" s="189">
        <v>20</v>
      </c>
      <c r="X32" s="189">
        <v>18.5</v>
      </c>
      <c r="Y32" s="189">
        <v>17.5</v>
      </c>
      <c r="Z32" s="189">
        <v>16</v>
      </c>
      <c r="AA32" s="189">
        <v>16</v>
      </c>
      <c r="AB32" s="189">
        <v>15</v>
      </c>
      <c r="AC32" s="189">
        <v>14.5</v>
      </c>
      <c r="AD32" s="246">
        <f t="shared" ref="AD32:AD34" si="21">AVERAGE(P32:R32)</f>
        <v>19.08388888888889</v>
      </c>
      <c r="AE32" s="246">
        <f>AVERAGE(U32:W32)</f>
        <v>20.166666666666668</v>
      </c>
      <c r="AF32" s="246">
        <f>AVERAGE(X32:Z32)</f>
        <v>17.333333333333332</v>
      </c>
      <c r="AG32" s="247">
        <f>AVERAGE(AA32:AC32)</f>
        <v>15.166666666666666</v>
      </c>
      <c r="AH32" s="241">
        <f>AVERAGE(P32:AC32)</f>
        <v>17.937638888888888</v>
      </c>
      <c r="AI32" s="262"/>
    </row>
    <row r="33" spans="1:358" ht="54.75" hidden="1" customHeight="1" outlineLevel="1">
      <c r="A33" s="47" t="s">
        <v>24</v>
      </c>
      <c r="B33" s="78">
        <f t="shared" ref="B33" si="22">C33-$B$24</f>
        <v>21.869999999999997</v>
      </c>
      <c r="C33" s="55">
        <v>20.100000000000001</v>
      </c>
      <c r="D33" s="49"/>
      <c r="E33" s="49"/>
      <c r="F33" s="56"/>
      <c r="G33" s="57"/>
      <c r="H33" s="56"/>
      <c r="I33" s="56"/>
      <c r="J33" s="55"/>
      <c r="K33" s="189">
        <v>17</v>
      </c>
      <c r="L33" s="189">
        <v>17</v>
      </c>
      <c r="M33" s="189">
        <v>16.3</v>
      </c>
      <c r="N33" s="189">
        <v>15</v>
      </c>
      <c r="O33" s="183"/>
      <c r="P33" s="56">
        <v>23.61</v>
      </c>
      <c r="Q33" s="56">
        <v>15.141666666666667</v>
      </c>
      <c r="R33" s="183">
        <v>17.7</v>
      </c>
      <c r="S33" s="185"/>
      <c r="T33" s="186"/>
      <c r="U33" s="183">
        <v>19</v>
      </c>
      <c r="V33" s="183">
        <v>21</v>
      </c>
      <c r="W33" s="183">
        <v>22</v>
      </c>
      <c r="X33" s="183">
        <v>21.5</v>
      </c>
      <c r="Y33" s="183">
        <v>19.8</v>
      </c>
      <c r="Z33" s="183">
        <v>18</v>
      </c>
      <c r="AA33" s="183">
        <v>17.5</v>
      </c>
      <c r="AB33" s="183">
        <v>16</v>
      </c>
      <c r="AC33" s="183">
        <v>16</v>
      </c>
      <c r="AD33" s="246">
        <f t="shared" si="21"/>
        <v>18.817222222222224</v>
      </c>
      <c r="AE33" s="246">
        <f t="shared" ref="AE33:AE35" si="23">AVERAGE(U33:W33)</f>
        <v>20.666666666666668</v>
      </c>
      <c r="AF33" s="246">
        <f t="shared" ref="AF33:AF35" si="24">AVERAGE(X33:Z33)</f>
        <v>19.766666666666666</v>
      </c>
      <c r="AG33" s="247">
        <f t="shared" ref="AG33:AG35" si="25">AVERAGE(AA33:AC33)</f>
        <v>16.5</v>
      </c>
      <c r="AH33" s="241">
        <f>AVERAGE(P33:AC33)</f>
        <v>18.937638888888888</v>
      </c>
      <c r="AI33" s="262"/>
    </row>
    <row r="34" spans="1:358" ht="54.75" hidden="1" customHeight="1" outlineLevel="1">
      <c r="A34" s="47" t="s">
        <v>25</v>
      </c>
      <c r="B34" s="48">
        <f t="shared" ref="B34" si="26">C34-$B$30</f>
        <v>-0.80999999999999872</v>
      </c>
      <c r="C34" s="55">
        <v>20</v>
      </c>
      <c r="D34" s="49"/>
      <c r="E34" s="49"/>
      <c r="F34" s="56"/>
      <c r="G34" s="57"/>
      <c r="H34" s="56"/>
      <c r="I34" s="56"/>
      <c r="J34" s="55"/>
      <c r="K34" s="189">
        <v>16</v>
      </c>
      <c r="L34" s="189">
        <v>16</v>
      </c>
      <c r="M34" s="189">
        <v>16</v>
      </c>
      <c r="N34" s="189">
        <v>16</v>
      </c>
      <c r="O34" s="189">
        <v>16.5</v>
      </c>
      <c r="P34" s="56">
        <v>23.61</v>
      </c>
      <c r="Q34" s="56">
        <v>15.141666666666667</v>
      </c>
      <c r="R34" s="189">
        <v>17</v>
      </c>
      <c r="S34" s="185" t="s">
        <v>160</v>
      </c>
      <c r="T34" s="186" t="s">
        <v>96</v>
      </c>
      <c r="U34" s="189">
        <v>18</v>
      </c>
      <c r="V34" s="189">
        <v>18.5</v>
      </c>
      <c r="W34" s="189">
        <v>20</v>
      </c>
      <c r="X34" s="189">
        <v>20</v>
      </c>
      <c r="Y34" s="189">
        <v>19</v>
      </c>
      <c r="Z34" s="189">
        <v>18</v>
      </c>
      <c r="AA34" s="189">
        <v>17.5</v>
      </c>
      <c r="AB34" s="189">
        <v>17.5</v>
      </c>
      <c r="AC34" s="189">
        <v>17.5</v>
      </c>
      <c r="AD34" s="246">
        <f t="shared" si="21"/>
        <v>18.58388888888889</v>
      </c>
      <c r="AE34" s="246">
        <f t="shared" si="23"/>
        <v>18.833333333333332</v>
      </c>
      <c r="AF34" s="246">
        <f t="shared" si="24"/>
        <v>19</v>
      </c>
      <c r="AG34" s="247">
        <f t="shared" si="25"/>
        <v>17.5</v>
      </c>
      <c r="AH34" s="241">
        <f>AVERAGE(P34:AC34)</f>
        <v>18.479305555555555</v>
      </c>
      <c r="AI34" s="262"/>
    </row>
    <row r="35" spans="1:358" ht="47.25" hidden="1" customHeight="1" outlineLevel="1">
      <c r="A35" s="47" t="s">
        <v>26</v>
      </c>
      <c r="B35" s="78">
        <f>C35-$B$18</f>
        <v>20.18</v>
      </c>
      <c r="C35" s="55">
        <v>20.18</v>
      </c>
      <c r="D35" s="49"/>
      <c r="E35" s="49"/>
      <c r="F35" s="52"/>
      <c r="G35" s="51"/>
      <c r="H35" s="52"/>
      <c r="I35" s="92"/>
      <c r="J35" s="55"/>
      <c r="K35" s="93">
        <v>15.68</v>
      </c>
      <c r="L35" s="94">
        <v>18</v>
      </c>
      <c r="M35" s="94">
        <v>15.94</v>
      </c>
      <c r="N35" s="181">
        <v>16.25</v>
      </c>
      <c r="O35" s="181">
        <v>18.5</v>
      </c>
      <c r="P35" s="56">
        <v>23.61</v>
      </c>
      <c r="Q35" s="56">
        <v>15.141666666666667</v>
      </c>
      <c r="R35" s="189">
        <v>16.399999999999999</v>
      </c>
      <c r="S35" s="185" t="s">
        <v>141</v>
      </c>
      <c r="T35" s="186" t="s">
        <v>142</v>
      </c>
      <c r="U35" s="189">
        <v>16.7</v>
      </c>
      <c r="V35" s="189">
        <v>17</v>
      </c>
      <c r="W35" s="189">
        <v>17.2</v>
      </c>
      <c r="X35" s="189">
        <v>15.1</v>
      </c>
      <c r="Y35" s="189">
        <v>14</v>
      </c>
      <c r="Z35" s="189">
        <v>13.3</v>
      </c>
      <c r="AA35" s="189">
        <v>13.4</v>
      </c>
      <c r="AB35" s="189">
        <v>12.6</v>
      </c>
      <c r="AC35" s="189">
        <v>12.3</v>
      </c>
      <c r="AD35" s="246">
        <f>AVERAGE(P35:R35)</f>
        <v>18.383888888888887</v>
      </c>
      <c r="AE35" s="246">
        <f t="shared" si="23"/>
        <v>16.966666666666669</v>
      </c>
      <c r="AF35" s="246">
        <f t="shared" si="24"/>
        <v>14.133333333333335</v>
      </c>
      <c r="AG35" s="247">
        <f t="shared" si="25"/>
        <v>12.766666666666666</v>
      </c>
      <c r="AH35" s="241">
        <f>AVERAGE(P35:AC35)</f>
        <v>15.562638888888889</v>
      </c>
      <c r="AI35" s="262"/>
    </row>
    <row r="36" spans="1:358" s="62" customFormat="1" ht="19.5" hidden="1" outlineLevel="1" thickBot="1">
      <c r="A36" s="245" t="s">
        <v>75</v>
      </c>
      <c r="B36" s="58" t="s">
        <v>27</v>
      </c>
      <c r="C36" s="58" t="s">
        <v>27</v>
      </c>
      <c r="D36" s="87"/>
      <c r="E36" s="58"/>
      <c r="F36" s="59" t="e">
        <f>AVERAGE(F32:F35)</f>
        <v>#DIV/0!</v>
      </c>
      <c r="G36" s="59"/>
      <c r="H36" s="59"/>
      <c r="I36" s="59"/>
      <c r="J36" s="59" t="e">
        <f t="shared" ref="J36:R36" si="27">AVERAGE(J32:J35)</f>
        <v>#DIV/0!</v>
      </c>
      <c r="K36" s="59">
        <f t="shared" si="27"/>
        <v>16.482500000000002</v>
      </c>
      <c r="L36" s="59">
        <f t="shared" si="27"/>
        <v>17.25</v>
      </c>
      <c r="M36" s="59">
        <f t="shared" si="27"/>
        <v>16.372499999999999</v>
      </c>
      <c r="N36" s="59">
        <f t="shared" si="27"/>
        <v>15.8125</v>
      </c>
      <c r="O36" s="59">
        <f t="shared" si="27"/>
        <v>18.166666666666668</v>
      </c>
      <c r="P36" s="59">
        <f t="shared" si="27"/>
        <v>23.61</v>
      </c>
      <c r="Q36" s="59">
        <f t="shared" si="27"/>
        <v>15.141666666666667</v>
      </c>
      <c r="R36" s="59">
        <f t="shared" si="27"/>
        <v>17.399999999999999</v>
      </c>
      <c r="S36" s="60"/>
      <c r="T36" s="60"/>
      <c r="U36" s="59">
        <f t="shared" ref="U36:AC36" si="28">AVERAGE(U32:U35)</f>
        <v>18.3</v>
      </c>
      <c r="V36" s="59">
        <f t="shared" si="28"/>
        <v>19.375</v>
      </c>
      <c r="W36" s="59">
        <f t="shared" si="28"/>
        <v>19.8</v>
      </c>
      <c r="X36" s="59">
        <f t="shared" si="28"/>
        <v>18.774999999999999</v>
      </c>
      <c r="Y36" s="59">
        <f t="shared" si="28"/>
        <v>17.574999999999999</v>
      </c>
      <c r="Z36" s="59">
        <f t="shared" si="28"/>
        <v>16.324999999999999</v>
      </c>
      <c r="AA36" s="59">
        <f t="shared" si="28"/>
        <v>16.100000000000001</v>
      </c>
      <c r="AB36" s="59">
        <f t="shared" si="28"/>
        <v>15.275</v>
      </c>
      <c r="AC36" s="59">
        <f t="shared" si="28"/>
        <v>15.074999999999999</v>
      </c>
      <c r="AD36" s="59">
        <f>AVERAGE(AD32:AD35)</f>
        <v>18.717222222222222</v>
      </c>
      <c r="AE36" s="59">
        <f t="shared" ref="AE36:AG36" si="29">AVERAGE(AE32:AE35)</f>
        <v>19.158333333333335</v>
      </c>
      <c r="AF36" s="59">
        <f t="shared" si="29"/>
        <v>17.558333333333334</v>
      </c>
      <c r="AG36" s="234">
        <f t="shared" si="29"/>
        <v>15.483333333333333</v>
      </c>
      <c r="AH36" s="242">
        <f>AVERAGE(AH32:AH35)</f>
        <v>17.729305555555555</v>
      </c>
      <c r="AI36" s="257"/>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c r="DZ36" s="61"/>
      <c r="EA36" s="61"/>
      <c r="EB36" s="61"/>
      <c r="EC36" s="61"/>
      <c r="ED36" s="61"/>
      <c r="EE36" s="61"/>
      <c r="EF36" s="61"/>
      <c r="EG36" s="61"/>
      <c r="EH36" s="61"/>
      <c r="EI36" s="61"/>
      <c r="EJ36" s="61"/>
      <c r="EK36" s="61"/>
      <c r="EL36" s="61"/>
      <c r="EM36" s="61"/>
      <c r="EN36" s="61"/>
      <c r="EO36" s="61"/>
      <c r="EP36" s="61"/>
      <c r="EQ36" s="61"/>
      <c r="ER36" s="61"/>
      <c r="ES36" s="61"/>
      <c r="ET36" s="61"/>
      <c r="EU36" s="61"/>
      <c r="EV36" s="61"/>
      <c r="EW36" s="61"/>
      <c r="EX36" s="61"/>
      <c r="EY36" s="61"/>
      <c r="EZ36" s="61"/>
      <c r="FA36" s="61"/>
      <c r="FB36" s="61"/>
      <c r="FC36" s="61"/>
      <c r="FD36" s="61"/>
      <c r="FE36" s="61"/>
      <c r="FF36" s="61"/>
      <c r="FG36" s="61"/>
      <c r="FH36" s="61"/>
      <c r="FI36" s="61"/>
      <c r="FJ36" s="61"/>
      <c r="FK36" s="61"/>
      <c r="FL36" s="61"/>
      <c r="FM36" s="61"/>
      <c r="FN36" s="61"/>
      <c r="FO36" s="61"/>
      <c r="FP36" s="61"/>
      <c r="FQ36" s="61"/>
      <c r="FR36" s="61"/>
      <c r="FS36" s="61"/>
      <c r="FT36" s="61"/>
      <c r="FU36" s="61"/>
      <c r="FV36" s="61"/>
      <c r="FW36" s="61"/>
      <c r="FX36" s="61"/>
      <c r="FY36" s="61"/>
      <c r="FZ36" s="61"/>
      <c r="GA36" s="61"/>
      <c r="GB36" s="61"/>
      <c r="GC36" s="61"/>
      <c r="GD36" s="61"/>
      <c r="GE36" s="61"/>
      <c r="GF36" s="61"/>
      <c r="GG36" s="61"/>
      <c r="GH36" s="61"/>
      <c r="GI36" s="61"/>
      <c r="GJ36" s="61"/>
      <c r="GK36" s="61"/>
      <c r="GL36" s="61"/>
      <c r="GM36" s="61"/>
      <c r="GN36" s="61"/>
      <c r="GO36" s="61"/>
      <c r="GP36" s="61"/>
      <c r="GQ36" s="61"/>
      <c r="GR36" s="61"/>
      <c r="GS36" s="61"/>
      <c r="GT36" s="61"/>
      <c r="GU36" s="61"/>
      <c r="GV36" s="61"/>
      <c r="GW36" s="61"/>
      <c r="GX36" s="61"/>
      <c r="GY36" s="61"/>
      <c r="GZ36" s="61"/>
      <c r="HA36" s="61"/>
      <c r="HB36" s="61"/>
      <c r="HC36" s="61"/>
      <c r="HD36" s="61"/>
      <c r="HE36" s="61"/>
      <c r="HF36" s="61"/>
      <c r="HG36" s="61"/>
      <c r="HH36" s="61"/>
      <c r="HI36" s="61"/>
      <c r="HJ36" s="61"/>
      <c r="HK36" s="61"/>
      <c r="HL36" s="61"/>
      <c r="HM36" s="61"/>
      <c r="HN36" s="61"/>
      <c r="HO36" s="61"/>
      <c r="HP36" s="61"/>
      <c r="HQ36" s="61"/>
      <c r="HR36" s="61"/>
      <c r="HS36" s="61"/>
      <c r="HT36" s="61"/>
      <c r="HU36" s="61"/>
      <c r="HV36" s="61"/>
      <c r="HW36" s="61"/>
      <c r="HX36" s="61"/>
      <c r="HY36" s="61"/>
      <c r="HZ36" s="61"/>
      <c r="IA36" s="61"/>
      <c r="IB36" s="61"/>
      <c r="IC36" s="61"/>
      <c r="ID36" s="61"/>
      <c r="IE36" s="61"/>
      <c r="IF36" s="61"/>
      <c r="IG36" s="61"/>
      <c r="IH36" s="61"/>
      <c r="II36" s="61"/>
      <c r="IJ36" s="61"/>
      <c r="IK36" s="61"/>
      <c r="IL36" s="61"/>
      <c r="IM36" s="61"/>
      <c r="IN36" s="61"/>
      <c r="IO36" s="61"/>
      <c r="IP36" s="61"/>
      <c r="IQ36" s="61"/>
      <c r="IR36" s="61"/>
      <c r="IS36" s="61"/>
      <c r="IT36" s="61"/>
      <c r="IU36" s="61"/>
      <c r="IV36" s="61"/>
      <c r="IW36" s="61"/>
      <c r="IX36" s="61"/>
      <c r="IY36" s="61"/>
      <c r="IZ36" s="61"/>
      <c r="JA36" s="61"/>
      <c r="JB36" s="61"/>
      <c r="JC36" s="61"/>
      <c r="JD36" s="61"/>
      <c r="JE36" s="61"/>
      <c r="JF36" s="61"/>
      <c r="JG36" s="61"/>
      <c r="JH36" s="61"/>
      <c r="JI36" s="61"/>
      <c r="JJ36" s="61"/>
      <c r="JK36" s="61"/>
      <c r="JL36" s="61"/>
      <c r="JM36" s="61"/>
      <c r="JN36" s="61"/>
      <c r="JO36" s="61"/>
      <c r="JP36" s="61"/>
      <c r="JQ36" s="61"/>
      <c r="JR36" s="61"/>
      <c r="JS36" s="61"/>
      <c r="JT36" s="61"/>
      <c r="JU36" s="61"/>
      <c r="JV36" s="61"/>
      <c r="JW36" s="61"/>
      <c r="JX36" s="61"/>
      <c r="JY36" s="61"/>
      <c r="JZ36" s="61"/>
      <c r="KA36" s="61"/>
      <c r="KB36" s="61"/>
      <c r="KC36" s="61"/>
      <c r="KD36" s="61"/>
      <c r="KE36" s="61"/>
      <c r="KF36" s="61"/>
      <c r="KG36" s="61"/>
      <c r="KH36" s="61"/>
      <c r="KI36" s="61"/>
      <c r="KJ36" s="61"/>
      <c r="KK36" s="61"/>
      <c r="KL36" s="61"/>
      <c r="KM36" s="61"/>
      <c r="KN36" s="61"/>
      <c r="KO36" s="61"/>
      <c r="KP36" s="61"/>
      <c r="KQ36" s="61"/>
      <c r="KR36" s="61"/>
      <c r="KS36" s="61"/>
      <c r="KT36" s="61"/>
      <c r="KU36" s="61"/>
      <c r="KV36" s="61"/>
      <c r="KW36" s="61"/>
      <c r="KX36" s="61"/>
      <c r="KY36" s="61"/>
      <c r="KZ36" s="61"/>
      <c r="LA36" s="61"/>
      <c r="LB36" s="61"/>
      <c r="LC36" s="61"/>
      <c r="LD36" s="61"/>
      <c r="LE36" s="61"/>
      <c r="LF36" s="61"/>
      <c r="LG36" s="61"/>
      <c r="LH36" s="61"/>
      <c r="LI36" s="61"/>
      <c r="LJ36" s="61"/>
      <c r="LK36" s="61"/>
      <c r="LL36" s="61"/>
      <c r="LM36" s="61"/>
      <c r="LN36" s="61"/>
      <c r="LO36" s="61"/>
      <c r="LP36" s="61"/>
      <c r="LQ36" s="61"/>
      <c r="LR36" s="61"/>
      <c r="LS36" s="61"/>
      <c r="LT36" s="61"/>
      <c r="LU36" s="61"/>
      <c r="LV36" s="61"/>
      <c r="LW36" s="61"/>
      <c r="LX36" s="61"/>
      <c r="LY36" s="61"/>
      <c r="LZ36" s="61"/>
      <c r="MA36" s="61"/>
      <c r="MB36" s="61"/>
      <c r="MC36" s="61"/>
      <c r="MD36" s="61"/>
      <c r="ME36" s="61"/>
      <c r="MF36" s="61"/>
      <c r="MG36" s="61"/>
      <c r="MH36" s="61"/>
      <c r="MI36" s="61"/>
      <c r="MJ36" s="61"/>
      <c r="MK36" s="61"/>
      <c r="ML36" s="61"/>
      <c r="MM36" s="61"/>
      <c r="MN36" s="61"/>
      <c r="MO36" s="61"/>
      <c r="MP36" s="61"/>
      <c r="MQ36" s="61"/>
      <c r="MR36" s="61"/>
      <c r="MS36" s="61"/>
      <c r="MT36" s="61"/>
    </row>
    <row r="37" spans="1:358" ht="19.5" collapsed="1" thickBot="1">
      <c r="A37" s="227" t="s">
        <v>74</v>
      </c>
      <c r="B37" s="160"/>
      <c r="C37" s="160"/>
      <c r="D37" s="161"/>
      <c r="E37" s="161"/>
      <c r="F37" s="162"/>
      <c r="G37" s="162"/>
      <c r="H37" s="162"/>
      <c r="I37" s="162"/>
      <c r="J37" s="163"/>
      <c r="K37" s="162">
        <f>K14+K36</f>
        <v>64.782499999999999</v>
      </c>
      <c r="L37" s="162">
        <f>L14+L36</f>
        <v>64.099999999999994</v>
      </c>
      <c r="M37" s="162"/>
      <c r="N37" s="164">
        <f>N36</f>
        <v>15.8125</v>
      </c>
      <c r="O37" s="164">
        <v>17.5</v>
      </c>
      <c r="P37" s="164">
        <f>P36</f>
        <v>23.61</v>
      </c>
      <c r="Q37" s="164">
        <f t="shared" ref="Q37" si="30">Q36</f>
        <v>15.141666666666667</v>
      </c>
      <c r="R37" s="164">
        <v>17.5</v>
      </c>
      <c r="S37" s="164"/>
      <c r="T37" s="164"/>
      <c r="U37" s="164">
        <v>18.5</v>
      </c>
      <c r="V37" s="164">
        <v>19.5</v>
      </c>
      <c r="W37" s="164">
        <v>20</v>
      </c>
      <c r="X37" s="164">
        <v>18.5</v>
      </c>
      <c r="Y37" s="164">
        <v>17.5</v>
      </c>
      <c r="Z37" s="164">
        <v>16.5</v>
      </c>
      <c r="AA37" s="164">
        <v>15</v>
      </c>
      <c r="AB37" s="164">
        <v>14</v>
      </c>
      <c r="AC37" s="164">
        <v>14</v>
      </c>
      <c r="AD37" s="164">
        <f>AVERAGE(P37:R37)</f>
        <v>18.750555555555554</v>
      </c>
      <c r="AE37" s="164">
        <f>AVERAGE(U37:W37)</f>
        <v>19.333333333333332</v>
      </c>
      <c r="AF37" s="164">
        <f>AVERAGE(X37:Z37)</f>
        <v>17.5</v>
      </c>
      <c r="AG37" s="229">
        <f>AVERAGE(AA37:AC37)</f>
        <v>14.333333333333334</v>
      </c>
      <c r="AH37" s="243">
        <f>AVERAGE(P37:R37,U37:AC37)</f>
        <v>17.479305555555555</v>
      </c>
      <c r="AI37" s="262">
        <v>16</v>
      </c>
    </row>
    <row r="38" spans="1:358" ht="21.75" thickBot="1">
      <c r="A38" s="196" t="s">
        <v>34</v>
      </c>
      <c r="B38" s="88"/>
      <c r="C38" s="88"/>
      <c r="D38" s="65"/>
      <c r="E38" s="65"/>
      <c r="F38" s="20"/>
      <c r="G38" s="20"/>
      <c r="H38" s="20"/>
      <c r="I38" s="20"/>
      <c r="J38" s="66"/>
      <c r="K38" s="20"/>
      <c r="L38" s="20"/>
      <c r="M38" s="20"/>
      <c r="N38" s="20"/>
      <c r="O38" s="20"/>
      <c r="P38" s="20"/>
      <c r="Q38" s="20"/>
      <c r="R38" s="23"/>
      <c r="S38" s="67"/>
      <c r="T38" s="67"/>
      <c r="U38" s="24"/>
      <c r="V38" s="24"/>
      <c r="W38" s="24"/>
      <c r="X38" s="24"/>
      <c r="Y38" s="23"/>
      <c r="Z38" s="23"/>
      <c r="AA38" s="23"/>
      <c r="AB38" s="23"/>
      <c r="AC38" s="23"/>
      <c r="AD38" s="23"/>
      <c r="AE38" s="23"/>
      <c r="AF38" s="23"/>
      <c r="AG38" s="24"/>
      <c r="AH38" s="238"/>
      <c r="AI38" s="262"/>
    </row>
    <row r="39" spans="1:358" ht="16.5" hidden="1" customHeight="1" outlineLevel="1">
      <c r="A39" s="25"/>
      <c r="B39" s="26" t="s">
        <v>1</v>
      </c>
      <c r="C39" s="26" t="str">
        <f>C28</f>
        <v>Forecast</v>
      </c>
      <c r="D39" s="27"/>
      <c r="E39" s="1182" t="s">
        <v>3</v>
      </c>
      <c r="F39" s="1182" t="s">
        <v>4</v>
      </c>
      <c r="G39" s="1182" t="s">
        <v>5</v>
      </c>
      <c r="H39" s="1182" t="s">
        <v>6</v>
      </c>
      <c r="I39" s="1182" t="s">
        <v>7</v>
      </c>
      <c r="J39" s="28" t="s">
        <v>2</v>
      </c>
      <c r="K39" s="1182" t="s">
        <v>8</v>
      </c>
      <c r="L39" s="261" t="s">
        <v>9</v>
      </c>
      <c r="M39" s="261" t="s">
        <v>9</v>
      </c>
      <c r="N39" s="1182" t="s">
        <v>12</v>
      </c>
      <c r="O39" s="1182" t="s">
        <v>13</v>
      </c>
      <c r="P39" s="1182" t="s">
        <v>14</v>
      </c>
      <c r="Q39" s="1182" t="s">
        <v>15</v>
      </c>
      <c r="R39" s="1182" t="s">
        <v>16</v>
      </c>
      <c r="S39" s="29" t="s">
        <v>10</v>
      </c>
      <c r="T39" s="30" t="s">
        <v>11</v>
      </c>
      <c r="U39" s="1182" t="s">
        <v>64</v>
      </c>
      <c r="V39" s="1182" t="s">
        <v>65</v>
      </c>
      <c r="W39" s="1182" t="s">
        <v>66</v>
      </c>
      <c r="X39" s="1182" t="s">
        <v>67</v>
      </c>
      <c r="Y39" s="1182" t="s">
        <v>68</v>
      </c>
      <c r="Z39" s="1182" t="s">
        <v>69</v>
      </c>
      <c r="AA39" s="1182" t="s">
        <v>70</v>
      </c>
      <c r="AB39" s="1182" t="s">
        <v>77</v>
      </c>
      <c r="AC39" s="1182" t="s">
        <v>78</v>
      </c>
      <c r="AD39" s="1198" t="s">
        <v>79</v>
      </c>
      <c r="AE39" s="1198" t="s">
        <v>80</v>
      </c>
      <c r="AF39" s="1198" t="s">
        <v>81</v>
      </c>
      <c r="AG39" s="1194" t="s">
        <v>82</v>
      </c>
      <c r="AH39" s="1196">
        <v>2016</v>
      </c>
      <c r="AI39" s="262"/>
    </row>
    <row r="40" spans="1:358" ht="16.5" hidden="1" customHeight="1" outlineLevel="1">
      <c r="A40" s="31"/>
      <c r="B40" s="68"/>
      <c r="C40" s="68"/>
      <c r="D40" s="27"/>
      <c r="E40" s="1183"/>
      <c r="F40" s="1183"/>
      <c r="G40" s="1183"/>
      <c r="H40" s="1183"/>
      <c r="I40" s="1183"/>
      <c r="J40" s="69" t="str">
        <f>$J$6</f>
        <v>(8-12 Jun)</v>
      </c>
      <c r="K40" s="1183"/>
      <c r="L40" s="33" t="s">
        <v>20</v>
      </c>
      <c r="M40" s="33" t="s">
        <v>63</v>
      </c>
      <c r="N40" s="1183"/>
      <c r="O40" s="1183"/>
      <c r="P40" s="1183"/>
      <c r="Q40" s="1183"/>
      <c r="R40" s="1183"/>
      <c r="S40" s="187">
        <f>S6</f>
        <v>42430</v>
      </c>
      <c r="T40" s="188">
        <f>T6</f>
        <v>42461</v>
      </c>
      <c r="U40" s="1183"/>
      <c r="V40" s="1183"/>
      <c r="W40" s="1183"/>
      <c r="X40" s="1183"/>
      <c r="Y40" s="1183"/>
      <c r="Z40" s="1183"/>
      <c r="AA40" s="1183"/>
      <c r="AB40" s="1183"/>
      <c r="AC40" s="1183"/>
      <c r="AD40" s="1199"/>
      <c r="AE40" s="1199"/>
      <c r="AF40" s="1199"/>
      <c r="AG40" s="1195"/>
      <c r="AH40" s="1197"/>
      <c r="AI40" s="262"/>
    </row>
    <row r="41" spans="1:358" ht="21.75" hidden="1" outlineLevel="1" thickBot="1">
      <c r="A41" s="89" t="s">
        <v>35</v>
      </c>
      <c r="B41" s="96">
        <v>13.72</v>
      </c>
      <c r="C41" s="97" t="str">
        <f>C30</f>
        <v>Previous WK</v>
      </c>
      <c r="D41" s="98"/>
      <c r="E41" s="99">
        <v>13.53</v>
      </c>
      <c r="F41" s="35"/>
      <c r="G41" s="35"/>
      <c r="H41" s="35"/>
      <c r="I41" s="35"/>
      <c r="J41" s="72"/>
      <c r="K41" s="35"/>
      <c r="L41" s="37"/>
      <c r="M41" s="37"/>
      <c r="N41" s="35"/>
      <c r="O41" s="35"/>
      <c r="P41" s="35"/>
      <c r="Q41" s="35"/>
      <c r="R41" s="38"/>
      <c r="S41" s="100"/>
      <c r="T41" s="100"/>
      <c r="U41" s="39"/>
      <c r="V41" s="39"/>
      <c r="W41" s="39"/>
      <c r="X41" s="39"/>
      <c r="Y41" s="38"/>
      <c r="Z41" s="38"/>
      <c r="AA41" s="38"/>
      <c r="AB41" s="38"/>
      <c r="AC41" s="38"/>
      <c r="AD41" s="248"/>
      <c r="AE41" s="248"/>
      <c r="AF41" s="248"/>
      <c r="AG41" s="249"/>
      <c r="AH41" s="239"/>
      <c r="AI41" s="262"/>
    </row>
    <row r="42" spans="1:358" s="77" customFormat="1" ht="21" hidden="1" customHeight="1" outlineLevel="1">
      <c r="A42" s="1180"/>
      <c r="B42" s="1181"/>
      <c r="C42" s="1181"/>
      <c r="D42" s="41"/>
      <c r="E42" s="41"/>
      <c r="F42" s="76"/>
      <c r="G42" s="76"/>
      <c r="H42" s="76"/>
      <c r="I42" s="76"/>
      <c r="J42" s="43"/>
      <c r="K42" s="76"/>
      <c r="L42" s="76"/>
      <c r="M42" s="76"/>
      <c r="N42" s="76"/>
      <c r="O42" s="76"/>
      <c r="P42" s="222"/>
      <c r="Q42" s="76"/>
      <c r="R42" s="44"/>
      <c r="S42" s="216"/>
      <c r="T42" s="217"/>
      <c r="U42" s="44"/>
      <c r="V42" s="44"/>
      <c r="W42" s="44"/>
      <c r="X42" s="44"/>
      <c r="Y42" s="44"/>
      <c r="Z42" s="44"/>
      <c r="AA42" s="44"/>
      <c r="AB42" s="44"/>
      <c r="AC42" s="44"/>
      <c r="AD42" s="44"/>
      <c r="AE42" s="44"/>
      <c r="AF42" s="44"/>
      <c r="AG42" s="235"/>
      <c r="AH42" s="240"/>
      <c r="AI42" s="262"/>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c r="CE42" s="45"/>
      <c r="CF42" s="45"/>
      <c r="CG42" s="45"/>
      <c r="CH42" s="45"/>
      <c r="CI42" s="45"/>
      <c r="CJ42" s="45"/>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5"/>
      <c r="EF42" s="45"/>
      <c r="EG42" s="45"/>
      <c r="EH42" s="45"/>
      <c r="EI42" s="45"/>
      <c r="EJ42" s="45"/>
      <c r="EK42" s="45"/>
      <c r="EL42" s="45"/>
      <c r="EM42" s="45"/>
      <c r="EN42" s="45"/>
      <c r="EO42" s="45"/>
      <c r="EP42" s="45"/>
      <c r="EQ42" s="45"/>
      <c r="ER42" s="45"/>
      <c r="ES42" s="45"/>
      <c r="ET42" s="45"/>
      <c r="EU42" s="45"/>
      <c r="EV42" s="45"/>
      <c r="EW42" s="45"/>
      <c r="EX42" s="45"/>
      <c r="EY42" s="45"/>
      <c r="EZ42" s="45"/>
      <c r="FA42" s="45"/>
      <c r="FB42" s="45"/>
      <c r="FC42" s="45"/>
      <c r="FD42" s="45"/>
      <c r="FE42" s="45"/>
      <c r="FF42" s="45"/>
      <c r="FG42" s="45"/>
      <c r="FH42" s="45"/>
      <c r="FI42" s="45"/>
      <c r="FJ42" s="45"/>
      <c r="FK42" s="45"/>
      <c r="FL42" s="45"/>
      <c r="FM42" s="45"/>
      <c r="FN42" s="45"/>
      <c r="FO42" s="45"/>
      <c r="FP42" s="45"/>
      <c r="FQ42" s="45"/>
      <c r="FR42" s="45"/>
      <c r="FS42" s="45"/>
      <c r="FT42" s="45"/>
      <c r="FU42" s="45"/>
      <c r="FV42" s="45"/>
      <c r="FW42" s="45"/>
      <c r="FX42" s="45"/>
      <c r="FY42" s="45"/>
      <c r="FZ42" s="45"/>
      <c r="GA42" s="45"/>
      <c r="GB42" s="45"/>
      <c r="GC42" s="45"/>
      <c r="GD42" s="45"/>
      <c r="GE42" s="45"/>
      <c r="GF42" s="45"/>
      <c r="GG42" s="45"/>
      <c r="GH42" s="45"/>
      <c r="GI42" s="45"/>
      <c r="GJ42" s="45"/>
      <c r="GK42" s="45"/>
      <c r="GL42" s="45"/>
      <c r="GM42" s="45"/>
      <c r="GN42" s="45"/>
      <c r="GO42" s="45"/>
      <c r="GP42" s="45"/>
      <c r="GQ42" s="45"/>
      <c r="GR42" s="45"/>
      <c r="GS42" s="45"/>
      <c r="GT42" s="45"/>
      <c r="GU42" s="45"/>
      <c r="GV42" s="45"/>
      <c r="GW42" s="45"/>
      <c r="GX42" s="45"/>
      <c r="GY42" s="45"/>
      <c r="GZ42" s="45"/>
      <c r="HA42" s="45"/>
      <c r="HB42" s="45"/>
      <c r="HC42" s="45"/>
      <c r="HD42" s="45"/>
      <c r="HE42" s="45"/>
      <c r="HF42" s="45"/>
      <c r="HG42" s="45"/>
      <c r="HH42" s="45"/>
      <c r="HI42" s="45"/>
      <c r="HJ42" s="45"/>
      <c r="HK42" s="45"/>
      <c r="HL42" s="45"/>
      <c r="HM42" s="45"/>
      <c r="HN42" s="45"/>
      <c r="HO42" s="45"/>
      <c r="HP42" s="45"/>
      <c r="HQ42" s="45"/>
      <c r="HR42" s="45"/>
      <c r="HS42" s="45"/>
      <c r="HT42" s="45"/>
      <c r="HU42" s="45"/>
      <c r="HV42" s="45"/>
      <c r="HW42" s="45"/>
      <c r="HX42" s="45"/>
      <c r="HY42" s="45"/>
      <c r="HZ42" s="45"/>
      <c r="IA42" s="45"/>
      <c r="IB42" s="45"/>
      <c r="IC42" s="45"/>
      <c r="ID42" s="45"/>
      <c r="IE42" s="45"/>
      <c r="IF42" s="45"/>
      <c r="IG42" s="45"/>
      <c r="IH42" s="45"/>
      <c r="II42" s="45"/>
      <c r="IJ42" s="45"/>
      <c r="IK42" s="45"/>
      <c r="IL42" s="45"/>
      <c r="IM42" s="45"/>
      <c r="IN42" s="45"/>
      <c r="IO42" s="45"/>
      <c r="IP42" s="45"/>
      <c r="IQ42" s="45"/>
      <c r="IR42" s="45"/>
      <c r="IS42" s="45"/>
      <c r="IT42" s="45"/>
      <c r="IU42" s="45"/>
      <c r="IV42" s="45"/>
      <c r="IW42" s="45"/>
      <c r="IX42" s="45"/>
      <c r="IY42" s="45"/>
      <c r="IZ42" s="45"/>
      <c r="JA42" s="45"/>
      <c r="JB42" s="45"/>
      <c r="JC42" s="45"/>
      <c r="JD42" s="45"/>
      <c r="JE42" s="45"/>
      <c r="JF42" s="45"/>
      <c r="JG42" s="45"/>
      <c r="JH42" s="45"/>
      <c r="JI42" s="45"/>
      <c r="JJ42" s="45"/>
      <c r="JK42" s="45"/>
      <c r="JL42" s="45"/>
      <c r="JM42" s="45"/>
      <c r="JN42" s="45"/>
      <c r="JO42" s="45"/>
      <c r="JP42" s="45"/>
      <c r="JQ42" s="45"/>
      <c r="JR42" s="45"/>
      <c r="JS42" s="45"/>
      <c r="JT42" s="45"/>
      <c r="JU42" s="45"/>
      <c r="JV42" s="45"/>
      <c r="JW42" s="45"/>
      <c r="JX42" s="45"/>
      <c r="JY42" s="45"/>
      <c r="JZ42" s="45"/>
      <c r="KA42" s="45"/>
      <c r="KB42" s="45"/>
      <c r="KC42" s="45"/>
      <c r="KD42" s="45"/>
      <c r="KE42" s="45"/>
      <c r="KF42" s="45"/>
      <c r="KG42" s="45"/>
      <c r="KH42" s="45"/>
      <c r="KI42" s="45"/>
      <c r="KJ42" s="45"/>
      <c r="KK42" s="45"/>
      <c r="KL42" s="45"/>
      <c r="KM42" s="45"/>
      <c r="KN42" s="45"/>
      <c r="KO42" s="45"/>
      <c r="KP42" s="45"/>
      <c r="KQ42" s="45"/>
      <c r="KR42" s="45"/>
      <c r="KS42" s="45"/>
      <c r="KT42" s="45"/>
      <c r="KU42" s="45"/>
      <c r="KV42" s="45"/>
      <c r="KW42" s="45"/>
      <c r="KX42" s="45"/>
      <c r="KY42" s="45"/>
      <c r="KZ42" s="45"/>
      <c r="LA42" s="45"/>
      <c r="LB42" s="45"/>
      <c r="LC42" s="45"/>
      <c r="LD42" s="45"/>
      <c r="LE42" s="45"/>
      <c r="LF42" s="45"/>
      <c r="LG42" s="45"/>
      <c r="LH42" s="45"/>
      <c r="LI42" s="45"/>
      <c r="LJ42" s="45"/>
      <c r="LK42" s="45"/>
      <c r="LL42" s="45"/>
      <c r="LM42" s="45"/>
      <c r="LN42" s="45"/>
      <c r="LO42" s="45"/>
      <c r="LP42" s="45"/>
      <c r="LQ42" s="45"/>
      <c r="LR42" s="45"/>
      <c r="LS42" s="45"/>
      <c r="LT42" s="45"/>
      <c r="LU42" s="45"/>
      <c r="LV42" s="45"/>
      <c r="LW42" s="45"/>
      <c r="LX42" s="45"/>
      <c r="LY42" s="45"/>
      <c r="LZ42" s="45"/>
      <c r="MA42" s="45"/>
      <c r="MB42" s="45"/>
      <c r="MC42" s="45"/>
      <c r="MD42" s="45"/>
      <c r="ME42" s="45"/>
      <c r="MF42" s="45"/>
      <c r="MG42" s="45"/>
      <c r="MH42" s="45"/>
      <c r="MI42" s="45"/>
      <c r="MJ42" s="45"/>
      <c r="MK42" s="45"/>
      <c r="ML42" s="45"/>
      <c r="MM42" s="45"/>
      <c r="MN42" s="45"/>
      <c r="MO42" s="45"/>
      <c r="MP42" s="45"/>
      <c r="MQ42" s="45"/>
      <c r="MR42" s="45"/>
      <c r="MS42" s="45"/>
      <c r="MT42" s="45"/>
    </row>
    <row r="43" spans="1:358" ht="60.75" hidden="1" customHeight="1" outlineLevel="1">
      <c r="A43" s="47" t="s">
        <v>23</v>
      </c>
      <c r="B43" s="78">
        <f>C43-$B$41</f>
        <v>-0.22000000000000064</v>
      </c>
      <c r="C43" s="55">
        <v>13.5</v>
      </c>
      <c r="D43" s="49"/>
      <c r="E43" s="49"/>
      <c r="F43" s="52"/>
      <c r="G43" s="57"/>
      <c r="H43" s="56"/>
      <c r="I43" s="56"/>
      <c r="J43" s="55"/>
      <c r="K43" s="189">
        <v>13.2</v>
      </c>
      <c r="L43" s="191">
        <v>13.9</v>
      </c>
      <c r="M43" s="154">
        <v>13.5</v>
      </c>
      <c r="N43" s="191">
        <v>14.5</v>
      </c>
      <c r="O43" s="191">
        <v>13.5</v>
      </c>
      <c r="P43" s="56">
        <v>11.1</v>
      </c>
      <c r="Q43" s="56">
        <v>11.648333333333333</v>
      </c>
      <c r="R43" s="181">
        <v>11.25</v>
      </c>
      <c r="S43" s="185" t="s">
        <v>150</v>
      </c>
      <c r="T43" s="186" t="s">
        <v>151</v>
      </c>
      <c r="U43" s="181">
        <v>10.75</v>
      </c>
      <c r="V43" s="181">
        <v>10.5</v>
      </c>
      <c r="W43" s="181">
        <v>10</v>
      </c>
      <c r="X43" s="181">
        <v>9.75</v>
      </c>
      <c r="Y43" s="181">
        <v>9.25</v>
      </c>
      <c r="Z43" s="181">
        <v>10</v>
      </c>
      <c r="AA43" s="181">
        <v>11.5</v>
      </c>
      <c r="AB43" s="181">
        <v>12.75</v>
      </c>
      <c r="AC43" s="181">
        <v>13.75</v>
      </c>
      <c r="AD43" s="246">
        <f t="shared" ref="AD43:AD45" si="31">AVERAGE(P43:R43)</f>
        <v>11.332777777777778</v>
      </c>
      <c r="AE43" s="246">
        <f>AVERAGE(U43:W43)</f>
        <v>10.416666666666666</v>
      </c>
      <c r="AF43" s="246">
        <f>AVERAGE(X43:Z43)</f>
        <v>9.6666666666666661</v>
      </c>
      <c r="AG43" s="247">
        <f>AVERAGE(AA43:AC43)</f>
        <v>12.666666666666666</v>
      </c>
      <c r="AH43" s="241">
        <f>AVERAGE(P43:AC43)</f>
        <v>11.020694444444445</v>
      </c>
      <c r="AI43" s="262"/>
    </row>
    <row r="44" spans="1:358" ht="60.75" hidden="1" customHeight="1" outlineLevel="1">
      <c r="A44" s="47" t="s">
        <v>24</v>
      </c>
      <c r="B44" s="78">
        <f t="shared" ref="B44" si="32">C44-$B$32</f>
        <v>13.809999999999999</v>
      </c>
      <c r="C44" s="55">
        <v>13.5</v>
      </c>
      <c r="D44" s="49"/>
      <c r="E44" s="49"/>
      <c r="F44" s="56"/>
      <c r="G44" s="57"/>
      <c r="H44" s="56"/>
      <c r="I44" s="56"/>
      <c r="J44" s="55"/>
      <c r="K44" s="189">
        <v>13.4</v>
      </c>
      <c r="L44" s="191">
        <v>13.3</v>
      </c>
      <c r="M44" s="154">
        <v>13</v>
      </c>
      <c r="N44" s="191">
        <v>13.8</v>
      </c>
      <c r="O44" s="184"/>
      <c r="P44" s="56">
        <v>11.1</v>
      </c>
      <c r="Q44" s="50">
        <v>11.648333333333333</v>
      </c>
      <c r="R44" s="175">
        <v>11.5</v>
      </c>
      <c r="S44" s="185"/>
      <c r="T44" s="186"/>
      <c r="U44" s="175">
        <v>11.3</v>
      </c>
      <c r="V44" s="175">
        <v>11.2</v>
      </c>
      <c r="W44" s="175">
        <v>10.8</v>
      </c>
      <c r="X44" s="175">
        <v>10.5</v>
      </c>
      <c r="Y44" s="175">
        <v>11</v>
      </c>
      <c r="Z44" s="175">
        <v>11.7</v>
      </c>
      <c r="AA44" s="175">
        <v>13</v>
      </c>
      <c r="AB44" s="175">
        <v>14</v>
      </c>
      <c r="AC44" s="175">
        <v>13.9</v>
      </c>
      <c r="AD44" s="246">
        <f t="shared" si="31"/>
        <v>11.416111111111112</v>
      </c>
      <c r="AE44" s="246">
        <f t="shared" ref="AE44:AE46" si="33">AVERAGE(U44:W44)</f>
        <v>11.1</v>
      </c>
      <c r="AF44" s="246">
        <f t="shared" ref="AF44:AF46" si="34">AVERAGE(X44:Z44)</f>
        <v>11.066666666666668</v>
      </c>
      <c r="AG44" s="247">
        <f t="shared" ref="AG44:AG46" si="35">AVERAGE(AA44:AC44)</f>
        <v>13.633333333333333</v>
      </c>
      <c r="AH44" s="241">
        <f>AVERAGE(P44:AC44)</f>
        <v>11.804027777777778</v>
      </c>
      <c r="AI44" s="262"/>
    </row>
    <row r="45" spans="1:358" ht="60.75" hidden="1" customHeight="1" outlineLevel="1">
      <c r="A45" s="47" t="s">
        <v>25</v>
      </c>
      <c r="B45" s="78">
        <f t="shared" ref="B45" si="36">C45-$B$41</f>
        <v>8.0000000000000071E-2</v>
      </c>
      <c r="C45" s="55">
        <v>13.8</v>
      </c>
      <c r="D45" s="49"/>
      <c r="E45" s="49"/>
      <c r="F45" s="52"/>
      <c r="G45" s="57"/>
      <c r="H45" s="56"/>
      <c r="I45" s="56"/>
      <c r="J45" s="55"/>
      <c r="K45" s="189">
        <v>12.5</v>
      </c>
      <c r="L45" s="191">
        <v>13.2</v>
      </c>
      <c r="M45" s="154">
        <v>13.2</v>
      </c>
      <c r="N45" s="191">
        <v>14.5</v>
      </c>
      <c r="O45" s="191">
        <v>15.25</v>
      </c>
      <c r="P45" s="56">
        <v>11.1</v>
      </c>
      <c r="Q45" s="56">
        <v>11.648333333333333</v>
      </c>
      <c r="R45" s="189">
        <v>11.5</v>
      </c>
      <c r="S45" s="185" t="s">
        <v>161</v>
      </c>
      <c r="T45" s="186" t="s">
        <v>36</v>
      </c>
      <c r="U45" s="181">
        <v>11.6</v>
      </c>
      <c r="V45" s="181">
        <v>11</v>
      </c>
      <c r="W45" s="181">
        <v>11</v>
      </c>
      <c r="X45" s="181">
        <v>11</v>
      </c>
      <c r="Y45" s="181">
        <v>11</v>
      </c>
      <c r="Z45" s="181">
        <v>11.5</v>
      </c>
      <c r="AA45" s="181">
        <v>11.5</v>
      </c>
      <c r="AB45" s="181">
        <v>12</v>
      </c>
      <c r="AC45" s="181">
        <v>12</v>
      </c>
      <c r="AD45" s="246">
        <f t="shared" si="31"/>
        <v>11.416111111111112</v>
      </c>
      <c r="AE45" s="246">
        <f t="shared" si="33"/>
        <v>11.200000000000001</v>
      </c>
      <c r="AF45" s="246">
        <f t="shared" si="34"/>
        <v>11.166666666666666</v>
      </c>
      <c r="AG45" s="247">
        <f t="shared" si="35"/>
        <v>11.833333333333334</v>
      </c>
      <c r="AH45" s="241">
        <f>AVERAGE(P45:AC45)</f>
        <v>11.404027777777777</v>
      </c>
      <c r="AI45" s="262"/>
    </row>
    <row r="46" spans="1:358" ht="60.75" hidden="1" customHeight="1" outlineLevel="1">
      <c r="A46" s="47" t="s">
        <v>26</v>
      </c>
      <c r="B46" s="48" t="e">
        <f>C46-#REF!</f>
        <v>#REF!</v>
      </c>
      <c r="C46" s="55">
        <v>12.8</v>
      </c>
      <c r="D46" s="49"/>
      <c r="E46" s="49"/>
      <c r="F46" s="52"/>
      <c r="G46" s="51"/>
      <c r="H46" s="52"/>
      <c r="I46" s="52"/>
      <c r="J46" s="55"/>
      <c r="K46" s="181">
        <v>13.34</v>
      </c>
      <c r="L46" s="101">
        <v>13.34</v>
      </c>
      <c r="M46" s="101">
        <v>13.68</v>
      </c>
      <c r="N46" s="182">
        <v>14.12</v>
      </c>
      <c r="O46" s="182">
        <v>14</v>
      </c>
      <c r="P46" s="56">
        <v>11.1</v>
      </c>
      <c r="Q46" s="56">
        <v>11.648333333333333</v>
      </c>
      <c r="R46" s="181">
        <v>11.5</v>
      </c>
      <c r="S46" s="185" t="s">
        <v>164</v>
      </c>
      <c r="T46" s="186" t="s">
        <v>144</v>
      </c>
      <c r="U46" s="181">
        <v>10.799999999999999</v>
      </c>
      <c r="V46" s="181">
        <v>10.199999999999999</v>
      </c>
      <c r="W46" s="181">
        <v>11</v>
      </c>
      <c r="X46" s="181">
        <v>10.84</v>
      </c>
      <c r="Y46" s="181">
        <v>10.7</v>
      </c>
      <c r="Z46" s="181">
        <v>10.299999999999999</v>
      </c>
      <c r="AA46" s="181">
        <v>12.7</v>
      </c>
      <c r="AB46" s="181">
        <v>14.649999999999999</v>
      </c>
      <c r="AC46" s="181">
        <v>14.389999999999999</v>
      </c>
      <c r="AD46" s="246">
        <f>AVERAGE(P46:R46)</f>
        <v>11.416111111111112</v>
      </c>
      <c r="AE46" s="246">
        <f t="shared" si="33"/>
        <v>10.666666666666666</v>
      </c>
      <c r="AF46" s="246">
        <f t="shared" si="34"/>
        <v>10.613333333333332</v>
      </c>
      <c r="AG46" s="247">
        <f t="shared" si="35"/>
        <v>13.913333333333332</v>
      </c>
      <c r="AH46" s="241">
        <f>AVERAGE(P46:AC46)</f>
        <v>11.652361111111111</v>
      </c>
      <c r="AI46" s="262"/>
    </row>
    <row r="47" spans="1:358" s="62" customFormat="1" ht="19.5" hidden="1" outlineLevel="1" thickBot="1">
      <c r="A47" s="245" t="s">
        <v>75</v>
      </c>
      <c r="B47" s="155" t="s">
        <v>27</v>
      </c>
      <c r="C47" s="155" t="s">
        <v>27</v>
      </c>
      <c r="D47" s="155"/>
      <c r="E47" s="156"/>
      <c r="F47" s="157"/>
      <c r="G47" s="157"/>
      <c r="H47" s="157"/>
      <c r="I47" s="157"/>
      <c r="J47" s="157" t="e">
        <f t="shared" ref="J47:R47" si="37">AVERAGE(J43:J46)</f>
        <v>#DIV/0!</v>
      </c>
      <c r="K47" s="157">
        <f t="shared" si="37"/>
        <v>13.11</v>
      </c>
      <c r="L47" s="157">
        <f t="shared" si="37"/>
        <v>13.435000000000002</v>
      </c>
      <c r="M47" s="157">
        <f t="shared" si="37"/>
        <v>13.345000000000001</v>
      </c>
      <c r="N47" s="157">
        <f t="shared" si="37"/>
        <v>14.229999999999999</v>
      </c>
      <c r="O47" s="157">
        <f t="shared" si="37"/>
        <v>14.25</v>
      </c>
      <c r="P47" s="157">
        <f t="shared" si="37"/>
        <v>11.1</v>
      </c>
      <c r="Q47" s="157">
        <f t="shared" si="37"/>
        <v>11.648333333333333</v>
      </c>
      <c r="R47" s="157">
        <f t="shared" si="37"/>
        <v>11.4375</v>
      </c>
      <c r="S47" s="158"/>
      <c r="T47" s="158"/>
      <c r="U47" s="59">
        <f t="shared" ref="U47:AG47" si="38">AVERAGE(U43:U46)</f>
        <v>11.112499999999999</v>
      </c>
      <c r="V47" s="59">
        <f t="shared" si="38"/>
        <v>10.725000000000001</v>
      </c>
      <c r="W47" s="59">
        <f t="shared" si="38"/>
        <v>10.7</v>
      </c>
      <c r="X47" s="59">
        <f t="shared" si="38"/>
        <v>10.522500000000001</v>
      </c>
      <c r="Y47" s="59">
        <f t="shared" si="38"/>
        <v>10.487500000000001</v>
      </c>
      <c r="Z47" s="59">
        <f t="shared" si="38"/>
        <v>10.875</v>
      </c>
      <c r="AA47" s="59">
        <f t="shared" si="38"/>
        <v>12.175000000000001</v>
      </c>
      <c r="AB47" s="59">
        <f t="shared" si="38"/>
        <v>13.35</v>
      </c>
      <c r="AC47" s="59">
        <f t="shared" si="38"/>
        <v>13.51</v>
      </c>
      <c r="AD47" s="59">
        <f t="shared" si="38"/>
        <v>11.39527777777778</v>
      </c>
      <c r="AE47" s="59">
        <f t="shared" si="38"/>
        <v>10.845833333333333</v>
      </c>
      <c r="AF47" s="59">
        <f t="shared" si="38"/>
        <v>10.628333333333332</v>
      </c>
      <c r="AG47" s="234">
        <f t="shared" si="38"/>
        <v>13.011666666666667</v>
      </c>
      <c r="AH47" s="242">
        <f>AVERAGE(AH43:AH46)</f>
        <v>11.470277777777778</v>
      </c>
      <c r="AI47" s="262"/>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c r="DW47" s="61"/>
      <c r="DX47" s="61"/>
      <c r="DY47" s="61"/>
      <c r="DZ47" s="61"/>
      <c r="EA47" s="61"/>
      <c r="EB47" s="61"/>
      <c r="EC47" s="61"/>
      <c r="ED47" s="61"/>
      <c r="EE47" s="61"/>
      <c r="EF47" s="61"/>
      <c r="EG47" s="61"/>
      <c r="EH47" s="61"/>
      <c r="EI47" s="61"/>
      <c r="EJ47" s="61"/>
      <c r="EK47" s="61"/>
      <c r="EL47" s="61"/>
      <c r="EM47" s="61"/>
      <c r="EN47" s="61"/>
      <c r="EO47" s="61"/>
      <c r="EP47" s="61"/>
      <c r="EQ47" s="61"/>
      <c r="ER47" s="61"/>
      <c r="ES47" s="61"/>
      <c r="ET47" s="61"/>
      <c r="EU47" s="61"/>
      <c r="EV47" s="61"/>
      <c r="EW47" s="61"/>
      <c r="EX47" s="61"/>
      <c r="EY47" s="61"/>
      <c r="EZ47" s="61"/>
      <c r="FA47" s="61"/>
      <c r="FB47" s="61"/>
      <c r="FC47" s="61"/>
      <c r="FD47" s="61"/>
      <c r="FE47" s="61"/>
      <c r="FF47" s="61"/>
      <c r="FG47" s="61"/>
      <c r="FH47" s="61"/>
      <c r="FI47" s="61"/>
      <c r="FJ47" s="61"/>
      <c r="FK47" s="61"/>
      <c r="FL47" s="61"/>
      <c r="FM47" s="61"/>
      <c r="FN47" s="61"/>
      <c r="FO47" s="61"/>
      <c r="FP47" s="61"/>
      <c r="FQ47" s="61"/>
      <c r="FR47" s="61"/>
      <c r="FS47" s="61"/>
      <c r="FT47" s="61"/>
      <c r="FU47" s="61"/>
      <c r="FV47" s="61"/>
      <c r="FW47" s="61"/>
      <c r="FX47" s="61"/>
      <c r="FY47" s="61"/>
      <c r="FZ47" s="61"/>
      <c r="GA47" s="61"/>
      <c r="GB47" s="61"/>
      <c r="GC47" s="61"/>
      <c r="GD47" s="61"/>
      <c r="GE47" s="61"/>
      <c r="GF47" s="61"/>
      <c r="GG47" s="61"/>
      <c r="GH47" s="61"/>
      <c r="GI47" s="61"/>
      <c r="GJ47" s="61"/>
      <c r="GK47" s="61"/>
      <c r="GL47" s="61"/>
      <c r="GM47" s="61"/>
      <c r="GN47" s="61"/>
      <c r="GO47" s="61"/>
      <c r="GP47" s="61"/>
      <c r="GQ47" s="61"/>
      <c r="GR47" s="61"/>
      <c r="GS47" s="61"/>
      <c r="GT47" s="61"/>
      <c r="GU47" s="61"/>
      <c r="GV47" s="61"/>
      <c r="GW47" s="61"/>
      <c r="GX47" s="61"/>
      <c r="GY47" s="61"/>
      <c r="GZ47" s="61"/>
      <c r="HA47" s="61"/>
      <c r="HB47" s="61"/>
      <c r="HC47" s="61"/>
      <c r="HD47" s="61"/>
      <c r="HE47" s="61"/>
      <c r="HF47" s="61"/>
      <c r="HG47" s="61"/>
      <c r="HH47" s="61"/>
      <c r="HI47" s="61"/>
      <c r="HJ47" s="61"/>
      <c r="HK47" s="61"/>
      <c r="HL47" s="61"/>
      <c r="HM47" s="61"/>
      <c r="HN47" s="61"/>
      <c r="HO47" s="61"/>
      <c r="HP47" s="61"/>
      <c r="HQ47" s="61"/>
      <c r="HR47" s="61"/>
      <c r="HS47" s="61"/>
      <c r="HT47" s="61"/>
      <c r="HU47" s="61"/>
      <c r="HV47" s="61"/>
      <c r="HW47" s="61"/>
      <c r="HX47" s="61"/>
      <c r="HY47" s="61"/>
      <c r="HZ47" s="61"/>
      <c r="IA47" s="61"/>
      <c r="IB47" s="61"/>
      <c r="IC47" s="61"/>
      <c r="ID47" s="61"/>
      <c r="IE47" s="61"/>
      <c r="IF47" s="61"/>
      <c r="IG47" s="61"/>
      <c r="IH47" s="61"/>
      <c r="II47" s="61"/>
      <c r="IJ47" s="61"/>
      <c r="IK47" s="61"/>
      <c r="IL47" s="61"/>
      <c r="IM47" s="61"/>
      <c r="IN47" s="61"/>
      <c r="IO47" s="61"/>
      <c r="IP47" s="61"/>
      <c r="IQ47" s="61"/>
      <c r="IR47" s="61"/>
      <c r="IS47" s="61"/>
      <c r="IT47" s="61"/>
      <c r="IU47" s="61"/>
      <c r="IV47" s="61"/>
      <c r="IW47" s="61"/>
      <c r="IX47" s="61"/>
      <c r="IY47" s="61"/>
      <c r="IZ47" s="61"/>
      <c r="JA47" s="61"/>
      <c r="JB47" s="61"/>
      <c r="JC47" s="61"/>
      <c r="JD47" s="61"/>
      <c r="JE47" s="61"/>
      <c r="JF47" s="61"/>
      <c r="JG47" s="61"/>
      <c r="JH47" s="61"/>
      <c r="JI47" s="61"/>
      <c r="JJ47" s="61"/>
      <c r="JK47" s="61"/>
      <c r="JL47" s="61"/>
      <c r="JM47" s="61"/>
      <c r="JN47" s="61"/>
      <c r="JO47" s="61"/>
      <c r="JP47" s="61"/>
      <c r="JQ47" s="61"/>
      <c r="JR47" s="61"/>
      <c r="JS47" s="61"/>
      <c r="JT47" s="61"/>
      <c r="JU47" s="61"/>
      <c r="JV47" s="61"/>
      <c r="JW47" s="61"/>
      <c r="JX47" s="61"/>
      <c r="JY47" s="61"/>
      <c r="JZ47" s="61"/>
      <c r="KA47" s="61"/>
      <c r="KB47" s="61"/>
      <c r="KC47" s="61"/>
      <c r="KD47" s="61"/>
      <c r="KE47" s="61"/>
      <c r="KF47" s="61"/>
      <c r="KG47" s="61"/>
      <c r="KH47" s="61"/>
      <c r="KI47" s="61"/>
      <c r="KJ47" s="61"/>
      <c r="KK47" s="61"/>
      <c r="KL47" s="61"/>
      <c r="KM47" s="61"/>
      <c r="KN47" s="61"/>
      <c r="KO47" s="61"/>
      <c r="KP47" s="61"/>
      <c r="KQ47" s="61"/>
      <c r="KR47" s="61"/>
      <c r="KS47" s="61"/>
      <c r="KT47" s="61"/>
      <c r="KU47" s="61"/>
      <c r="KV47" s="61"/>
      <c r="KW47" s="61"/>
      <c r="KX47" s="61"/>
      <c r="KY47" s="61"/>
      <c r="KZ47" s="61"/>
      <c r="LA47" s="61"/>
      <c r="LB47" s="61"/>
      <c r="LC47" s="61"/>
      <c r="LD47" s="61"/>
      <c r="LE47" s="61"/>
      <c r="LF47" s="61"/>
      <c r="LG47" s="61"/>
      <c r="LH47" s="61"/>
      <c r="LI47" s="61"/>
      <c r="LJ47" s="61"/>
      <c r="LK47" s="61"/>
      <c r="LL47" s="61"/>
      <c r="LM47" s="61"/>
      <c r="LN47" s="61"/>
      <c r="LO47" s="61"/>
      <c r="LP47" s="61"/>
      <c r="LQ47" s="61"/>
      <c r="LR47" s="61"/>
      <c r="LS47" s="61"/>
      <c r="LT47" s="61"/>
      <c r="LU47" s="61"/>
      <c r="LV47" s="61"/>
      <c r="LW47" s="61"/>
      <c r="LX47" s="61"/>
      <c r="LY47" s="61"/>
      <c r="LZ47" s="61"/>
      <c r="MA47" s="61"/>
      <c r="MB47" s="61"/>
      <c r="MC47" s="61"/>
      <c r="MD47" s="61"/>
      <c r="ME47" s="61"/>
      <c r="MF47" s="61"/>
      <c r="MG47" s="61"/>
      <c r="MH47" s="61"/>
      <c r="MI47" s="61"/>
      <c r="MJ47" s="61"/>
      <c r="MK47" s="61"/>
      <c r="ML47" s="61"/>
      <c r="MM47" s="61"/>
      <c r="MN47" s="61"/>
      <c r="MO47" s="61"/>
      <c r="MP47" s="61"/>
      <c r="MQ47" s="61"/>
      <c r="MR47" s="61"/>
      <c r="MS47" s="61"/>
      <c r="MT47" s="61"/>
    </row>
    <row r="48" spans="1:358" s="62" customFormat="1" ht="24.6" customHeight="1" collapsed="1" thickBot="1">
      <c r="A48" s="227" t="s">
        <v>74</v>
      </c>
      <c r="B48" s="165"/>
      <c r="C48" s="165"/>
      <c r="D48" s="166"/>
      <c r="E48" s="166"/>
      <c r="F48" s="167"/>
      <c r="G48" s="167"/>
      <c r="H48" s="167"/>
      <c r="I48" s="167"/>
      <c r="J48" s="168"/>
      <c r="K48" s="167"/>
      <c r="L48" s="167"/>
      <c r="M48" s="167"/>
      <c r="N48" s="164">
        <f>N47</f>
        <v>14.229999999999999</v>
      </c>
      <c r="O48" s="164">
        <v>15.6</v>
      </c>
      <c r="P48" s="164">
        <f>P47</f>
        <v>11.1</v>
      </c>
      <c r="Q48" s="164">
        <f t="shared" ref="Q48" si="39">Q47</f>
        <v>11.648333333333333</v>
      </c>
      <c r="R48" s="164">
        <v>11.5</v>
      </c>
      <c r="S48" s="164"/>
      <c r="T48" s="164"/>
      <c r="U48" s="164">
        <v>11.1</v>
      </c>
      <c r="V48" s="164">
        <v>10.75</v>
      </c>
      <c r="W48" s="164">
        <v>10.75</v>
      </c>
      <c r="X48" s="164">
        <v>10.5</v>
      </c>
      <c r="Y48" s="164">
        <v>10.5</v>
      </c>
      <c r="Z48" s="164">
        <v>10.9</v>
      </c>
      <c r="AA48" s="164">
        <v>12.2</v>
      </c>
      <c r="AB48" s="164">
        <v>13.35</v>
      </c>
      <c r="AC48" s="164">
        <v>13.5</v>
      </c>
      <c r="AD48" s="164">
        <f>AVERAGE(P48:R48)</f>
        <v>11.416111111111112</v>
      </c>
      <c r="AE48" s="164">
        <f>AVERAGE(U48:W48)</f>
        <v>10.866666666666667</v>
      </c>
      <c r="AF48" s="164">
        <f>AVERAGE(X48:Z48)</f>
        <v>10.633333333333333</v>
      </c>
      <c r="AG48" s="229">
        <f>AVERAGE(AA48:AC48)</f>
        <v>13.016666666666666</v>
      </c>
      <c r="AH48" s="243">
        <f>AVERAGE(P48:R48,U48:AC48)</f>
        <v>11.483194444444445</v>
      </c>
      <c r="AI48" s="262">
        <v>13.1</v>
      </c>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1"/>
      <c r="DY48" s="61"/>
      <c r="DZ48" s="61"/>
      <c r="EA48" s="61"/>
      <c r="EB48" s="61"/>
      <c r="EC48" s="61"/>
      <c r="ED48" s="61"/>
      <c r="EE48" s="61"/>
      <c r="EF48" s="61"/>
      <c r="EG48" s="61"/>
      <c r="EH48" s="61"/>
      <c r="EI48" s="61"/>
      <c r="EJ48" s="61"/>
      <c r="EK48" s="61"/>
      <c r="EL48" s="61"/>
      <c r="EM48" s="61"/>
      <c r="EN48" s="61"/>
      <c r="EO48" s="61"/>
      <c r="EP48" s="61"/>
      <c r="EQ48" s="61"/>
      <c r="ER48" s="61"/>
      <c r="ES48" s="61"/>
      <c r="ET48" s="61"/>
      <c r="EU48" s="61"/>
      <c r="EV48" s="61"/>
      <c r="EW48" s="61"/>
      <c r="EX48" s="61"/>
      <c r="EY48" s="61"/>
      <c r="EZ48" s="61"/>
      <c r="FA48" s="61"/>
      <c r="FB48" s="61"/>
      <c r="FC48" s="61"/>
      <c r="FD48" s="61"/>
      <c r="FE48" s="61"/>
      <c r="FF48" s="61"/>
      <c r="FG48" s="61"/>
      <c r="FH48" s="61"/>
      <c r="FI48" s="61"/>
      <c r="FJ48" s="61"/>
      <c r="FK48" s="61"/>
      <c r="FL48" s="61"/>
      <c r="FM48" s="61"/>
      <c r="FN48" s="61"/>
      <c r="FO48" s="61"/>
      <c r="FP48" s="61"/>
      <c r="FQ48" s="61"/>
      <c r="FR48" s="61"/>
      <c r="FS48" s="61"/>
      <c r="FT48" s="61"/>
      <c r="FU48" s="61"/>
      <c r="FV48" s="61"/>
      <c r="FW48" s="61"/>
      <c r="FX48" s="61"/>
      <c r="FY48" s="61"/>
      <c r="FZ48" s="61"/>
      <c r="GA48" s="61"/>
      <c r="GB48" s="61"/>
      <c r="GC48" s="61"/>
      <c r="GD48" s="61"/>
      <c r="GE48" s="61"/>
      <c r="GF48" s="61"/>
      <c r="GG48" s="61"/>
      <c r="GH48" s="61"/>
      <c r="GI48" s="61"/>
      <c r="GJ48" s="61"/>
      <c r="GK48" s="61"/>
      <c r="GL48" s="61"/>
      <c r="GM48" s="61"/>
      <c r="GN48" s="61"/>
      <c r="GO48" s="61"/>
      <c r="GP48" s="61"/>
      <c r="GQ48" s="61"/>
      <c r="GR48" s="61"/>
      <c r="GS48" s="61"/>
      <c r="GT48" s="61"/>
      <c r="GU48" s="61"/>
      <c r="GV48" s="61"/>
      <c r="GW48" s="61"/>
      <c r="GX48" s="61"/>
      <c r="GY48" s="61"/>
      <c r="GZ48" s="61"/>
      <c r="HA48" s="61"/>
      <c r="HB48" s="61"/>
      <c r="HC48" s="61"/>
      <c r="HD48" s="61"/>
      <c r="HE48" s="61"/>
      <c r="HF48" s="61"/>
      <c r="HG48" s="61"/>
      <c r="HH48" s="61"/>
      <c r="HI48" s="61"/>
      <c r="HJ48" s="61"/>
      <c r="HK48" s="61"/>
      <c r="HL48" s="61"/>
      <c r="HM48" s="61"/>
      <c r="HN48" s="61"/>
      <c r="HO48" s="61"/>
      <c r="HP48" s="61"/>
      <c r="HQ48" s="61"/>
      <c r="HR48" s="61"/>
      <c r="HS48" s="61"/>
      <c r="HT48" s="61"/>
      <c r="HU48" s="61"/>
      <c r="HV48" s="61"/>
      <c r="HW48" s="61"/>
      <c r="HX48" s="61"/>
      <c r="HY48" s="61"/>
      <c r="HZ48" s="61"/>
      <c r="IA48" s="61"/>
      <c r="IB48" s="61"/>
      <c r="IC48" s="61"/>
      <c r="ID48" s="61"/>
      <c r="IE48" s="61"/>
      <c r="IF48" s="61"/>
      <c r="IG48" s="61"/>
      <c r="IH48" s="61"/>
      <c r="II48" s="61"/>
      <c r="IJ48" s="61"/>
      <c r="IK48" s="61"/>
      <c r="IL48" s="61"/>
      <c r="IM48" s="61"/>
      <c r="IN48" s="61"/>
      <c r="IO48" s="61"/>
      <c r="IP48" s="61"/>
      <c r="IQ48" s="61"/>
      <c r="IR48" s="61"/>
      <c r="IS48" s="61"/>
      <c r="IT48" s="61"/>
      <c r="IU48" s="61"/>
      <c r="IV48" s="61"/>
      <c r="IW48" s="61"/>
      <c r="IX48" s="61"/>
      <c r="IY48" s="61"/>
      <c r="IZ48" s="61"/>
      <c r="JA48" s="61"/>
      <c r="JB48" s="61"/>
      <c r="JC48" s="61"/>
      <c r="JD48" s="61"/>
      <c r="JE48" s="61"/>
      <c r="JF48" s="61"/>
      <c r="JG48" s="61"/>
      <c r="JH48" s="61"/>
      <c r="JI48" s="61"/>
      <c r="JJ48" s="61"/>
      <c r="JK48" s="61"/>
      <c r="JL48" s="61"/>
      <c r="JM48" s="61"/>
      <c r="JN48" s="61"/>
      <c r="JO48" s="61"/>
      <c r="JP48" s="61"/>
      <c r="JQ48" s="61"/>
      <c r="JR48" s="61"/>
      <c r="JS48" s="61"/>
      <c r="JT48" s="61"/>
      <c r="JU48" s="61"/>
      <c r="JV48" s="61"/>
      <c r="JW48" s="61"/>
      <c r="JX48" s="61"/>
      <c r="JY48" s="61"/>
      <c r="JZ48" s="61"/>
      <c r="KA48" s="61"/>
      <c r="KB48" s="61"/>
      <c r="KC48" s="61"/>
      <c r="KD48" s="61"/>
      <c r="KE48" s="61"/>
      <c r="KF48" s="61"/>
      <c r="KG48" s="61"/>
      <c r="KH48" s="61"/>
      <c r="KI48" s="61"/>
      <c r="KJ48" s="61"/>
      <c r="KK48" s="61"/>
      <c r="KL48" s="61"/>
      <c r="KM48" s="61"/>
      <c r="KN48" s="61"/>
      <c r="KO48" s="61"/>
      <c r="KP48" s="61"/>
      <c r="KQ48" s="61"/>
      <c r="KR48" s="61"/>
      <c r="KS48" s="61"/>
      <c r="KT48" s="61"/>
      <c r="KU48" s="61"/>
      <c r="KV48" s="61"/>
      <c r="KW48" s="61"/>
      <c r="KX48" s="61"/>
      <c r="KY48" s="61"/>
      <c r="KZ48" s="61"/>
      <c r="LA48" s="61"/>
      <c r="LB48" s="61"/>
      <c r="LC48" s="61"/>
      <c r="LD48" s="61"/>
      <c r="LE48" s="61"/>
      <c r="LF48" s="61"/>
      <c r="LG48" s="61"/>
      <c r="LH48" s="61"/>
      <c r="LI48" s="61"/>
      <c r="LJ48" s="61"/>
      <c r="LK48" s="61"/>
      <c r="LL48" s="61"/>
      <c r="LM48" s="61"/>
      <c r="LN48" s="61"/>
      <c r="LO48" s="61"/>
      <c r="LP48" s="61"/>
      <c r="LQ48" s="61"/>
      <c r="LR48" s="61"/>
      <c r="LS48" s="61"/>
      <c r="LT48" s="61"/>
      <c r="LU48" s="61"/>
      <c r="LV48" s="61"/>
      <c r="LW48" s="61"/>
      <c r="LX48" s="61"/>
      <c r="LY48" s="61"/>
      <c r="LZ48" s="61"/>
      <c r="MA48" s="61"/>
      <c r="MB48" s="61"/>
      <c r="MC48" s="61"/>
      <c r="MD48" s="61"/>
      <c r="ME48" s="61"/>
      <c r="MF48" s="61"/>
      <c r="MG48" s="61"/>
      <c r="MH48" s="61"/>
      <c r="MI48" s="61"/>
      <c r="MJ48" s="61"/>
      <c r="MK48" s="61"/>
      <c r="ML48" s="61"/>
      <c r="MM48" s="61"/>
      <c r="MN48" s="61"/>
      <c r="MO48" s="61"/>
      <c r="MP48" s="61"/>
      <c r="MQ48" s="61"/>
      <c r="MR48" s="61"/>
      <c r="MS48" s="61"/>
      <c r="MT48" s="61"/>
    </row>
    <row r="49" spans="1:358" s="62" customFormat="1" ht="21.75" hidden="1" thickBot="1">
      <c r="A49" s="197" t="s">
        <v>37</v>
      </c>
      <c r="B49" s="102"/>
      <c r="C49" s="102"/>
      <c r="D49" s="102"/>
      <c r="E49" s="102"/>
      <c r="F49" s="159"/>
      <c r="G49" s="159"/>
      <c r="H49" s="159"/>
      <c r="I49" s="159"/>
      <c r="J49" s="103"/>
      <c r="K49" s="159">
        <f>K47+K14</f>
        <v>61.41</v>
      </c>
      <c r="L49" s="159">
        <f>L47+L14</f>
        <v>60.285000000000004</v>
      </c>
      <c r="M49" s="104">
        <f>M47-M60</f>
        <v>0.27500000000000036</v>
      </c>
      <c r="N49" s="157">
        <f>N47-N60</f>
        <v>0.19999999999999929</v>
      </c>
      <c r="O49" s="157">
        <f>O47-O60</f>
        <v>9.9999999999999645E-2</v>
      </c>
      <c r="P49" s="157">
        <f>P47-P60</f>
        <v>1.7599999999999998</v>
      </c>
      <c r="Q49" s="157">
        <f t="shared" ref="Q49:AC50" si="40">Q47-Q60</f>
        <v>2.5516666666666659</v>
      </c>
      <c r="R49" s="157">
        <f>R47-R60</f>
        <v>1.3249999999999993</v>
      </c>
      <c r="S49" s="159"/>
      <c r="T49" s="159"/>
      <c r="U49" s="157">
        <f t="shared" ref="U49:AH50" si="41">U47-U60</f>
        <v>0.44999999999999929</v>
      </c>
      <c r="V49" s="157">
        <f t="shared" si="41"/>
        <v>1.2500000000001066E-2</v>
      </c>
      <c r="W49" s="157">
        <f t="shared" si="41"/>
        <v>0.25</v>
      </c>
      <c r="X49" s="157">
        <f t="shared" si="41"/>
        <v>3.7500000000001421E-2</v>
      </c>
      <c r="Y49" s="157">
        <f t="shared" si="41"/>
        <v>0.5625</v>
      </c>
      <c r="Z49" s="157">
        <f t="shared" si="41"/>
        <v>0.65000000000000036</v>
      </c>
      <c r="AA49" s="157">
        <f t="shared" si="41"/>
        <v>0.77500000000000036</v>
      </c>
      <c r="AB49" s="157">
        <f t="shared" si="41"/>
        <v>0.80750000000000099</v>
      </c>
      <c r="AC49" s="157">
        <f t="shared" si="41"/>
        <v>0.70500000000000007</v>
      </c>
      <c r="AD49" s="157">
        <f t="shared" si="41"/>
        <v>1.8788888888888895</v>
      </c>
      <c r="AE49" s="157">
        <f t="shared" si="41"/>
        <v>0.23750000000000071</v>
      </c>
      <c r="AF49" s="157">
        <f t="shared" si="41"/>
        <v>0.41666666666666607</v>
      </c>
      <c r="AG49" s="236">
        <f t="shared" si="41"/>
        <v>0.76249999999999929</v>
      </c>
      <c r="AH49" s="242">
        <f t="shared" si="41"/>
        <v>0.82388888888888978</v>
      </c>
      <c r="AI49" s="262"/>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s="61"/>
      <c r="GU49" s="61"/>
      <c r="GV49" s="61"/>
      <c r="GW49" s="61"/>
      <c r="GX49" s="61"/>
      <c r="GY49" s="61"/>
      <c r="GZ49" s="61"/>
      <c r="HA49" s="61"/>
      <c r="HB49" s="61"/>
      <c r="HC49" s="61"/>
      <c r="HD49" s="61"/>
      <c r="HE49" s="61"/>
      <c r="HF49" s="61"/>
      <c r="HG49" s="61"/>
      <c r="HH49" s="61"/>
      <c r="HI49" s="61"/>
      <c r="HJ49" s="61"/>
      <c r="HK49" s="61"/>
      <c r="HL49" s="61"/>
      <c r="HM49" s="61"/>
      <c r="HN49" s="61"/>
      <c r="HO49" s="61"/>
      <c r="HP49" s="61"/>
      <c r="HQ49" s="61"/>
      <c r="HR49" s="61"/>
      <c r="HS49" s="61"/>
      <c r="HT49" s="61"/>
      <c r="HU49" s="61"/>
      <c r="HV49" s="61"/>
      <c r="HW49" s="61"/>
      <c r="HX49" s="61"/>
      <c r="HY49" s="61"/>
      <c r="HZ49" s="61"/>
      <c r="IA49" s="61"/>
      <c r="IB49" s="61"/>
      <c r="IC49" s="61"/>
      <c r="ID49" s="61"/>
      <c r="IE49" s="61"/>
      <c r="IF49" s="61"/>
      <c r="IG49" s="61"/>
      <c r="IH49" s="61"/>
      <c r="II49" s="61"/>
      <c r="IJ49" s="61"/>
      <c r="IK49" s="61"/>
      <c r="IL49" s="61"/>
      <c r="IM49" s="61"/>
      <c r="IN49" s="61"/>
      <c r="IO49" s="61"/>
      <c r="IP49" s="61"/>
      <c r="IQ49" s="61"/>
      <c r="IR49" s="61"/>
      <c r="IS49" s="61"/>
      <c r="IT49" s="61"/>
      <c r="IU49" s="61"/>
      <c r="IV49" s="61"/>
      <c r="IW49" s="61"/>
      <c r="IX49" s="61"/>
      <c r="IY49" s="61"/>
      <c r="IZ49" s="61"/>
      <c r="JA49" s="61"/>
      <c r="JB49" s="61"/>
      <c r="JC49" s="61"/>
      <c r="JD49" s="61"/>
      <c r="JE49" s="61"/>
      <c r="JF49" s="61"/>
      <c r="JG49" s="61"/>
      <c r="JH49" s="61"/>
      <c r="JI49" s="61"/>
      <c r="JJ49" s="61"/>
      <c r="JK49" s="61"/>
      <c r="JL49" s="61"/>
      <c r="JM49" s="61"/>
      <c r="JN49" s="61"/>
      <c r="JO49" s="61"/>
      <c r="JP49" s="61"/>
      <c r="JQ49" s="61"/>
      <c r="JR49" s="61"/>
      <c r="JS49" s="61"/>
      <c r="JT49" s="61"/>
      <c r="JU49" s="61"/>
      <c r="JV49" s="61"/>
      <c r="JW49" s="61"/>
      <c r="JX49" s="61"/>
      <c r="JY49" s="61"/>
      <c r="JZ49" s="61"/>
      <c r="KA49" s="61"/>
      <c r="KB49" s="61"/>
      <c r="KC49" s="61"/>
      <c r="KD49" s="61"/>
      <c r="KE49" s="61"/>
      <c r="KF49" s="61"/>
      <c r="KG49" s="61"/>
      <c r="KH49" s="61"/>
      <c r="KI49" s="61"/>
      <c r="KJ49" s="61"/>
      <c r="KK49" s="61"/>
      <c r="KL49" s="61"/>
      <c r="KM49" s="61"/>
      <c r="KN49" s="61"/>
      <c r="KO49" s="61"/>
      <c r="KP49" s="61"/>
      <c r="KQ49" s="61"/>
      <c r="KR49" s="61"/>
      <c r="KS49" s="61"/>
      <c r="KT49" s="61"/>
      <c r="KU49" s="61"/>
      <c r="KV49" s="61"/>
      <c r="KW49" s="61"/>
      <c r="KX49" s="61"/>
      <c r="KY49" s="61"/>
      <c r="KZ49" s="61"/>
      <c r="LA49" s="61"/>
      <c r="LB49" s="61"/>
      <c r="LC49" s="61"/>
      <c r="LD49" s="61"/>
      <c r="LE49" s="61"/>
      <c r="LF49" s="61"/>
      <c r="LG49" s="61"/>
      <c r="LH49" s="61"/>
      <c r="LI49" s="61"/>
      <c r="LJ49" s="61"/>
      <c r="LK49" s="61"/>
      <c r="LL49" s="61"/>
      <c r="LM49" s="61"/>
      <c r="LN49" s="61"/>
      <c r="LO49" s="61"/>
      <c r="LP49" s="61"/>
      <c r="LQ49" s="61"/>
      <c r="LR49" s="61"/>
      <c r="LS49" s="61"/>
      <c r="LT49" s="61"/>
      <c r="LU49" s="61"/>
      <c r="LV49" s="61"/>
      <c r="LW49" s="61"/>
      <c r="LX49" s="61"/>
      <c r="LY49" s="61"/>
      <c r="LZ49" s="61"/>
      <c r="MA49" s="61"/>
      <c r="MB49" s="61"/>
      <c r="MC49" s="61"/>
      <c r="MD49" s="61"/>
      <c r="ME49" s="61"/>
      <c r="MF49" s="61"/>
      <c r="MG49" s="61"/>
      <c r="MH49" s="61"/>
      <c r="MI49" s="61"/>
      <c r="MJ49" s="61"/>
      <c r="MK49" s="61"/>
      <c r="ML49" s="61"/>
      <c r="MM49" s="61"/>
      <c r="MN49" s="61"/>
      <c r="MO49" s="61"/>
      <c r="MP49" s="61"/>
      <c r="MQ49" s="61"/>
      <c r="MR49" s="61"/>
      <c r="MS49" s="61"/>
      <c r="MT49" s="61"/>
    </row>
    <row r="50" spans="1:358" s="62" customFormat="1" ht="19.5" thickBot="1">
      <c r="A50" s="227" t="s">
        <v>76</v>
      </c>
      <c r="B50" s="164"/>
      <c r="C50" s="164"/>
      <c r="D50" s="164"/>
      <c r="E50" s="164"/>
      <c r="F50" s="164"/>
      <c r="G50" s="164"/>
      <c r="H50" s="164"/>
      <c r="I50" s="164"/>
      <c r="J50" s="164"/>
      <c r="K50" s="164"/>
      <c r="L50" s="164"/>
      <c r="M50" s="164"/>
      <c r="N50" s="164">
        <f>N48-N61</f>
        <v>0.19999999999999929</v>
      </c>
      <c r="O50" s="164">
        <f>O48-O61</f>
        <v>1.4499999999999993</v>
      </c>
      <c r="P50" s="164">
        <f>P48-P61</f>
        <v>1.7599999999999998</v>
      </c>
      <c r="Q50" s="164">
        <f t="shared" si="40"/>
        <v>2.5516666666666659</v>
      </c>
      <c r="R50" s="164">
        <f t="shared" si="40"/>
        <v>1.4000000000000004</v>
      </c>
      <c r="S50" s="164"/>
      <c r="T50" s="164"/>
      <c r="U50" s="164">
        <f t="shared" si="40"/>
        <v>0.44999999999999929</v>
      </c>
      <c r="V50" s="164">
        <f t="shared" si="40"/>
        <v>5.0000000000000711E-2</v>
      </c>
      <c r="W50" s="164">
        <f t="shared" si="40"/>
        <v>0</v>
      </c>
      <c r="X50" s="164">
        <f t="shared" si="40"/>
        <v>0</v>
      </c>
      <c r="Y50" s="164">
        <f t="shared" si="40"/>
        <v>0.55000000000000071</v>
      </c>
      <c r="Z50" s="164">
        <f t="shared" si="40"/>
        <v>0.65000000000000036</v>
      </c>
      <c r="AA50" s="164">
        <f t="shared" si="40"/>
        <v>0.79999999999999893</v>
      </c>
      <c r="AB50" s="164">
        <f t="shared" si="40"/>
        <v>0.79999999999999893</v>
      </c>
      <c r="AC50" s="164">
        <f t="shared" si="40"/>
        <v>0.69999999999999929</v>
      </c>
      <c r="AD50" s="164">
        <f>AVERAGE(P50:R50)</f>
        <v>1.9038888888888887</v>
      </c>
      <c r="AE50" s="164">
        <f t="shared" si="41"/>
        <v>0.16666666666666607</v>
      </c>
      <c r="AF50" s="164">
        <f t="shared" si="41"/>
        <v>0.40000000000000036</v>
      </c>
      <c r="AG50" s="229">
        <f t="shared" si="41"/>
        <v>0.76666666666666572</v>
      </c>
      <c r="AH50" s="243">
        <f t="shared" si="41"/>
        <v>0.8093055555555555</v>
      </c>
      <c r="AI50" s="230">
        <f>AI48-AI60</f>
        <v>0.29999999999999893</v>
      </c>
      <c r="AJ50" s="61"/>
      <c r="AK50" s="61"/>
      <c r="AL50" s="61"/>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1"/>
      <c r="DY50" s="61"/>
      <c r="DZ50" s="61"/>
      <c r="EA50" s="61"/>
      <c r="EB50" s="61"/>
      <c r="EC50" s="61"/>
      <c r="ED50" s="61"/>
      <c r="EE50" s="61"/>
      <c r="EF50" s="61"/>
      <c r="EG50" s="61"/>
      <c r="EH50" s="61"/>
      <c r="EI50" s="61"/>
      <c r="EJ50" s="61"/>
      <c r="EK50" s="61"/>
      <c r="EL50" s="61"/>
      <c r="EM50" s="61"/>
      <c r="EN50" s="61"/>
      <c r="EO50" s="61"/>
      <c r="EP50" s="61"/>
      <c r="EQ50" s="61"/>
      <c r="ER50" s="61"/>
      <c r="ES50" s="61"/>
      <c r="ET50" s="61"/>
      <c r="EU50" s="61"/>
      <c r="EV50" s="61"/>
      <c r="EW50" s="61"/>
      <c r="EX50" s="61"/>
      <c r="EY50" s="61"/>
      <c r="EZ50" s="61"/>
      <c r="FA50" s="61"/>
      <c r="FB50" s="61"/>
      <c r="FC50" s="61"/>
      <c r="FD50" s="61"/>
      <c r="FE50" s="61"/>
      <c r="FF50" s="61"/>
      <c r="FG50" s="61"/>
      <c r="FH50" s="61"/>
      <c r="FI50" s="61"/>
      <c r="FJ50" s="61"/>
      <c r="FK50" s="61"/>
      <c r="FL50" s="61"/>
      <c r="FM50" s="61"/>
      <c r="FN50" s="61"/>
      <c r="FO50" s="61"/>
      <c r="FP50" s="61"/>
      <c r="FQ50" s="61"/>
      <c r="FR50" s="61"/>
      <c r="FS50" s="61"/>
      <c r="FT50" s="61"/>
      <c r="FU50" s="61"/>
      <c r="FV50" s="61"/>
      <c r="FW50" s="61"/>
      <c r="FX50" s="61"/>
      <c r="FY50" s="61"/>
      <c r="FZ50" s="61"/>
      <c r="GA50" s="61"/>
      <c r="GB50" s="61"/>
      <c r="GC50" s="61"/>
      <c r="GD50" s="61"/>
      <c r="GE50" s="61"/>
      <c r="GF50" s="61"/>
      <c r="GG50" s="61"/>
      <c r="GH50" s="61"/>
      <c r="GI50" s="61"/>
      <c r="GJ50" s="61"/>
      <c r="GK50" s="61"/>
      <c r="GL50" s="61"/>
      <c r="GM50" s="61"/>
      <c r="GN50" s="61"/>
      <c r="GO50" s="61"/>
      <c r="GP50" s="61"/>
      <c r="GQ50" s="61"/>
      <c r="GR50" s="61"/>
      <c r="GS50" s="61"/>
      <c r="GT50" s="61"/>
      <c r="GU50" s="61"/>
      <c r="GV50" s="61"/>
      <c r="GW50" s="61"/>
      <c r="GX50" s="61"/>
      <c r="GY50" s="61"/>
      <c r="GZ50" s="61"/>
      <c r="HA50" s="61"/>
      <c r="HB50" s="61"/>
      <c r="HC50" s="61"/>
      <c r="HD50" s="61"/>
      <c r="HE50" s="61"/>
      <c r="HF50" s="61"/>
      <c r="HG50" s="61"/>
      <c r="HH50" s="61"/>
      <c r="HI50" s="61"/>
      <c r="HJ50" s="61"/>
      <c r="HK50" s="61"/>
      <c r="HL50" s="61"/>
      <c r="HM50" s="61"/>
      <c r="HN50" s="61"/>
      <c r="HO50" s="61"/>
      <c r="HP50" s="61"/>
      <c r="HQ50" s="61"/>
      <c r="HR50" s="61"/>
      <c r="HS50" s="61"/>
      <c r="HT50" s="61"/>
      <c r="HU50" s="61"/>
      <c r="HV50" s="61"/>
      <c r="HW50" s="61"/>
      <c r="HX50" s="61"/>
      <c r="HY50" s="61"/>
      <c r="HZ50" s="61"/>
      <c r="IA50" s="61"/>
      <c r="IB50" s="61"/>
      <c r="IC50" s="61"/>
      <c r="ID50" s="61"/>
      <c r="IE50" s="61"/>
      <c r="IF50" s="61"/>
      <c r="IG50" s="61"/>
      <c r="IH50" s="61"/>
      <c r="II50" s="61"/>
      <c r="IJ50" s="61"/>
      <c r="IK50" s="61"/>
      <c r="IL50" s="61"/>
      <c r="IM50" s="61"/>
      <c r="IN50" s="61"/>
      <c r="IO50" s="61"/>
      <c r="IP50" s="61"/>
      <c r="IQ50" s="61"/>
      <c r="IR50" s="61"/>
      <c r="IS50" s="61"/>
      <c r="IT50" s="61"/>
      <c r="IU50" s="61"/>
      <c r="IV50" s="61"/>
      <c r="IW50" s="61"/>
      <c r="IX50" s="61"/>
      <c r="IY50" s="61"/>
      <c r="IZ50" s="61"/>
      <c r="JA50" s="61"/>
      <c r="JB50" s="61"/>
      <c r="JC50" s="61"/>
      <c r="JD50" s="61"/>
      <c r="JE50" s="61"/>
      <c r="JF50" s="61"/>
      <c r="JG50" s="61"/>
      <c r="JH50" s="61"/>
      <c r="JI50" s="61"/>
      <c r="JJ50" s="61"/>
      <c r="JK50" s="61"/>
      <c r="JL50" s="61"/>
      <c r="JM50" s="61"/>
      <c r="JN50" s="61"/>
      <c r="JO50" s="61"/>
      <c r="JP50" s="61"/>
      <c r="JQ50" s="61"/>
      <c r="JR50" s="61"/>
      <c r="JS50" s="61"/>
      <c r="JT50" s="61"/>
      <c r="JU50" s="61"/>
      <c r="JV50" s="61"/>
      <c r="JW50" s="61"/>
      <c r="JX50" s="61"/>
      <c r="JY50" s="61"/>
      <c r="JZ50" s="61"/>
      <c r="KA50" s="61"/>
      <c r="KB50" s="61"/>
      <c r="KC50" s="61"/>
      <c r="KD50" s="61"/>
      <c r="KE50" s="61"/>
      <c r="KF50" s="61"/>
      <c r="KG50" s="61"/>
      <c r="KH50" s="61"/>
      <c r="KI50" s="61"/>
      <c r="KJ50" s="61"/>
      <c r="KK50" s="61"/>
      <c r="KL50" s="61"/>
      <c r="KM50" s="61"/>
      <c r="KN50" s="61"/>
      <c r="KO50" s="61"/>
      <c r="KP50" s="61"/>
      <c r="KQ50" s="61"/>
      <c r="KR50" s="61"/>
      <c r="KS50" s="61"/>
      <c r="KT50" s="61"/>
      <c r="KU50" s="61"/>
      <c r="KV50" s="61"/>
      <c r="KW50" s="61"/>
      <c r="KX50" s="61"/>
      <c r="KY50" s="61"/>
      <c r="KZ50" s="61"/>
      <c r="LA50" s="61"/>
      <c r="LB50" s="61"/>
      <c r="LC50" s="61"/>
      <c r="LD50" s="61"/>
      <c r="LE50" s="61"/>
      <c r="LF50" s="61"/>
      <c r="LG50" s="61"/>
      <c r="LH50" s="61"/>
      <c r="LI50" s="61"/>
      <c r="LJ50" s="61"/>
      <c r="LK50" s="61"/>
      <c r="LL50" s="61"/>
      <c r="LM50" s="61"/>
      <c r="LN50" s="61"/>
      <c r="LO50" s="61"/>
      <c r="LP50" s="61"/>
      <c r="LQ50" s="61"/>
      <c r="LR50" s="61"/>
      <c r="LS50" s="61"/>
      <c r="LT50" s="61"/>
      <c r="LU50" s="61"/>
      <c r="LV50" s="61"/>
      <c r="LW50" s="61"/>
      <c r="LX50" s="61"/>
      <c r="LY50" s="61"/>
      <c r="LZ50" s="61"/>
      <c r="MA50" s="61"/>
      <c r="MB50" s="61"/>
      <c r="MC50" s="61"/>
      <c r="MD50" s="61"/>
      <c r="ME50" s="61"/>
      <c r="MF50" s="61"/>
      <c r="MG50" s="61"/>
      <c r="MH50" s="61"/>
      <c r="MI50" s="61"/>
      <c r="MJ50" s="61"/>
      <c r="MK50" s="61"/>
      <c r="ML50" s="61"/>
      <c r="MM50" s="61"/>
      <c r="MN50" s="61"/>
      <c r="MO50" s="61"/>
      <c r="MP50" s="61"/>
      <c r="MQ50" s="61"/>
      <c r="MR50" s="61"/>
      <c r="MS50" s="61"/>
      <c r="MT50" s="61"/>
    </row>
    <row r="51" spans="1:358" ht="21.75" thickBot="1">
      <c r="A51" s="196" t="s">
        <v>38</v>
      </c>
      <c r="B51" s="88"/>
      <c r="C51" s="88"/>
      <c r="D51" s="65"/>
      <c r="E51" s="65"/>
      <c r="F51" s="20"/>
      <c r="G51" s="20"/>
      <c r="H51" s="20"/>
      <c r="I51" s="20"/>
      <c r="J51" s="66"/>
      <c r="K51" s="20"/>
      <c r="L51" s="20"/>
      <c r="M51" s="20"/>
      <c r="N51" s="20"/>
      <c r="O51" s="20"/>
      <c r="P51" s="20"/>
      <c r="Q51" s="20"/>
      <c r="R51" s="23"/>
      <c r="S51" s="67"/>
      <c r="T51" s="67"/>
      <c r="U51" s="24"/>
      <c r="V51" s="24"/>
      <c r="W51" s="24"/>
      <c r="X51" s="24"/>
      <c r="Y51" s="177"/>
      <c r="Z51" s="177"/>
      <c r="AA51" s="177"/>
      <c r="AB51" s="177"/>
      <c r="AC51" s="177"/>
      <c r="AD51" s="23"/>
      <c r="AE51" s="23"/>
      <c r="AF51" s="23"/>
      <c r="AG51" s="24"/>
      <c r="AH51" s="238"/>
      <c r="AI51" s="228">
        <f>AH48-AH61</f>
        <v>0.8093055555555555</v>
      </c>
    </row>
    <row r="52" spans="1:358" ht="17.25" hidden="1" customHeight="1" outlineLevel="1">
      <c r="A52" s="25"/>
      <c r="B52" s="26" t="s">
        <v>1</v>
      </c>
      <c r="C52" s="26" t="str">
        <f>C39</f>
        <v>Forecast</v>
      </c>
      <c r="D52" s="27"/>
      <c r="E52" s="1182" t="s">
        <v>3</v>
      </c>
      <c r="F52" s="1182" t="s">
        <v>4</v>
      </c>
      <c r="G52" s="1182" t="s">
        <v>5</v>
      </c>
      <c r="H52" s="1182" t="s">
        <v>6</v>
      </c>
      <c r="I52" s="1182" t="s">
        <v>7</v>
      </c>
      <c r="J52" s="28" t="s">
        <v>2</v>
      </c>
      <c r="K52" s="1182" t="s">
        <v>8</v>
      </c>
      <c r="L52" s="261" t="s">
        <v>9</v>
      </c>
      <c r="M52" s="261" t="s">
        <v>9</v>
      </c>
      <c r="N52" s="1182" t="s">
        <v>12</v>
      </c>
      <c r="O52" s="1182" t="s">
        <v>13</v>
      </c>
      <c r="P52" s="1182" t="s">
        <v>14</v>
      </c>
      <c r="Q52" s="1182" t="s">
        <v>15</v>
      </c>
      <c r="R52" s="1182" t="s">
        <v>16</v>
      </c>
      <c r="S52" s="29" t="s">
        <v>10</v>
      </c>
      <c r="T52" s="30" t="s">
        <v>11</v>
      </c>
      <c r="U52" s="1182" t="s">
        <v>64</v>
      </c>
      <c r="V52" s="1182" t="s">
        <v>65</v>
      </c>
      <c r="W52" s="1182" t="s">
        <v>66</v>
      </c>
      <c r="X52" s="1182" t="s">
        <v>67</v>
      </c>
      <c r="Y52" s="1182" t="s">
        <v>68</v>
      </c>
      <c r="Z52" s="1182" t="s">
        <v>69</v>
      </c>
      <c r="AA52" s="1182" t="s">
        <v>70</v>
      </c>
      <c r="AB52" s="1182" t="s">
        <v>77</v>
      </c>
      <c r="AC52" s="1182" t="s">
        <v>78</v>
      </c>
      <c r="AD52" s="1198" t="s">
        <v>79</v>
      </c>
      <c r="AE52" s="1198" t="s">
        <v>80</v>
      </c>
      <c r="AF52" s="1198" t="s">
        <v>81</v>
      </c>
      <c r="AG52" s="1194" t="s">
        <v>82</v>
      </c>
      <c r="AH52" s="1196">
        <v>2016</v>
      </c>
    </row>
    <row r="53" spans="1:358" ht="17.25" hidden="1" customHeight="1" outlineLevel="1">
      <c r="A53" s="31"/>
      <c r="B53" s="68"/>
      <c r="C53" s="68"/>
      <c r="D53" s="27"/>
      <c r="E53" s="1183"/>
      <c r="F53" s="1183"/>
      <c r="G53" s="1183"/>
      <c r="H53" s="1183"/>
      <c r="I53" s="1183"/>
      <c r="J53" s="69" t="str">
        <f>$J$6</f>
        <v>(8-12 Jun)</v>
      </c>
      <c r="K53" s="1183"/>
      <c r="L53" s="33" t="s">
        <v>20</v>
      </c>
      <c r="M53" s="33" t="s">
        <v>63</v>
      </c>
      <c r="N53" s="1183"/>
      <c r="O53" s="1183"/>
      <c r="P53" s="1183"/>
      <c r="Q53" s="1183"/>
      <c r="R53" s="1183"/>
      <c r="S53" s="187">
        <f>S6</f>
        <v>42430</v>
      </c>
      <c r="T53" s="188">
        <f>T6</f>
        <v>42461</v>
      </c>
      <c r="U53" s="1183"/>
      <c r="V53" s="1183"/>
      <c r="W53" s="1183"/>
      <c r="X53" s="1183"/>
      <c r="Y53" s="1183"/>
      <c r="Z53" s="1183"/>
      <c r="AA53" s="1183"/>
      <c r="AB53" s="1183"/>
      <c r="AC53" s="1183"/>
      <c r="AD53" s="1199"/>
      <c r="AE53" s="1199"/>
      <c r="AF53" s="1199"/>
      <c r="AG53" s="1195"/>
      <c r="AH53" s="1197"/>
    </row>
    <row r="54" spans="1:358" ht="17.25" hidden="1" customHeight="1" outlineLevel="1">
      <c r="A54" s="89" t="s">
        <v>39</v>
      </c>
      <c r="B54" s="105">
        <v>14.19</v>
      </c>
      <c r="C54" s="106" t="str">
        <f>C41</f>
        <v>Previous WK</v>
      </c>
      <c r="D54" s="98"/>
      <c r="E54" s="99">
        <v>13.82</v>
      </c>
      <c r="F54" s="35"/>
      <c r="G54" s="35"/>
      <c r="H54" s="35"/>
      <c r="I54" s="35"/>
      <c r="J54" s="72"/>
      <c r="K54" s="35"/>
      <c r="L54" s="37"/>
      <c r="M54" s="37"/>
      <c r="N54" s="35"/>
      <c r="O54" s="35"/>
      <c r="P54" s="35"/>
      <c r="Q54" s="35"/>
      <c r="R54" s="38"/>
      <c r="S54" s="107"/>
      <c r="T54" s="107"/>
      <c r="U54" s="39"/>
      <c r="V54" s="39"/>
      <c r="W54" s="39"/>
      <c r="X54" s="39"/>
      <c r="Y54" s="38"/>
      <c r="Z54" s="38"/>
      <c r="AA54" s="38"/>
      <c r="AB54" s="38"/>
      <c r="AC54" s="38"/>
      <c r="AD54" s="248"/>
      <c r="AE54" s="248"/>
      <c r="AF54" s="248"/>
      <c r="AG54" s="249"/>
      <c r="AH54" s="239"/>
    </row>
    <row r="55" spans="1:358" s="77" customFormat="1" ht="16.5" hidden="1" customHeight="1" outlineLevel="1">
      <c r="A55" s="1180"/>
      <c r="B55" s="1181"/>
      <c r="C55" s="1181"/>
      <c r="D55" s="41"/>
      <c r="E55" s="41"/>
      <c r="F55" s="76"/>
      <c r="G55" s="76"/>
      <c r="H55" s="76"/>
      <c r="I55" s="76"/>
      <c r="J55" s="43"/>
      <c r="K55" s="76"/>
      <c r="L55" s="76"/>
      <c r="M55" s="76"/>
      <c r="N55" s="76"/>
      <c r="O55" s="76"/>
      <c r="P55" s="222"/>
      <c r="Q55" s="76"/>
      <c r="R55" s="44"/>
      <c r="S55" s="220"/>
      <c r="T55" s="221"/>
      <c r="U55" s="44"/>
      <c r="V55" s="44"/>
      <c r="W55" s="44"/>
      <c r="X55" s="44"/>
      <c r="Y55" s="44"/>
      <c r="Z55" s="44"/>
      <c r="AA55" s="44"/>
      <c r="AB55" s="44"/>
      <c r="AC55" s="44"/>
      <c r="AD55" s="44"/>
      <c r="AE55" s="44"/>
      <c r="AF55" s="44"/>
      <c r="AG55" s="235"/>
      <c r="AH55" s="240"/>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c r="CE55" s="45"/>
      <c r="CF55" s="45"/>
      <c r="CG55" s="45"/>
      <c r="CH55" s="45"/>
      <c r="CI55" s="45"/>
      <c r="CJ55" s="45"/>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5"/>
      <c r="EF55" s="45"/>
      <c r="EG55" s="45"/>
      <c r="EH55" s="45"/>
      <c r="EI55" s="45"/>
      <c r="EJ55" s="45"/>
      <c r="EK55" s="45"/>
      <c r="EL55" s="45"/>
      <c r="EM55" s="45"/>
      <c r="EN55" s="45"/>
      <c r="EO55" s="45"/>
      <c r="EP55" s="45"/>
      <c r="EQ55" s="45"/>
      <c r="ER55" s="45"/>
      <c r="ES55" s="45"/>
      <c r="ET55" s="45"/>
      <c r="EU55" s="45"/>
      <c r="EV55" s="45"/>
      <c r="EW55" s="45"/>
      <c r="EX55" s="45"/>
      <c r="EY55" s="45"/>
      <c r="EZ55" s="45"/>
      <c r="FA55" s="45"/>
      <c r="FB55" s="45"/>
      <c r="FC55" s="45"/>
      <c r="FD55" s="45"/>
      <c r="FE55" s="45"/>
      <c r="FF55" s="45"/>
      <c r="FG55" s="45"/>
      <c r="FH55" s="45"/>
      <c r="FI55" s="45"/>
      <c r="FJ55" s="45"/>
      <c r="FK55" s="45"/>
      <c r="FL55" s="45"/>
      <c r="FM55" s="45"/>
      <c r="FN55" s="45"/>
      <c r="FO55" s="45"/>
      <c r="FP55" s="45"/>
      <c r="FQ55" s="45"/>
      <c r="FR55" s="45"/>
      <c r="FS55" s="45"/>
      <c r="FT55" s="45"/>
      <c r="FU55" s="45"/>
      <c r="FV55" s="45"/>
      <c r="FW55" s="45"/>
      <c r="FX55" s="45"/>
      <c r="FY55" s="45"/>
      <c r="FZ55" s="45"/>
      <c r="GA55" s="45"/>
      <c r="GB55" s="45"/>
      <c r="GC55" s="45"/>
      <c r="GD55" s="45"/>
      <c r="GE55" s="45"/>
      <c r="GF55" s="45"/>
      <c r="GG55" s="45"/>
      <c r="GH55" s="45"/>
      <c r="GI55" s="45"/>
      <c r="GJ55" s="45"/>
      <c r="GK55" s="45"/>
      <c r="GL55" s="45"/>
      <c r="GM55" s="45"/>
      <c r="GN55" s="45"/>
      <c r="GO55" s="45"/>
      <c r="GP55" s="45"/>
      <c r="GQ55" s="45"/>
      <c r="GR55" s="45"/>
      <c r="GS55" s="45"/>
      <c r="GT55" s="45"/>
      <c r="GU55" s="45"/>
      <c r="GV55" s="45"/>
      <c r="GW55" s="45"/>
      <c r="GX55" s="45"/>
      <c r="GY55" s="45"/>
      <c r="GZ55" s="45"/>
      <c r="HA55" s="45"/>
      <c r="HB55" s="45"/>
      <c r="HC55" s="45"/>
      <c r="HD55" s="45"/>
      <c r="HE55" s="45"/>
      <c r="HF55" s="45"/>
      <c r="HG55" s="45"/>
      <c r="HH55" s="45"/>
      <c r="HI55" s="45"/>
      <c r="HJ55" s="45"/>
      <c r="HK55" s="45"/>
      <c r="HL55" s="45"/>
      <c r="HM55" s="45"/>
      <c r="HN55" s="45"/>
      <c r="HO55" s="45"/>
      <c r="HP55" s="45"/>
      <c r="HQ55" s="45"/>
      <c r="HR55" s="45"/>
      <c r="HS55" s="45"/>
      <c r="HT55" s="45"/>
      <c r="HU55" s="45"/>
      <c r="HV55" s="45"/>
      <c r="HW55" s="45"/>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c r="IV55" s="45"/>
      <c r="IW55" s="45"/>
      <c r="IX55" s="45"/>
      <c r="IY55" s="45"/>
      <c r="IZ55" s="45"/>
      <c r="JA55" s="45"/>
      <c r="JB55" s="45"/>
      <c r="JC55" s="45"/>
      <c r="JD55" s="45"/>
      <c r="JE55" s="45"/>
      <c r="JF55" s="45"/>
      <c r="JG55" s="45"/>
      <c r="JH55" s="45"/>
      <c r="JI55" s="45"/>
      <c r="JJ55" s="45"/>
      <c r="JK55" s="45"/>
      <c r="JL55" s="45"/>
      <c r="JM55" s="45"/>
      <c r="JN55" s="45"/>
      <c r="JO55" s="45"/>
      <c r="JP55" s="45"/>
      <c r="JQ55" s="45"/>
      <c r="JR55" s="45"/>
      <c r="JS55" s="45"/>
      <c r="JT55" s="45"/>
      <c r="JU55" s="45"/>
      <c r="JV55" s="45"/>
      <c r="JW55" s="45"/>
      <c r="JX55" s="45"/>
      <c r="JY55" s="45"/>
      <c r="JZ55" s="45"/>
      <c r="KA55" s="45"/>
      <c r="KB55" s="45"/>
      <c r="KC55" s="45"/>
      <c r="KD55" s="45"/>
      <c r="KE55" s="45"/>
      <c r="KF55" s="45"/>
      <c r="KG55" s="45"/>
      <c r="KH55" s="45"/>
      <c r="KI55" s="45"/>
      <c r="KJ55" s="45"/>
      <c r="KK55" s="45"/>
      <c r="KL55" s="45"/>
      <c r="KM55" s="45"/>
      <c r="KN55" s="45"/>
      <c r="KO55" s="45"/>
      <c r="KP55" s="45"/>
      <c r="KQ55" s="45"/>
      <c r="KR55" s="45"/>
      <c r="KS55" s="45"/>
      <c r="KT55" s="45"/>
      <c r="KU55" s="45"/>
      <c r="KV55" s="45"/>
      <c r="KW55" s="45"/>
      <c r="KX55" s="45"/>
      <c r="KY55" s="45"/>
      <c r="KZ55" s="45"/>
      <c r="LA55" s="45"/>
      <c r="LB55" s="45"/>
      <c r="LC55" s="45"/>
      <c r="LD55" s="45"/>
      <c r="LE55" s="45"/>
      <c r="LF55" s="45"/>
      <c r="LG55" s="45"/>
      <c r="LH55" s="45"/>
      <c r="LI55" s="45"/>
      <c r="LJ55" s="45"/>
      <c r="LK55" s="45"/>
      <c r="LL55" s="45"/>
      <c r="LM55" s="45"/>
      <c r="LN55" s="45"/>
      <c r="LO55" s="45"/>
      <c r="LP55" s="45"/>
      <c r="LQ55" s="45"/>
      <c r="LR55" s="45"/>
      <c r="LS55" s="45"/>
      <c r="LT55" s="45"/>
      <c r="LU55" s="45"/>
      <c r="LV55" s="45"/>
      <c r="LW55" s="45"/>
      <c r="LX55" s="45"/>
      <c r="LY55" s="45"/>
      <c r="LZ55" s="45"/>
      <c r="MA55" s="45"/>
      <c r="MB55" s="45"/>
      <c r="MC55" s="45"/>
      <c r="MD55" s="45"/>
      <c r="ME55" s="45"/>
      <c r="MF55" s="45"/>
      <c r="MG55" s="45"/>
      <c r="MH55" s="45"/>
      <c r="MI55" s="45"/>
      <c r="MJ55" s="45"/>
      <c r="MK55" s="45"/>
      <c r="ML55" s="45"/>
      <c r="MM55" s="45"/>
      <c r="MN55" s="45"/>
      <c r="MO55" s="45"/>
      <c r="MP55" s="45"/>
      <c r="MQ55" s="45"/>
      <c r="MR55" s="45"/>
      <c r="MS55" s="45"/>
      <c r="MT55" s="45"/>
    </row>
    <row r="56" spans="1:358" ht="50.25" hidden="1" customHeight="1" outlineLevel="1">
      <c r="A56" s="47" t="s">
        <v>23</v>
      </c>
      <c r="B56" s="78">
        <f>C56-$B$54</f>
        <v>6.0000000000000497E-2</v>
      </c>
      <c r="C56" s="55">
        <v>14.25</v>
      </c>
      <c r="D56" s="49"/>
      <c r="E56" s="49"/>
      <c r="F56" s="51"/>
      <c r="G56" s="57"/>
      <c r="H56" s="56"/>
      <c r="I56" s="56"/>
      <c r="J56" s="55"/>
      <c r="K56" s="189">
        <v>13.5</v>
      </c>
      <c r="L56" s="191">
        <v>14.2</v>
      </c>
      <c r="M56" s="154">
        <v>13.1</v>
      </c>
      <c r="N56" s="191">
        <v>14.2</v>
      </c>
      <c r="O56" s="191">
        <v>13.7</v>
      </c>
      <c r="P56" s="56">
        <v>9.34</v>
      </c>
      <c r="Q56" s="56">
        <v>9.0966666666666676</v>
      </c>
      <c r="R56" s="189">
        <v>10.25</v>
      </c>
      <c r="S56" s="185" t="s">
        <v>152</v>
      </c>
      <c r="T56" s="186" t="s">
        <v>153</v>
      </c>
      <c r="U56" s="189">
        <v>10.75</v>
      </c>
      <c r="V56" s="189">
        <v>10.75</v>
      </c>
      <c r="W56" s="189">
        <v>10.5</v>
      </c>
      <c r="X56" s="189">
        <v>9.5</v>
      </c>
      <c r="Y56" s="189">
        <v>9</v>
      </c>
      <c r="Z56" s="189">
        <v>9.5</v>
      </c>
      <c r="AA56" s="189">
        <v>10.5</v>
      </c>
      <c r="AB56" s="189">
        <v>11.5</v>
      </c>
      <c r="AC56" s="189">
        <v>12.5</v>
      </c>
      <c r="AD56" s="246">
        <f t="shared" ref="AD56:AD58" si="42">AVERAGE(P56:R56)</f>
        <v>9.5622222222222231</v>
      </c>
      <c r="AE56" s="246">
        <f>AVERAGE(U56:W56)</f>
        <v>10.666666666666666</v>
      </c>
      <c r="AF56" s="246">
        <f>AVERAGE(X56:Z56)</f>
        <v>9.3333333333333339</v>
      </c>
      <c r="AG56" s="247">
        <f>AVERAGE(AA56:AC56)</f>
        <v>11.5</v>
      </c>
      <c r="AH56" s="241">
        <f>AVERAGE(P56:AC56)</f>
        <v>10.265555555555556</v>
      </c>
    </row>
    <row r="57" spans="1:358" ht="50.25" hidden="1" customHeight="1" outlineLevel="1">
      <c r="A57" s="47" t="s">
        <v>24</v>
      </c>
      <c r="B57" s="78">
        <f t="shared" ref="B57" si="43">C57-$B$40</f>
        <v>14.3</v>
      </c>
      <c r="C57" s="55">
        <v>14.3</v>
      </c>
      <c r="D57" s="49"/>
      <c r="E57" s="49"/>
      <c r="F57" s="57"/>
      <c r="G57" s="57"/>
      <c r="H57" s="56"/>
      <c r="I57" s="56"/>
      <c r="J57" s="55"/>
      <c r="K57" s="189">
        <v>13.5</v>
      </c>
      <c r="L57" s="191">
        <v>13.6</v>
      </c>
      <c r="M57" s="154">
        <v>12.9</v>
      </c>
      <c r="N57" s="191">
        <v>14</v>
      </c>
      <c r="O57" s="184"/>
      <c r="P57" s="56">
        <v>9.34</v>
      </c>
      <c r="Q57" s="50">
        <v>9.0966666666666676</v>
      </c>
      <c r="R57" s="183">
        <v>10</v>
      </c>
      <c r="S57" s="185"/>
      <c r="T57" s="186"/>
      <c r="U57" s="183">
        <v>10.3</v>
      </c>
      <c r="V57" s="183">
        <v>11.1</v>
      </c>
      <c r="W57" s="183">
        <v>10.8</v>
      </c>
      <c r="X57" s="183">
        <v>10</v>
      </c>
      <c r="Y57" s="183">
        <v>10.200000000000001</v>
      </c>
      <c r="Z57" s="183">
        <v>11.299999999999999</v>
      </c>
      <c r="AA57" s="183">
        <v>12.5</v>
      </c>
      <c r="AB57" s="183">
        <v>13.3</v>
      </c>
      <c r="AC57" s="183">
        <v>13.1</v>
      </c>
      <c r="AD57" s="246">
        <f t="shared" si="42"/>
        <v>9.4788888888888891</v>
      </c>
      <c r="AE57" s="246">
        <f t="shared" ref="AE57:AE59" si="44">AVERAGE(U57:W57)</f>
        <v>10.733333333333334</v>
      </c>
      <c r="AF57" s="246">
        <f t="shared" ref="AF57:AF59" si="45">AVERAGE(X57:Z57)</f>
        <v>10.5</v>
      </c>
      <c r="AG57" s="247">
        <f t="shared" ref="AG57:AG59" si="46">AVERAGE(AA57:AC57)</f>
        <v>12.966666666666667</v>
      </c>
      <c r="AH57" s="241">
        <f>AVERAGE(P57:AC57)</f>
        <v>10.919722222222221</v>
      </c>
    </row>
    <row r="58" spans="1:358" ht="50.25" hidden="1" customHeight="1" outlineLevel="1">
      <c r="A58" s="47" t="s">
        <v>25</v>
      </c>
      <c r="B58" s="78">
        <f t="shared" ref="B58" si="47">C58-$B$54</f>
        <v>-8.9999999999999858E-2</v>
      </c>
      <c r="C58" s="55">
        <v>14.1</v>
      </c>
      <c r="D58" s="49"/>
      <c r="E58" s="49"/>
      <c r="F58" s="57"/>
      <c r="G58" s="57"/>
      <c r="H58" s="56"/>
      <c r="I58" s="56"/>
      <c r="J58" s="55"/>
      <c r="K58" s="189">
        <v>13</v>
      </c>
      <c r="L58" s="191">
        <v>13</v>
      </c>
      <c r="M58" s="189">
        <v>13</v>
      </c>
      <c r="N58" s="189">
        <v>14.3</v>
      </c>
      <c r="O58" s="189">
        <v>14.75</v>
      </c>
      <c r="P58" s="56">
        <v>9.34</v>
      </c>
      <c r="Q58" s="56">
        <v>9.0966666666666676</v>
      </c>
      <c r="R58" s="189">
        <v>11</v>
      </c>
      <c r="S58" s="185" t="s">
        <v>162</v>
      </c>
      <c r="T58" s="186" t="s">
        <v>36</v>
      </c>
      <c r="U58" s="189">
        <v>11</v>
      </c>
      <c r="V58" s="189">
        <v>10.5</v>
      </c>
      <c r="W58" s="189">
        <v>10.5</v>
      </c>
      <c r="X58" s="189">
        <v>10.5</v>
      </c>
      <c r="Y58" s="189">
        <v>10.5</v>
      </c>
      <c r="Z58" s="189">
        <v>11</v>
      </c>
      <c r="AA58" s="189">
        <v>11</v>
      </c>
      <c r="AB58" s="189">
        <v>11.5</v>
      </c>
      <c r="AC58" s="189">
        <v>11.5</v>
      </c>
      <c r="AD58" s="246">
        <f t="shared" si="42"/>
        <v>9.8122222222222231</v>
      </c>
      <c r="AE58" s="246">
        <f t="shared" si="44"/>
        <v>10.666666666666666</v>
      </c>
      <c r="AF58" s="246">
        <f t="shared" si="45"/>
        <v>10.666666666666666</v>
      </c>
      <c r="AG58" s="247">
        <f t="shared" si="46"/>
        <v>11.333333333333334</v>
      </c>
      <c r="AH58" s="241">
        <f>AVERAGE(P58:AC58)</f>
        <v>10.619722222222222</v>
      </c>
    </row>
    <row r="59" spans="1:358" ht="50.25" hidden="1" customHeight="1" outlineLevel="1">
      <c r="A59" s="47" t="s">
        <v>26</v>
      </c>
      <c r="B59" s="78" t="e">
        <f>C59-#REF!</f>
        <v>#REF!</v>
      </c>
      <c r="C59" s="55">
        <v>14.5</v>
      </c>
      <c r="D59" s="49"/>
      <c r="E59" s="49"/>
      <c r="F59" s="51"/>
      <c r="G59" s="51"/>
      <c r="H59" s="52"/>
      <c r="I59" s="52"/>
      <c r="J59" s="55"/>
      <c r="K59" s="181">
        <v>13.4</v>
      </c>
      <c r="L59" s="101">
        <v>13.4</v>
      </c>
      <c r="M59" s="101">
        <v>13.28</v>
      </c>
      <c r="N59" s="176">
        <v>13.62</v>
      </c>
      <c r="O59" s="176">
        <v>14</v>
      </c>
      <c r="P59" s="56">
        <v>9.34</v>
      </c>
      <c r="Q59" s="50">
        <v>9.0966666666666676</v>
      </c>
      <c r="R59" s="183">
        <v>9.1999999999999993</v>
      </c>
      <c r="S59" s="224" t="s">
        <v>145</v>
      </c>
      <c r="T59" s="186" t="s">
        <v>146</v>
      </c>
      <c r="U59" s="183">
        <v>10.6</v>
      </c>
      <c r="V59" s="183">
        <v>10.5</v>
      </c>
      <c r="W59" s="189">
        <v>10</v>
      </c>
      <c r="X59" s="189">
        <v>11.94</v>
      </c>
      <c r="Y59" s="183">
        <v>10</v>
      </c>
      <c r="Z59" s="183">
        <v>9.1</v>
      </c>
      <c r="AA59" s="183">
        <v>11.6</v>
      </c>
      <c r="AB59" s="183">
        <v>13.87</v>
      </c>
      <c r="AC59" s="183">
        <v>14.12</v>
      </c>
      <c r="AD59" s="246">
        <f>AVERAGE(P59:R59)</f>
        <v>9.2122222222222216</v>
      </c>
      <c r="AE59" s="246">
        <f t="shared" si="44"/>
        <v>10.366666666666667</v>
      </c>
      <c r="AF59" s="246">
        <f t="shared" si="45"/>
        <v>10.346666666666666</v>
      </c>
      <c r="AG59" s="247">
        <f t="shared" si="46"/>
        <v>13.196666666666665</v>
      </c>
      <c r="AH59" s="241">
        <f>AVERAGE(P59:AC59)</f>
        <v>10.780555555555553</v>
      </c>
    </row>
    <row r="60" spans="1:358" s="62" customFormat="1" ht="19.5" hidden="1" outlineLevel="1" thickBot="1">
      <c r="A60" s="245" t="s">
        <v>75</v>
      </c>
      <c r="B60" s="155" t="s">
        <v>27</v>
      </c>
      <c r="C60" s="155" t="s">
        <v>27</v>
      </c>
      <c r="D60" s="155"/>
      <c r="E60" s="156"/>
      <c r="F60" s="157" t="e">
        <f>AVERAGE(F56:F59)</f>
        <v>#DIV/0!</v>
      </c>
      <c r="G60" s="157"/>
      <c r="H60" s="157"/>
      <c r="I60" s="157"/>
      <c r="J60" s="157" t="e">
        <f t="shared" ref="J60:K60" si="48">AVERAGE(J56:J59)</f>
        <v>#DIV/0!</v>
      </c>
      <c r="K60" s="157">
        <f t="shared" si="48"/>
        <v>13.35</v>
      </c>
      <c r="L60" s="157">
        <v>13.75</v>
      </c>
      <c r="M60" s="157">
        <f>AVERAGE(M56:M59)</f>
        <v>13.07</v>
      </c>
      <c r="N60" s="157">
        <f>AVERAGE(N56:N59)</f>
        <v>14.03</v>
      </c>
      <c r="O60" s="157">
        <f>AVERAGE(O56:O59)</f>
        <v>14.15</v>
      </c>
      <c r="P60" s="157">
        <f>AVERAGE(P56:P59)</f>
        <v>9.34</v>
      </c>
      <c r="Q60" s="157">
        <f>AVERAGE(Q56:Q59)</f>
        <v>9.0966666666666676</v>
      </c>
      <c r="R60" s="157">
        <f t="shared" ref="R60" si="49">AVERAGE(R56:R59)</f>
        <v>10.112500000000001</v>
      </c>
      <c r="S60" s="158"/>
      <c r="T60" s="158"/>
      <c r="U60" s="59">
        <f t="shared" ref="U60:AG60" si="50">AVERAGE(U56:U59)</f>
        <v>10.6625</v>
      </c>
      <c r="V60" s="59">
        <f t="shared" si="50"/>
        <v>10.7125</v>
      </c>
      <c r="W60" s="59">
        <f t="shared" si="50"/>
        <v>10.45</v>
      </c>
      <c r="X60" s="59">
        <f t="shared" si="50"/>
        <v>10.484999999999999</v>
      </c>
      <c r="Y60" s="59">
        <f t="shared" si="50"/>
        <v>9.9250000000000007</v>
      </c>
      <c r="Z60" s="59">
        <f t="shared" si="50"/>
        <v>10.225</v>
      </c>
      <c r="AA60" s="59">
        <f t="shared" si="50"/>
        <v>11.4</v>
      </c>
      <c r="AB60" s="59">
        <f t="shared" si="50"/>
        <v>12.542499999999999</v>
      </c>
      <c r="AC60" s="59">
        <f t="shared" si="50"/>
        <v>12.805</v>
      </c>
      <c r="AD60" s="59">
        <f t="shared" si="50"/>
        <v>9.5163888888888906</v>
      </c>
      <c r="AE60" s="59">
        <f t="shared" si="50"/>
        <v>10.608333333333333</v>
      </c>
      <c r="AF60" s="59">
        <f t="shared" si="50"/>
        <v>10.211666666666666</v>
      </c>
      <c r="AG60" s="234">
        <f t="shared" si="50"/>
        <v>12.249166666666667</v>
      </c>
      <c r="AH60" s="242">
        <f>AVERAGE(AH56:AH59)</f>
        <v>10.646388888888888</v>
      </c>
      <c r="AI60" s="61">
        <v>12.8</v>
      </c>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1"/>
      <c r="DY60" s="61"/>
      <c r="DZ60" s="61"/>
      <c r="EA60" s="61"/>
      <c r="EB60" s="61"/>
      <c r="EC60" s="61"/>
      <c r="ED60" s="61"/>
      <c r="EE60" s="61"/>
      <c r="EF60" s="61"/>
      <c r="EG60" s="61"/>
      <c r="EH60" s="61"/>
      <c r="EI60" s="61"/>
      <c r="EJ60" s="61"/>
      <c r="EK60" s="61"/>
      <c r="EL60" s="61"/>
      <c r="EM60" s="61"/>
      <c r="EN60" s="61"/>
      <c r="EO60" s="61"/>
      <c r="EP60" s="61"/>
      <c r="EQ60" s="61"/>
      <c r="ER60" s="61"/>
      <c r="ES60" s="61"/>
      <c r="ET60" s="61"/>
      <c r="EU60" s="61"/>
      <c r="EV60" s="61"/>
      <c r="EW60" s="61"/>
      <c r="EX60" s="61"/>
      <c r="EY60" s="61"/>
      <c r="EZ60" s="61"/>
      <c r="FA60" s="61"/>
      <c r="FB60" s="61"/>
      <c r="FC60" s="61"/>
      <c r="FD60" s="61"/>
      <c r="FE60" s="61"/>
      <c r="FF60" s="61"/>
      <c r="FG60" s="61"/>
      <c r="FH60" s="61"/>
      <c r="FI60" s="61"/>
      <c r="FJ60" s="61"/>
      <c r="FK60" s="61"/>
      <c r="FL60" s="61"/>
      <c r="FM60" s="61"/>
      <c r="FN60" s="61"/>
      <c r="FO60" s="61"/>
      <c r="FP60" s="61"/>
      <c r="FQ60" s="61"/>
      <c r="FR60" s="61"/>
      <c r="FS60" s="61"/>
      <c r="FT60" s="61"/>
      <c r="FU60" s="61"/>
      <c r="FV60" s="61"/>
      <c r="FW60" s="61"/>
      <c r="FX60" s="61"/>
      <c r="FY60" s="61"/>
      <c r="FZ60" s="61"/>
      <c r="GA60" s="61"/>
      <c r="GB60" s="61"/>
      <c r="GC60" s="61"/>
      <c r="GD60" s="61"/>
      <c r="GE60" s="61"/>
      <c r="GF60" s="61"/>
      <c r="GG60" s="61"/>
      <c r="GH60" s="61"/>
      <c r="GI60" s="61"/>
      <c r="GJ60" s="61"/>
      <c r="GK60" s="61"/>
      <c r="GL60" s="61"/>
      <c r="GM60" s="61"/>
      <c r="GN60" s="61"/>
      <c r="GO60" s="61"/>
      <c r="GP60" s="61"/>
      <c r="GQ60" s="61"/>
      <c r="GR60" s="61"/>
      <c r="GS60" s="61"/>
      <c r="GT60" s="61"/>
      <c r="GU60" s="61"/>
      <c r="GV60" s="61"/>
      <c r="GW60" s="61"/>
      <c r="GX60" s="61"/>
      <c r="GY60" s="61"/>
      <c r="GZ60" s="61"/>
      <c r="HA60" s="61"/>
      <c r="HB60" s="61"/>
      <c r="HC60" s="61"/>
      <c r="HD60" s="61"/>
      <c r="HE60" s="61"/>
      <c r="HF60" s="61"/>
      <c r="HG60" s="61"/>
      <c r="HH60" s="61"/>
      <c r="HI60" s="61"/>
      <c r="HJ60" s="61"/>
      <c r="HK60" s="61"/>
      <c r="HL60" s="61"/>
      <c r="HM60" s="61"/>
      <c r="HN60" s="61"/>
      <c r="HO60" s="61"/>
      <c r="HP60" s="61"/>
      <c r="HQ60" s="61"/>
      <c r="HR60" s="61"/>
      <c r="HS60" s="61"/>
      <c r="HT60" s="61"/>
      <c r="HU60" s="61"/>
      <c r="HV60" s="61"/>
      <c r="HW60" s="61"/>
      <c r="HX60" s="61"/>
      <c r="HY60" s="61"/>
      <c r="HZ60" s="61"/>
      <c r="IA60" s="61"/>
      <c r="IB60" s="61"/>
      <c r="IC60" s="61"/>
      <c r="ID60" s="61"/>
      <c r="IE60" s="61"/>
      <c r="IF60" s="61"/>
      <c r="IG60" s="61"/>
      <c r="IH60" s="61"/>
      <c r="II60" s="61"/>
      <c r="IJ60" s="61"/>
      <c r="IK60" s="61"/>
      <c r="IL60" s="61"/>
      <c r="IM60" s="61"/>
      <c r="IN60" s="61"/>
      <c r="IO60" s="61"/>
      <c r="IP60" s="61"/>
      <c r="IQ60" s="61"/>
      <c r="IR60" s="61"/>
      <c r="IS60" s="61"/>
      <c r="IT60" s="61"/>
      <c r="IU60" s="61"/>
      <c r="IV60" s="61"/>
      <c r="IW60" s="61"/>
      <c r="IX60" s="61"/>
      <c r="IY60" s="61"/>
      <c r="IZ60" s="61"/>
      <c r="JA60" s="61"/>
      <c r="JB60" s="61"/>
      <c r="JC60" s="61"/>
      <c r="JD60" s="61"/>
      <c r="JE60" s="61"/>
      <c r="JF60" s="61"/>
      <c r="JG60" s="61"/>
      <c r="JH60" s="61"/>
      <c r="JI60" s="61"/>
      <c r="JJ60" s="61"/>
      <c r="JK60" s="61"/>
      <c r="JL60" s="61"/>
      <c r="JM60" s="61"/>
      <c r="JN60" s="61"/>
      <c r="JO60" s="61"/>
      <c r="JP60" s="61"/>
      <c r="JQ60" s="61"/>
      <c r="JR60" s="61"/>
      <c r="JS60" s="61"/>
      <c r="JT60" s="61"/>
      <c r="JU60" s="61"/>
      <c r="JV60" s="61"/>
      <c r="JW60" s="61"/>
      <c r="JX60" s="61"/>
      <c r="JY60" s="61"/>
      <c r="JZ60" s="61"/>
      <c r="KA60" s="61"/>
      <c r="KB60" s="61"/>
      <c r="KC60" s="61"/>
      <c r="KD60" s="61"/>
      <c r="KE60" s="61"/>
      <c r="KF60" s="61"/>
      <c r="KG60" s="61"/>
      <c r="KH60" s="61"/>
      <c r="KI60" s="61"/>
      <c r="KJ60" s="61"/>
      <c r="KK60" s="61"/>
      <c r="KL60" s="61"/>
      <c r="KM60" s="61"/>
      <c r="KN60" s="61"/>
      <c r="KO60" s="61"/>
      <c r="KP60" s="61"/>
      <c r="KQ60" s="61"/>
      <c r="KR60" s="61"/>
      <c r="KS60" s="61"/>
      <c r="KT60" s="61"/>
      <c r="KU60" s="61"/>
      <c r="KV60" s="61"/>
      <c r="KW60" s="61"/>
      <c r="KX60" s="61"/>
      <c r="KY60" s="61"/>
      <c r="KZ60" s="61"/>
      <c r="LA60" s="61"/>
      <c r="LB60" s="61"/>
      <c r="LC60" s="61"/>
      <c r="LD60" s="61"/>
      <c r="LE60" s="61"/>
      <c r="LF60" s="61"/>
      <c r="LG60" s="61"/>
      <c r="LH60" s="61"/>
      <c r="LI60" s="61"/>
      <c r="LJ60" s="61"/>
      <c r="LK60" s="61"/>
      <c r="LL60" s="61"/>
      <c r="LM60" s="61"/>
      <c r="LN60" s="61"/>
      <c r="LO60" s="61"/>
      <c r="LP60" s="61"/>
      <c r="LQ60" s="61"/>
      <c r="LR60" s="61"/>
      <c r="LS60" s="61"/>
      <c r="LT60" s="61"/>
      <c r="LU60" s="61"/>
      <c r="LV60" s="61"/>
      <c r="LW60" s="61"/>
      <c r="LX60" s="61"/>
      <c r="LY60" s="61"/>
      <c r="LZ60" s="61"/>
      <c r="MA60" s="61"/>
      <c r="MB60" s="61"/>
      <c r="MC60" s="61"/>
      <c r="MD60" s="61"/>
      <c r="ME60" s="61"/>
      <c r="MF60" s="61"/>
      <c r="MG60" s="61"/>
      <c r="MH60" s="61"/>
      <c r="MI60" s="61"/>
      <c r="MJ60" s="61"/>
      <c r="MK60" s="61"/>
      <c r="ML60" s="61"/>
      <c r="MM60" s="61"/>
      <c r="MN60" s="61"/>
      <c r="MO60" s="61"/>
      <c r="MP60" s="61"/>
      <c r="MQ60" s="61"/>
      <c r="MR60" s="61"/>
      <c r="MS60" s="61"/>
      <c r="MT60" s="61"/>
    </row>
    <row r="61" spans="1:358" ht="19.5" collapsed="1" thickBot="1">
      <c r="A61" s="227" t="s">
        <v>74</v>
      </c>
      <c r="B61" s="165"/>
      <c r="C61" s="165"/>
      <c r="D61" s="166"/>
      <c r="E61" s="166"/>
      <c r="F61" s="167"/>
      <c r="G61" s="167"/>
      <c r="H61" s="167"/>
      <c r="I61" s="167"/>
      <c r="J61" s="168"/>
      <c r="K61" s="167">
        <f>K60+K14</f>
        <v>61.65</v>
      </c>
      <c r="L61" s="167">
        <f>L60+L14</f>
        <v>60.6</v>
      </c>
      <c r="M61" s="167"/>
      <c r="N61" s="164">
        <f>N60</f>
        <v>14.03</v>
      </c>
      <c r="O61" s="164">
        <f t="shared" ref="O61" si="51">O60</f>
        <v>14.15</v>
      </c>
      <c r="P61" s="164">
        <f>P60</f>
        <v>9.34</v>
      </c>
      <c r="Q61" s="164">
        <f t="shared" ref="Q61" si="52">Q60</f>
        <v>9.0966666666666676</v>
      </c>
      <c r="R61" s="164">
        <v>10.1</v>
      </c>
      <c r="S61" s="164">
        <f t="shared" ref="S61:AA61" si="53">S60</f>
        <v>0</v>
      </c>
      <c r="T61" s="164">
        <f t="shared" si="53"/>
        <v>0</v>
      </c>
      <c r="U61" s="164">
        <v>10.65</v>
      </c>
      <c r="V61" s="164">
        <v>10.7</v>
      </c>
      <c r="W61" s="164">
        <v>10.75</v>
      </c>
      <c r="X61" s="164">
        <v>10.5</v>
      </c>
      <c r="Y61" s="164">
        <v>9.9499999999999993</v>
      </c>
      <c r="Z61" s="164">
        <v>10.25</v>
      </c>
      <c r="AA61" s="164">
        <f t="shared" si="53"/>
        <v>11.4</v>
      </c>
      <c r="AB61" s="164">
        <v>12.55</v>
      </c>
      <c r="AC61" s="164">
        <v>12.8</v>
      </c>
      <c r="AD61" s="164">
        <f>AVERAGE(P61:R61)</f>
        <v>9.5122222222222224</v>
      </c>
      <c r="AE61" s="164">
        <f>AVERAGE(U61:W61)</f>
        <v>10.700000000000001</v>
      </c>
      <c r="AF61" s="164">
        <f>AVERAGE(X61:Z61)</f>
        <v>10.233333333333333</v>
      </c>
      <c r="AG61" s="229">
        <f>AVERAGE(AA61:AC61)</f>
        <v>12.25</v>
      </c>
      <c r="AH61" s="243">
        <f>AVERAGE(P61:R61,U61:AC61)</f>
        <v>10.673888888888889</v>
      </c>
    </row>
    <row r="62" spans="1:358" ht="21.75" thickBot="1">
      <c r="A62" s="196" t="s">
        <v>41</v>
      </c>
      <c r="B62" s="88"/>
      <c r="C62" s="88"/>
      <c r="D62" s="65"/>
      <c r="E62" s="65"/>
      <c r="F62" s="20"/>
      <c r="G62" s="20"/>
      <c r="H62" s="20"/>
      <c r="I62" s="20"/>
      <c r="J62" s="109"/>
      <c r="K62" s="20"/>
      <c r="L62" s="20"/>
      <c r="M62" s="20"/>
      <c r="N62" s="20"/>
      <c r="O62" s="20"/>
      <c r="P62" s="20"/>
      <c r="Q62" s="20"/>
      <c r="R62" s="23"/>
      <c r="S62" s="67"/>
      <c r="T62" s="67"/>
      <c r="U62" s="24"/>
      <c r="V62" s="24"/>
      <c r="W62" s="24"/>
      <c r="X62" s="24"/>
      <c r="Y62" s="23"/>
      <c r="Z62" s="23"/>
      <c r="AA62" s="23"/>
      <c r="AB62" s="23"/>
      <c r="AC62" s="23"/>
      <c r="AD62" s="23"/>
      <c r="AE62" s="23"/>
      <c r="AF62" s="23"/>
      <c r="AG62" s="24"/>
      <c r="AH62" s="238"/>
    </row>
    <row r="63" spans="1:358" ht="18.75" hidden="1" customHeight="1" outlineLevel="1">
      <c r="A63" s="25"/>
      <c r="B63" s="26" t="s">
        <v>1</v>
      </c>
      <c r="C63" s="26" t="str">
        <f>C52</f>
        <v>Forecast</v>
      </c>
      <c r="D63" s="27"/>
      <c r="E63" s="1182" t="s">
        <v>3</v>
      </c>
      <c r="F63" s="1182" t="s">
        <v>4</v>
      </c>
      <c r="G63" s="1182" t="s">
        <v>5</v>
      </c>
      <c r="H63" s="1182" t="s">
        <v>6</v>
      </c>
      <c r="I63" s="1182" t="s">
        <v>7</v>
      </c>
      <c r="J63" s="28" t="s">
        <v>2</v>
      </c>
      <c r="K63" s="1182" t="s">
        <v>8</v>
      </c>
      <c r="L63" s="261" t="s">
        <v>9</v>
      </c>
      <c r="M63" s="261" t="s">
        <v>9</v>
      </c>
      <c r="N63" s="1182" t="s">
        <v>12</v>
      </c>
      <c r="O63" s="1182" t="s">
        <v>13</v>
      </c>
      <c r="P63" s="1182" t="s">
        <v>14</v>
      </c>
      <c r="Q63" s="1182" t="s">
        <v>15</v>
      </c>
      <c r="R63" s="1182" t="s">
        <v>16</v>
      </c>
      <c r="S63" s="29" t="s">
        <v>10</v>
      </c>
      <c r="T63" s="30" t="s">
        <v>11</v>
      </c>
      <c r="U63" s="1182" t="s">
        <v>64</v>
      </c>
      <c r="V63" s="1182" t="s">
        <v>65</v>
      </c>
      <c r="W63" s="1182" t="s">
        <v>66</v>
      </c>
      <c r="X63" s="1182" t="s">
        <v>67</v>
      </c>
      <c r="Y63" s="1182" t="s">
        <v>68</v>
      </c>
      <c r="Z63" s="1182" t="s">
        <v>69</v>
      </c>
      <c r="AA63" s="1182" t="s">
        <v>70</v>
      </c>
      <c r="AB63" s="1182" t="s">
        <v>77</v>
      </c>
      <c r="AC63" s="1182" t="s">
        <v>78</v>
      </c>
      <c r="AD63" s="1198" t="s">
        <v>79</v>
      </c>
      <c r="AE63" s="1198" t="s">
        <v>80</v>
      </c>
      <c r="AF63" s="1198" t="s">
        <v>81</v>
      </c>
      <c r="AG63" s="1194" t="s">
        <v>82</v>
      </c>
      <c r="AH63" s="1196">
        <v>2016</v>
      </c>
    </row>
    <row r="64" spans="1:358" ht="18.75" hidden="1" customHeight="1" outlineLevel="1">
      <c r="A64" s="31"/>
      <c r="B64" s="68"/>
      <c r="C64" s="68"/>
      <c r="D64" s="27"/>
      <c r="E64" s="1183"/>
      <c r="F64" s="1183"/>
      <c r="G64" s="1183"/>
      <c r="H64" s="1183"/>
      <c r="I64" s="1183"/>
      <c r="J64" s="69" t="str">
        <f>$J$6</f>
        <v>(8-12 Jun)</v>
      </c>
      <c r="K64" s="1183"/>
      <c r="L64" s="33" t="s">
        <v>20</v>
      </c>
      <c r="M64" s="33" t="s">
        <v>63</v>
      </c>
      <c r="N64" s="1183"/>
      <c r="O64" s="1183"/>
      <c r="P64" s="1183"/>
      <c r="Q64" s="1183"/>
      <c r="R64" s="1183"/>
      <c r="S64" s="187">
        <f>S6</f>
        <v>42430</v>
      </c>
      <c r="T64" s="188">
        <f>T6</f>
        <v>42461</v>
      </c>
      <c r="U64" s="1183"/>
      <c r="V64" s="1183"/>
      <c r="W64" s="1183"/>
      <c r="X64" s="1183"/>
      <c r="Y64" s="1183"/>
      <c r="Z64" s="1183"/>
      <c r="AA64" s="1183"/>
      <c r="AB64" s="1183"/>
      <c r="AC64" s="1183"/>
      <c r="AD64" s="1199"/>
      <c r="AE64" s="1199"/>
      <c r="AF64" s="1199"/>
      <c r="AG64" s="1195"/>
      <c r="AH64" s="1197"/>
    </row>
    <row r="65" spans="1:358" ht="21.75" hidden="1" outlineLevel="1" thickBot="1">
      <c r="A65" s="89" t="s">
        <v>42</v>
      </c>
      <c r="B65" s="110">
        <v>-1.1100000000000001</v>
      </c>
      <c r="C65" s="110" t="str">
        <f>C54</f>
        <v>Previous WK</v>
      </c>
      <c r="D65" s="98"/>
      <c r="E65" s="99">
        <v>-3.67</v>
      </c>
      <c r="F65" s="35"/>
      <c r="G65" s="35"/>
      <c r="H65" s="35"/>
      <c r="I65" s="35"/>
      <c r="J65" s="72"/>
      <c r="K65" s="35"/>
      <c r="L65" s="37"/>
      <c r="M65" s="37"/>
      <c r="N65" s="35"/>
      <c r="O65" s="35"/>
      <c r="P65" s="35"/>
      <c r="Q65" s="35"/>
      <c r="R65" s="38"/>
      <c r="S65" s="73"/>
      <c r="T65" s="73"/>
      <c r="U65" s="39"/>
      <c r="V65" s="39"/>
      <c r="W65" s="39"/>
      <c r="X65" s="39"/>
      <c r="Y65" s="38"/>
      <c r="Z65" s="38"/>
      <c r="AA65" s="38"/>
      <c r="AB65" s="38"/>
      <c r="AC65" s="38"/>
      <c r="AD65" s="248"/>
      <c r="AE65" s="248"/>
      <c r="AF65" s="248"/>
      <c r="AG65" s="249"/>
      <c r="AH65" s="239"/>
    </row>
    <row r="66" spans="1:358" s="77" customFormat="1" ht="19.5" hidden="1" outlineLevel="1" thickBot="1">
      <c r="A66" s="1180"/>
      <c r="B66" s="1181"/>
      <c r="C66" s="1181"/>
      <c r="D66" s="41"/>
      <c r="E66" s="41"/>
      <c r="F66" s="76"/>
      <c r="G66" s="76"/>
      <c r="H66" s="76"/>
      <c r="I66" s="76"/>
      <c r="J66" s="43"/>
      <c r="K66" s="76"/>
      <c r="L66" s="76"/>
      <c r="M66" s="76"/>
      <c r="N66" s="76"/>
      <c r="O66" s="76"/>
      <c r="P66" s="222"/>
      <c r="Q66" s="76"/>
      <c r="R66" s="44"/>
      <c r="S66" s="218"/>
      <c r="T66" s="219"/>
      <c r="U66" s="44"/>
      <c r="V66" s="44"/>
      <c r="W66" s="44"/>
      <c r="X66" s="44"/>
      <c r="Y66" s="44"/>
      <c r="Z66" s="44"/>
      <c r="AA66" s="44"/>
      <c r="AB66" s="44"/>
      <c r="AC66" s="44"/>
      <c r="AD66" s="44"/>
      <c r="AE66" s="44"/>
      <c r="AF66" s="44"/>
      <c r="AG66" s="235"/>
      <c r="AH66" s="240"/>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5"/>
      <c r="EF66" s="45"/>
      <c r="EG66" s="45"/>
      <c r="EH66" s="45"/>
      <c r="EI66" s="45"/>
      <c r="EJ66" s="45"/>
      <c r="EK66" s="45"/>
      <c r="EL66" s="45"/>
      <c r="EM66" s="45"/>
      <c r="EN66" s="45"/>
      <c r="EO66" s="45"/>
      <c r="EP66" s="45"/>
      <c r="EQ66" s="45"/>
      <c r="ER66" s="45"/>
      <c r="ES66" s="45"/>
      <c r="ET66" s="45"/>
      <c r="EU66" s="45"/>
      <c r="EV66" s="45"/>
      <c r="EW66" s="45"/>
      <c r="EX66" s="45"/>
      <c r="EY66" s="45"/>
      <c r="EZ66" s="45"/>
      <c r="FA66" s="45"/>
      <c r="FB66" s="45"/>
      <c r="FC66" s="45"/>
      <c r="FD66" s="45"/>
      <c r="FE66" s="45"/>
      <c r="FF66" s="45"/>
      <c r="FG66" s="45"/>
      <c r="FH66" s="45"/>
      <c r="FI66" s="45"/>
      <c r="FJ66" s="45"/>
      <c r="FK66" s="45"/>
      <c r="FL66" s="45"/>
      <c r="FM66" s="45"/>
      <c r="FN66" s="45"/>
      <c r="FO66" s="45"/>
      <c r="FP66" s="45"/>
      <c r="FQ66" s="45"/>
      <c r="FR66" s="45"/>
      <c r="FS66" s="45"/>
      <c r="FT66" s="45"/>
      <c r="FU66" s="45"/>
      <c r="FV66" s="45"/>
      <c r="FW66" s="45"/>
      <c r="FX66" s="45"/>
      <c r="FY66" s="45"/>
      <c r="FZ66" s="45"/>
      <c r="GA66" s="45"/>
      <c r="GB66" s="45"/>
      <c r="GC66" s="45"/>
      <c r="GD66" s="45"/>
      <c r="GE66" s="45"/>
      <c r="GF66" s="45"/>
      <c r="GG66" s="45"/>
      <c r="GH66" s="45"/>
      <c r="GI66" s="45"/>
      <c r="GJ66" s="45"/>
      <c r="GK66" s="45"/>
      <c r="GL66" s="45"/>
      <c r="GM66" s="45"/>
      <c r="GN66" s="45"/>
      <c r="GO66" s="45"/>
      <c r="GP66" s="45"/>
      <c r="GQ66" s="45"/>
      <c r="GR66" s="45"/>
      <c r="GS66" s="45"/>
      <c r="GT66" s="45"/>
      <c r="GU66" s="45"/>
      <c r="GV66" s="45"/>
      <c r="GW66" s="45"/>
      <c r="GX66" s="45"/>
      <c r="GY66" s="45"/>
      <c r="GZ66" s="45"/>
      <c r="HA66" s="45"/>
      <c r="HB66" s="45"/>
      <c r="HC66" s="45"/>
      <c r="HD66" s="45"/>
      <c r="HE66" s="45"/>
      <c r="HF66" s="45"/>
      <c r="HG66" s="45"/>
      <c r="HH66" s="45"/>
      <c r="HI66" s="45"/>
      <c r="HJ66" s="45"/>
      <c r="HK66" s="45"/>
      <c r="HL66" s="45"/>
      <c r="HM66" s="45"/>
      <c r="HN66" s="45"/>
      <c r="HO66" s="45"/>
      <c r="HP66" s="45"/>
      <c r="HQ66" s="45"/>
      <c r="HR66" s="45"/>
      <c r="HS66" s="45"/>
      <c r="HT66" s="45"/>
      <c r="HU66" s="45"/>
      <c r="HV66" s="45"/>
      <c r="HW66" s="45"/>
      <c r="HX66" s="45"/>
      <c r="HY66" s="45"/>
      <c r="HZ66" s="45"/>
      <c r="IA66" s="45"/>
      <c r="IB66" s="45"/>
      <c r="IC66" s="45"/>
      <c r="ID66" s="45"/>
      <c r="IE66" s="45"/>
      <c r="IF66" s="45"/>
      <c r="IG66" s="45"/>
      <c r="IH66" s="45"/>
      <c r="II66" s="45"/>
      <c r="IJ66" s="45"/>
      <c r="IK66" s="45"/>
      <c r="IL66" s="45"/>
      <c r="IM66" s="45"/>
      <c r="IN66" s="45"/>
      <c r="IO66" s="45"/>
      <c r="IP66" s="45"/>
      <c r="IQ66" s="45"/>
      <c r="IR66" s="45"/>
      <c r="IS66" s="45"/>
      <c r="IT66" s="45"/>
      <c r="IU66" s="45"/>
      <c r="IV66" s="45"/>
      <c r="IW66" s="45"/>
      <c r="IX66" s="45"/>
      <c r="IY66" s="45"/>
      <c r="IZ66" s="45"/>
      <c r="JA66" s="45"/>
      <c r="JB66" s="45"/>
      <c r="JC66" s="45"/>
      <c r="JD66" s="45"/>
      <c r="JE66" s="45"/>
      <c r="JF66" s="45"/>
      <c r="JG66" s="45"/>
      <c r="JH66" s="45"/>
      <c r="JI66" s="45"/>
      <c r="JJ66" s="45"/>
      <c r="JK66" s="45"/>
      <c r="JL66" s="45"/>
      <c r="JM66" s="45"/>
      <c r="JN66" s="45"/>
      <c r="JO66" s="45"/>
      <c r="JP66" s="45"/>
      <c r="JQ66" s="45"/>
      <c r="JR66" s="45"/>
      <c r="JS66" s="45"/>
      <c r="JT66" s="45"/>
      <c r="JU66" s="45"/>
      <c r="JV66" s="45"/>
      <c r="JW66" s="45"/>
      <c r="JX66" s="45"/>
      <c r="JY66" s="45"/>
      <c r="JZ66" s="45"/>
      <c r="KA66" s="45"/>
      <c r="KB66" s="45"/>
      <c r="KC66" s="45"/>
      <c r="KD66" s="45"/>
      <c r="KE66" s="45"/>
      <c r="KF66" s="45"/>
      <c r="KG66" s="45"/>
      <c r="KH66" s="45"/>
      <c r="KI66" s="45"/>
      <c r="KJ66" s="45"/>
      <c r="KK66" s="45"/>
      <c r="KL66" s="45"/>
      <c r="KM66" s="45"/>
      <c r="KN66" s="45"/>
      <c r="KO66" s="45"/>
      <c r="KP66" s="45"/>
      <c r="KQ66" s="45"/>
      <c r="KR66" s="45"/>
      <c r="KS66" s="45"/>
      <c r="KT66" s="45"/>
      <c r="KU66" s="45"/>
      <c r="KV66" s="45"/>
      <c r="KW66" s="45"/>
      <c r="KX66" s="45"/>
      <c r="KY66" s="45"/>
      <c r="KZ66" s="45"/>
      <c r="LA66" s="45"/>
      <c r="LB66" s="45"/>
      <c r="LC66" s="45"/>
      <c r="LD66" s="45"/>
      <c r="LE66" s="45"/>
      <c r="LF66" s="45"/>
      <c r="LG66" s="45"/>
      <c r="LH66" s="45"/>
      <c r="LI66" s="45"/>
      <c r="LJ66" s="45"/>
      <c r="LK66" s="45"/>
      <c r="LL66" s="45"/>
      <c r="LM66" s="45"/>
      <c r="LN66" s="45"/>
      <c r="LO66" s="45"/>
      <c r="LP66" s="45"/>
      <c r="LQ66" s="45"/>
      <c r="LR66" s="45"/>
      <c r="LS66" s="45"/>
      <c r="LT66" s="45"/>
      <c r="LU66" s="45"/>
      <c r="LV66" s="45"/>
      <c r="LW66" s="45"/>
      <c r="LX66" s="45"/>
      <c r="LY66" s="45"/>
      <c r="LZ66" s="45"/>
      <c r="MA66" s="45"/>
      <c r="MB66" s="45"/>
      <c r="MC66" s="45"/>
      <c r="MD66" s="45"/>
      <c r="ME66" s="45"/>
      <c r="MF66" s="45"/>
      <c r="MG66" s="45"/>
      <c r="MH66" s="45"/>
      <c r="MI66" s="45"/>
      <c r="MJ66" s="45"/>
      <c r="MK66" s="45"/>
      <c r="ML66" s="45"/>
      <c r="MM66" s="45"/>
      <c r="MN66" s="45"/>
      <c r="MO66" s="45"/>
      <c r="MP66" s="45"/>
      <c r="MQ66" s="45"/>
      <c r="MR66" s="45"/>
      <c r="MS66" s="45"/>
      <c r="MT66" s="45"/>
    </row>
    <row r="67" spans="1:358" ht="54.75" hidden="1" customHeight="1" outlineLevel="1">
      <c r="A67" s="47" t="s">
        <v>23</v>
      </c>
      <c r="B67" s="78">
        <f>C67-$B$65</f>
        <v>-0.8899999999999999</v>
      </c>
      <c r="C67" s="55">
        <v>-2</v>
      </c>
      <c r="D67" s="49"/>
      <c r="E67" s="49"/>
      <c r="F67" s="52"/>
      <c r="G67" s="57"/>
      <c r="H67" s="56"/>
      <c r="I67" s="56"/>
      <c r="J67" s="55"/>
      <c r="K67" s="189">
        <v>-7.5</v>
      </c>
      <c r="L67" s="191">
        <v>-7.5</v>
      </c>
      <c r="M67" s="154">
        <v>-8</v>
      </c>
      <c r="N67" s="176">
        <v>-7</v>
      </c>
      <c r="O67" s="176">
        <v>-7</v>
      </c>
      <c r="P67" s="50">
        <v>-3.13</v>
      </c>
      <c r="Q67" s="50">
        <v>-5.0285870516185458</v>
      </c>
      <c r="R67" s="183">
        <v>-6</v>
      </c>
      <c r="S67" s="185" t="s">
        <v>154</v>
      </c>
      <c r="T67" s="186" t="s">
        <v>155</v>
      </c>
      <c r="U67" s="183">
        <v>-6</v>
      </c>
      <c r="V67" s="189">
        <v>-5.8</v>
      </c>
      <c r="W67" s="189">
        <v>-5.75</v>
      </c>
      <c r="X67" s="189">
        <v>-6.5</v>
      </c>
      <c r="Y67" s="189">
        <v>-7</v>
      </c>
      <c r="Z67" s="189">
        <v>-6.8</v>
      </c>
      <c r="AA67" s="189">
        <v>-6.7</v>
      </c>
      <c r="AB67" s="189">
        <v>-6.6</v>
      </c>
      <c r="AC67" s="189">
        <v>-6.5</v>
      </c>
      <c r="AD67" s="246">
        <f t="shared" ref="AD67:AD69" si="54">AVERAGE(P67:R67)</f>
        <v>-4.7195290172061819</v>
      </c>
      <c r="AE67" s="246">
        <f>AVERAGE(U67:W67)</f>
        <v>-5.8500000000000005</v>
      </c>
      <c r="AF67" s="246">
        <f>AVERAGE(X67:Z67)</f>
        <v>-6.7666666666666666</v>
      </c>
      <c r="AG67" s="247">
        <f>AVERAGE(AA67:AC67)</f>
        <v>-6.6000000000000005</v>
      </c>
      <c r="AH67" s="241">
        <f>AVERAGE(P67:AC67)</f>
        <v>-5.9840489209682124</v>
      </c>
    </row>
    <row r="68" spans="1:358" ht="54.75" hidden="1" customHeight="1" outlineLevel="1">
      <c r="A68" s="47" t="s">
        <v>24</v>
      </c>
      <c r="B68" s="78">
        <f t="shared" ref="B68" si="55">C68-$B$49</f>
        <v>-1.2</v>
      </c>
      <c r="C68" s="111">
        <v>-1.2</v>
      </c>
      <c r="D68" s="49"/>
      <c r="E68" s="49"/>
      <c r="F68" s="56"/>
      <c r="G68" s="57"/>
      <c r="H68" s="56"/>
      <c r="I68" s="56"/>
      <c r="J68" s="111"/>
      <c r="K68" s="189">
        <v>-8.1</v>
      </c>
      <c r="L68" s="191">
        <v>-8.1</v>
      </c>
      <c r="M68" s="154">
        <v>-8.3000000000000007</v>
      </c>
      <c r="N68" s="176">
        <v>-7</v>
      </c>
      <c r="O68" s="191"/>
      <c r="P68" s="50">
        <v>-3.13</v>
      </c>
      <c r="Q68" s="56">
        <v>-5.0285870516185458</v>
      </c>
      <c r="R68" s="189">
        <v>-5.7</v>
      </c>
      <c r="S68" s="185"/>
      <c r="T68" s="186"/>
      <c r="U68" s="189">
        <v>-6</v>
      </c>
      <c r="V68" s="189">
        <v>-6</v>
      </c>
      <c r="W68" s="189">
        <v>-6.5</v>
      </c>
      <c r="X68" s="189">
        <v>-7</v>
      </c>
      <c r="Y68" s="189">
        <v>-7.2</v>
      </c>
      <c r="Z68" s="189">
        <v>-7.1</v>
      </c>
      <c r="AA68" s="189">
        <v>-7.1</v>
      </c>
      <c r="AB68" s="189">
        <v>-6.9</v>
      </c>
      <c r="AC68" s="189">
        <v>-6.7</v>
      </c>
      <c r="AD68" s="246">
        <f t="shared" si="54"/>
        <v>-4.6195290172061823</v>
      </c>
      <c r="AE68" s="246">
        <f t="shared" ref="AE68:AE70" si="56">AVERAGE(U68:W68)</f>
        <v>-6.166666666666667</v>
      </c>
      <c r="AF68" s="246">
        <f t="shared" ref="AF68:AF70" si="57">AVERAGE(X68:Z68)</f>
        <v>-7.0999999999999988</v>
      </c>
      <c r="AG68" s="247">
        <f t="shared" ref="AG68:AG70" si="58">AVERAGE(AA68:AC68)</f>
        <v>-6.8999999999999995</v>
      </c>
      <c r="AH68" s="241">
        <f>AVERAGE(P68:AC68)</f>
        <v>-6.1965489209682127</v>
      </c>
    </row>
    <row r="69" spans="1:358" ht="54.75" hidden="1" customHeight="1" outlineLevel="1">
      <c r="A69" s="47" t="s">
        <v>25</v>
      </c>
      <c r="B69" s="78">
        <f t="shared" ref="B69" si="59">C69-$B$65</f>
        <v>-0.3899999999999999</v>
      </c>
      <c r="C69" s="55">
        <v>-1.5</v>
      </c>
      <c r="D69" s="49"/>
      <c r="E69" s="49"/>
      <c r="F69" s="52"/>
      <c r="G69" s="57"/>
      <c r="H69" s="56"/>
      <c r="I69" s="56"/>
      <c r="J69" s="55"/>
      <c r="K69" s="189">
        <v>-8</v>
      </c>
      <c r="L69" s="191">
        <v>-8</v>
      </c>
      <c r="M69" s="189">
        <v>-8</v>
      </c>
      <c r="N69" s="176">
        <v>-7</v>
      </c>
      <c r="O69" s="176">
        <v>-6.5</v>
      </c>
      <c r="P69" s="50">
        <v>-3.13</v>
      </c>
      <c r="Q69" s="50">
        <v>-5.0285870516185458</v>
      </c>
      <c r="R69" s="183">
        <v>-6</v>
      </c>
      <c r="S69" s="185" t="s">
        <v>43</v>
      </c>
      <c r="T69" s="186" t="s">
        <v>43</v>
      </c>
      <c r="U69" s="183">
        <v>-6</v>
      </c>
      <c r="V69" s="189">
        <v>-6.5</v>
      </c>
      <c r="W69" s="189">
        <v>-6.5</v>
      </c>
      <c r="X69" s="189">
        <v>-6.5</v>
      </c>
      <c r="Y69" s="189">
        <v>-6</v>
      </c>
      <c r="Z69" s="189">
        <v>-6</v>
      </c>
      <c r="AA69" s="189">
        <v>-6</v>
      </c>
      <c r="AB69" s="189">
        <v>-6.5</v>
      </c>
      <c r="AC69" s="189">
        <v>-6.5</v>
      </c>
      <c r="AD69" s="246">
        <f t="shared" si="54"/>
        <v>-4.7195290172061819</v>
      </c>
      <c r="AE69" s="246">
        <f t="shared" si="56"/>
        <v>-6.333333333333333</v>
      </c>
      <c r="AF69" s="246">
        <f t="shared" si="57"/>
        <v>-6.166666666666667</v>
      </c>
      <c r="AG69" s="247">
        <f t="shared" si="58"/>
        <v>-6.333333333333333</v>
      </c>
      <c r="AH69" s="241">
        <f>AVERAGE(P69:AC69)</f>
        <v>-5.8882155876348792</v>
      </c>
    </row>
    <row r="70" spans="1:358" ht="54.75" hidden="1" customHeight="1" outlineLevel="1">
      <c r="A70" s="47" t="s">
        <v>26</v>
      </c>
      <c r="B70" s="78">
        <f>C70-$B$27</f>
        <v>-1.98</v>
      </c>
      <c r="C70" s="55">
        <v>-1.98</v>
      </c>
      <c r="D70" s="49"/>
      <c r="E70" s="49"/>
      <c r="F70" s="52"/>
      <c r="G70" s="51"/>
      <c r="H70" s="52"/>
      <c r="I70" s="52"/>
      <c r="J70" s="55"/>
      <c r="K70" s="181">
        <v>-9.02</v>
      </c>
      <c r="L70" s="101">
        <v>-9.02</v>
      </c>
      <c r="M70" s="101">
        <v>-9.02</v>
      </c>
      <c r="N70" s="182">
        <v>-6.67</v>
      </c>
      <c r="O70" s="182">
        <v>-6.7</v>
      </c>
      <c r="P70" s="50">
        <v>-3.13</v>
      </c>
      <c r="Q70" s="56">
        <v>-5.0285870516185458</v>
      </c>
      <c r="R70" s="189">
        <v>-6.2</v>
      </c>
      <c r="S70" s="185" t="s">
        <v>147</v>
      </c>
      <c r="T70" s="186" t="s">
        <v>148</v>
      </c>
      <c r="U70" s="189">
        <v>-7.3</v>
      </c>
      <c r="V70" s="189">
        <v>-7.5</v>
      </c>
      <c r="W70" s="189">
        <v>-7.6</v>
      </c>
      <c r="X70" s="189">
        <v>-7.6</v>
      </c>
      <c r="Y70" s="189">
        <v>-7.6</v>
      </c>
      <c r="Z70" s="189">
        <v>-7.6</v>
      </c>
      <c r="AA70" s="189">
        <v>-7.6</v>
      </c>
      <c r="AB70" s="189">
        <v>-7.6</v>
      </c>
      <c r="AC70" s="189">
        <v>-7.6</v>
      </c>
      <c r="AD70" s="246">
        <f>AVERAGE(P70:R70)</f>
        <v>-4.7861956838728483</v>
      </c>
      <c r="AE70" s="246">
        <f t="shared" si="56"/>
        <v>-7.4666666666666659</v>
      </c>
      <c r="AF70" s="246">
        <f t="shared" si="57"/>
        <v>-7.5999999999999988</v>
      </c>
      <c r="AG70" s="247">
        <f t="shared" si="58"/>
        <v>-7.5999999999999988</v>
      </c>
      <c r="AH70" s="241">
        <f>AVERAGE(P70:AC70)</f>
        <v>-6.8632155876348788</v>
      </c>
    </row>
    <row r="71" spans="1:358" s="62" customFormat="1" ht="19.5" hidden="1" outlineLevel="1" thickBot="1">
      <c r="A71" s="245" t="s">
        <v>75</v>
      </c>
      <c r="B71" s="58" t="s">
        <v>27</v>
      </c>
      <c r="C71" s="58" t="s">
        <v>27</v>
      </c>
      <c r="D71" s="87"/>
      <c r="E71" s="58"/>
      <c r="F71" s="59"/>
      <c r="G71" s="59"/>
      <c r="H71" s="59"/>
      <c r="I71" s="59"/>
      <c r="J71" s="59"/>
      <c r="K71" s="59">
        <f t="shared" ref="K71:R71" si="60">AVERAGE(K67:K70)</f>
        <v>-8.1550000000000011</v>
      </c>
      <c r="L71" s="59">
        <f t="shared" si="60"/>
        <v>-8.1550000000000011</v>
      </c>
      <c r="M71" s="59">
        <f t="shared" si="60"/>
        <v>-8.33</v>
      </c>
      <c r="N71" s="59">
        <f t="shared" si="60"/>
        <v>-6.9175000000000004</v>
      </c>
      <c r="O71" s="59">
        <f t="shared" si="60"/>
        <v>-6.7333333333333334</v>
      </c>
      <c r="P71" s="59">
        <f>AVERAGE(P67:P70)</f>
        <v>-3.13</v>
      </c>
      <c r="Q71" s="59">
        <f t="shared" si="60"/>
        <v>-5.0285870516185458</v>
      </c>
      <c r="R71" s="59">
        <f t="shared" si="60"/>
        <v>-5.9749999999999996</v>
      </c>
      <c r="S71" s="60"/>
      <c r="T71" s="60"/>
      <c r="U71" s="59">
        <f t="shared" ref="U71:AG71" si="61">AVERAGE(U67:U70)</f>
        <v>-6.3250000000000002</v>
      </c>
      <c r="V71" s="59">
        <f t="shared" si="61"/>
        <v>-6.45</v>
      </c>
      <c r="W71" s="59">
        <f t="shared" si="61"/>
        <v>-6.5875000000000004</v>
      </c>
      <c r="X71" s="59">
        <f t="shared" si="61"/>
        <v>-6.9</v>
      </c>
      <c r="Y71" s="59">
        <f t="shared" si="61"/>
        <v>-6.9499999999999993</v>
      </c>
      <c r="Z71" s="59">
        <f t="shared" si="61"/>
        <v>-6.875</v>
      </c>
      <c r="AA71" s="59">
        <f t="shared" si="61"/>
        <v>-6.85</v>
      </c>
      <c r="AB71" s="59">
        <f t="shared" si="61"/>
        <v>-6.9</v>
      </c>
      <c r="AC71" s="59">
        <f t="shared" si="61"/>
        <v>-6.8249999999999993</v>
      </c>
      <c r="AD71" s="59">
        <f t="shared" si="61"/>
        <v>-4.7111956838728482</v>
      </c>
      <c r="AE71" s="59">
        <f t="shared" si="61"/>
        <v>-6.4541666666666666</v>
      </c>
      <c r="AF71" s="59">
        <f t="shared" si="61"/>
        <v>-6.9083333333333323</v>
      </c>
      <c r="AG71" s="234">
        <f t="shared" si="61"/>
        <v>-6.8583333333333325</v>
      </c>
      <c r="AH71" s="242">
        <f>AVERAGE(AH67:AH70)</f>
        <v>-6.2330072543015458</v>
      </c>
      <c r="AI71" s="61">
        <v>-6.5</v>
      </c>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19.5" collapsed="1" thickBot="1">
      <c r="A72" s="227" t="s">
        <v>74</v>
      </c>
      <c r="B72" s="160"/>
      <c r="C72" s="160"/>
      <c r="D72" s="161"/>
      <c r="E72" s="161"/>
      <c r="F72" s="162"/>
      <c r="G72" s="162"/>
      <c r="H72" s="162"/>
      <c r="I72" s="162"/>
      <c r="J72" s="163"/>
      <c r="K72" s="162">
        <f>K14+K71</f>
        <v>40.144999999999996</v>
      </c>
      <c r="L72" s="162">
        <f>L14+L71</f>
        <v>38.695</v>
      </c>
      <c r="M72" s="162"/>
      <c r="N72" s="164">
        <f>N71</f>
        <v>-6.9175000000000004</v>
      </c>
      <c r="O72" s="164">
        <f>O71</f>
        <v>-6.7333333333333334</v>
      </c>
      <c r="P72" s="164">
        <f>P71</f>
        <v>-3.13</v>
      </c>
      <c r="Q72" s="164">
        <f t="shared" ref="Q72" si="62">Q71</f>
        <v>-5.0285870516185458</v>
      </c>
      <c r="R72" s="164">
        <v>-6</v>
      </c>
      <c r="S72" s="164"/>
      <c r="T72" s="164"/>
      <c r="U72" s="164">
        <v>-6.3</v>
      </c>
      <c r="V72" s="164">
        <v>-6.5</v>
      </c>
      <c r="W72" s="164">
        <v>-6.6</v>
      </c>
      <c r="X72" s="164">
        <f>X71</f>
        <v>-6.9</v>
      </c>
      <c r="Y72" s="164">
        <v>-7</v>
      </c>
      <c r="Z72" s="164">
        <v>-6.9</v>
      </c>
      <c r="AA72" s="164">
        <v>-6.85</v>
      </c>
      <c r="AB72" s="164">
        <f>AB71</f>
        <v>-6.9</v>
      </c>
      <c r="AC72" s="164">
        <v>-6.8</v>
      </c>
      <c r="AD72" s="164">
        <f>AVERAGE(P72:R72)</f>
        <v>-4.7195290172061819</v>
      </c>
      <c r="AE72" s="164">
        <f>AVERAGE(U72:W72)</f>
        <v>-6.4666666666666659</v>
      </c>
      <c r="AF72" s="164">
        <f>AVERAGE(X72:Z72)</f>
        <v>-6.9333333333333336</v>
      </c>
      <c r="AG72" s="229">
        <f>AVERAGE(AA72:AC72)</f>
        <v>-6.8500000000000005</v>
      </c>
      <c r="AH72" s="243">
        <f>AVERAGE(P72:R72,U72:AC72)</f>
        <v>-6.2423822543015453</v>
      </c>
    </row>
    <row r="73" spans="1:358" ht="21.75" thickBot="1">
      <c r="A73" s="198" t="s">
        <v>45</v>
      </c>
      <c r="B73" s="112"/>
      <c r="C73" s="112"/>
      <c r="D73" s="113"/>
      <c r="E73" s="113"/>
      <c r="F73" s="20"/>
      <c r="G73" s="20"/>
      <c r="H73" s="20"/>
      <c r="I73" s="20"/>
      <c r="J73" s="114"/>
      <c r="K73" s="20"/>
      <c r="L73" s="115"/>
      <c r="M73" s="115"/>
      <c r="N73" s="20"/>
      <c r="O73" s="20"/>
      <c r="P73" s="20"/>
      <c r="Q73" s="20"/>
      <c r="R73" s="23"/>
      <c r="S73" s="67"/>
      <c r="T73" s="67"/>
      <c r="U73" s="24"/>
      <c r="V73" s="24"/>
      <c r="W73" s="24"/>
      <c r="X73" s="24"/>
      <c r="Y73" s="23"/>
      <c r="Z73" s="23"/>
      <c r="AA73" s="23"/>
      <c r="AB73" s="23"/>
      <c r="AC73" s="23"/>
      <c r="AD73" s="23"/>
      <c r="AE73" s="23"/>
      <c r="AF73" s="23"/>
      <c r="AG73" s="24"/>
      <c r="AH73" s="238"/>
    </row>
    <row r="74" spans="1:358" ht="16.5" hidden="1" customHeight="1" outlineLevel="1">
      <c r="A74" s="25"/>
      <c r="B74" s="26" t="s">
        <v>1</v>
      </c>
      <c r="C74" s="26" t="str">
        <f>C63</f>
        <v>Forecast</v>
      </c>
      <c r="D74" s="27"/>
      <c r="E74" s="1182" t="s">
        <v>3</v>
      </c>
      <c r="F74" s="1182" t="s">
        <v>4</v>
      </c>
      <c r="G74" s="1182" t="s">
        <v>5</v>
      </c>
      <c r="H74" s="1182" t="s">
        <v>6</v>
      </c>
      <c r="I74" s="1182" t="s">
        <v>7</v>
      </c>
      <c r="J74" s="28" t="s">
        <v>2</v>
      </c>
      <c r="K74" s="1182" t="s">
        <v>8</v>
      </c>
      <c r="L74" s="261" t="s">
        <v>9</v>
      </c>
      <c r="M74" s="261" t="s">
        <v>9</v>
      </c>
      <c r="N74" s="1182" t="s">
        <v>12</v>
      </c>
      <c r="O74" s="1182" t="s">
        <v>13</v>
      </c>
      <c r="P74" s="1182" t="s">
        <v>14</v>
      </c>
      <c r="Q74" s="1182" t="s">
        <v>15</v>
      </c>
      <c r="R74" s="1182" t="s">
        <v>16</v>
      </c>
      <c r="S74" s="29" t="s">
        <v>10</v>
      </c>
      <c r="T74" s="30" t="s">
        <v>11</v>
      </c>
      <c r="U74" s="1182" t="s">
        <v>64</v>
      </c>
      <c r="V74" s="1182" t="s">
        <v>65</v>
      </c>
      <c r="W74" s="1182" t="s">
        <v>66</v>
      </c>
      <c r="X74" s="1182" t="s">
        <v>67</v>
      </c>
      <c r="Y74" s="1182" t="s">
        <v>68</v>
      </c>
      <c r="Z74" s="1182" t="s">
        <v>69</v>
      </c>
      <c r="AA74" s="1182" t="s">
        <v>70</v>
      </c>
      <c r="AB74" s="1182" t="s">
        <v>77</v>
      </c>
      <c r="AC74" s="1182" t="s">
        <v>78</v>
      </c>
      <c r="AD74" s="1198" t="s">
        <v>79</v>
      </c>
      <c r="AE74" s="1198" t="s">
        <v>80</v>
      </c>
      <c r="AF74" s="1198" t="s">
        <v>81</v>
      </c>
      <c r="AG74" s="1194" t="s">
        <v>82</v>
      </c>
      <c r="AH74" s="1196">
        <v>2016</v>
      </c>
    </row>
    <row r="75" spans="1:358" ht="21.75" hidden="1" customHeight="1" outlineLevel="1">
      <c r="A75" s="31"/>
      <c r="B75" s="68"/>
      <c r="C75" s="68"/>
      <c r="D75" s="116"/>
      <c r="E75" s="1183"/>
      <c r="F75" s="1183"/>
      <c r="G75" s="1183"/>
      <c r="H75" s="1183"/>
      <c r="I75" s="1183"/>
      <c r="J75" s="69" t="str">
        <f>$J$6</f>
        <v>(8-12 Jun)</v>
      </c>
      <c r="K75" s="1183"/>
      <c r="L75" s="33" t="s">
        <v>20</v>
      </c>
      <c r="M75" s="33" t="s">
        <v>63</v>
      </c>
      <c r="N75" s="1183"/>
      <c r="O75" s="1183"/>
      <c r="P75" s="1183"/>
      <c r="Q75" s="1183"/>
      <c r="R75" s="1183"/>
      <c r="S75" s="187">
        <f>S6</f>
        <v>42430</v>
      </c>
      <c r="T75" s="188">
        <f>T6</f>
        <v>42461</v>
      </c>
      <c r="U75" s="1183"/>
      <c r="V75" s="1183"/>
      <c r="W75" s="1183"/>
      <c r="X75" s="1183"/>
      <c r="Y75" s="1183"/>
      <c r="Z75" s="1183"/>
      <c r="AA75" s="1183"/>
      <c r="AB75" s="1183"/>
      <c r="AC75" s="1183"/>
      <c r="AD75" s="1199"/>
      <c r="AE75" s="1199"/>
      <c r="AF75" s="1199"/>
      <c r="AG75" s="1195"/>
      <c r="AH75" s="1197"/>
    </row>
    <row r="76" spans="1:358" ht="21.75" hidden="1" outlineLevel="1" thickBot="1">
      <c r="A76" s="117" t="s">
        <v>46</v>
      </c>
      <c r="B76" s="118">
        <v>0.28000000000000003</v>
      </c>
      <c r="C76" s="118" t="str">
        <f>C65</f>
        <v>Previous WK</v>
      </c>
      <c r="D76" s="119"/>
      <c r="E76" s="120">
        <v>1.02</v>
      </c>
      <c r="F76" s="35"/>
      <c r="G76" s="35"/>
      <c r="H76" s="35"/>
      <c r="I76" s="35"/>
      <c r="J76" s="69"/>
      <c r="K76" s="35"/>
      <c r="L76" s="121"/>
      <c r="M76" s="121"/>
      <c r="N76" s="35"/>
      <c r="O76" s="35"/>
      <c r="P76" s="35"/>
      <c r="Q76" s="35"/>
      <c r="R76" s="38"/>
      <c r="S76" s="122"/>
      <c r="T76" s="122"/>
      <c r="U76" s="39"/>
      <c r="V76" s="39"/>
      <c r="W76" s="39"/>
      <c r="X76" s="39"/>
      <c r="Y76" s="38"/>
      <c r="Z76" s="38"/>
      <c r="AA76" s="38"/>
      <c r="AB76" s="38"/>
      <c r="AC76" s="38"/>
      <c r="AD76" s="248"/>
      <c r="AE76" s="248"/>
      <c r="AF76" s="248"/>
      <c r="AG76" s="249"/>
      <c r="AH76" s="239"/>
    </row>
    <row r="77" spans="1:358" s="77" customFormat="1" ht="21" hidden="1" customHeight="1" outlineLevel="1">
      <c r="A77" s="1180"/>
      <c r="B77" s="1181"/>
      <c r="C77" s="1181"/>
      <c r="D77" s="41"/>
      <c r="E77" s="41"/>
      <c r="F77" s="76"/>
      <c r="G77" s="76"/>
      <c r="H77" s="76"/>
      <c r="I77" s="76"/>
      <c r="J77" s="43"/>
      <c r="K77" s="76"/>
      <c r="L77" s="76"/>
      <c r="M77" s="76"/>
      <c r="N77" s="76"/>
      <c r="O77" s="76"/>
      <c r="P77" s="222"/>
      <c r="Q77" s="76"/>
      <c r="R77" s="44"/>
      <c r="S77" s="216"/>
      <c r="T77" s="217"/>
      <c r="U77" s="44"/>
      <c r="V77" s="44"/>
      <c r="W77" s="44"/>
      <c r="X77" s="44"/>
      <c r="Y77" s="44"/>
      <c r="Z77" s="44"/>
      <c r="AA77" s="44"/>
      <c r="AB77" s="44"/>
      <c r="AC77" s="44"/>
      <c r="AD77" s="44"/>
      <c r="AE77" s="44"/>
      <c r="AF77" s="44"/>
      <c r="AG77" s="235"/>
      <c r="AH77" s="240"/>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5"/>
      <c r="EF77" s="45"/>
      <c r="EG77" s="45"/>
      <c r="EH77" s="45"/>
      <c r="EI77" s="45"/>
      <c r="EJ77" s="45"/>
      <c r="EK77" s="45"/>
      <c r="EL77" s="45"/>
      <c r="EM77" s="45"/>
      <c r="EN77" s="45"/>
      <c r="EO77" s="45"/>
      <c r="EP77" s="45"/>
      <c r="EQ77" s="45"/>
      <c r="ER77" s="45"/>
      <c r="ES77" s="45"/>
      <c r="ET77" s="45"/>
      <c r="EU77" s="45"/>
      <c r="EV77" s="45"/>
      <c r="EW77" s="45"/>
      <c r="EX77" s="45"/>
      <c r="EY77" s="45"/>
      <c r="EZ77" s="45"/>
      <c r="FA77" s="45"/>
      <c r="FB77" s="45"/>
      <c r="FC77" s="45"/>
      <c r="FD77" s="45"/>
      <c r="FE77" s="45"/>
      <c r="FF77" s="45"/>
      <c r="FG77" s="45"/>
      <c r="FH77" s="45"/>
      <c r="FI77" s="45"/>
      <c r="FJ77" s="45"/>
      <c r="FK77" s="45"/>
      <c r="FL77" s="45"/>
      <c r="FM77" s="45"/>
      <c r="FN77" s="45"/>
      <c r="FO77" s="45"/>
      <c r="FP77" s="45"/>
      <c r="FQ77" s="45"/>
      <c r="FR77" s="45"/>
      <c r="FS77" s="45"/>
      <c r="FT77" s="45"/>
      <c r="FU77" s="45"/>
      <c r="FV77" s="45"/>
      <c r="FW77" s="45"/>
      <c r="FX77" s="45"/>
      <c r="FY77" s="45"/>
      <c r="FZ77" s="45"/>
      <c r="GA77" s="45"/>
      <c r="GB77" s="45"/>
      <c r="GC77" s="45"/>
      <c r="GD77" s="45"/>
      <c r="GE77" s="45"/>
      <c r="GF77" s="45"/>
      <c r="GG77" s="45"/>
      <c r="GH77" s="45"/>
      <c r="GI77" s="45"/>
      <c r="GJ77" s="45"/>
      <c r="GK77" s="45"/>
      <c r="GL77" s="45"/>
      <c r="GM77" s="45"/>
      <c r="GN77" s="45"/>
      <c r="GO77" s="45"/>
      <c r="GP77" s="45"/>
      <c r="GQ77" s="45"/>
      <c r="GR77" s="45"/>
      <c r="GS77" s="45"/>
      <c r="GT77" s="45"/>
      <c r="GU77" s="45"/>
      <c r="GV77" s="45"/>
      <c r="GW77" s="45"/>
      <c r="GX77" s="45"/>
      <c r="GY77" s="45"/>
      <c r="GZ77" s="45"/>
      <c r="HA77" s="45"/>
      <c r="HB77" s="45"/>
      <c r="HC77" s="45"/>
      <c r="HD77" s="45"/>
      <c r="HE77" s="45"/>
      <c r="HF77" s="45"/>
      <c r="HG77" s="45"/>
      <c r="HH77" s="45"/>
      <c r="HI77" s="45"/>
      <c r="HJ77" s="45"/>
      <c r="HK77" s="45"/>
      <c r="HL77" s="45"/>
      <c r="HM77" s="45"/>
      <c r="HN77" s="45"/>
      <c r="HO77" s="45"/>
      <c r="HP77" s="45"/>
      <c r="HQ77" s="45"/>
      <c r="HR77" s="45"/>
      <c r="HS77" s="45"/>
      <c r="HT77" s="45"/>
      <c r="HU77" s="45"/>
      <c r="HV77" s="45"/>
      <c r="HW77" s="45"/>
      <c r="HX77" s="45"/>
      <c r="HY77" s="45"/>
      <c r="HZ77" s="45"/>
      <c r="IA77" s="45"/>
      <c r="IB77" s="45"/>
      <c r="IC77" s="45"/>
      <c r="ID77" s="45"/>
      <c r="IE77" s="45"/>
      <c r="IF77" s="45"/>
      <c r="IG77" s="45"/>
      <c r="IH77" s="45"/>
      <c r="II77" s="45"/>
      <c r="IJ77" s="45"/>
      <c r="IK77" s="45"/>
      <c r="IL77" s="45"/>
      <c r="IM77" s="45"/>
      <c r="IN77" s="45"/>
      <c r="IO77" s="45"/>
      <c r="IP77" s="45"/>
      <c r="IQ77" s="45"/>
      <c r="IR77" s="45"/>
      <c r="IS77" s="45"/>
      <c r="IT77" s="45"/>
      <c r="IU77" s="45"/>
      <c r="IV77" s="45"/>
      <c r="IW77" s="45"/>
      <c r="IX77" s="45"/>
      <c r="IY77" s="45"/>
      <c r="IZ77" s="45"/>
      <c r="JA77" s="45"/>
      <c r="JB77" s="45"/>
      <c r="JC77" s="45"/>
      <c r="JD77" s="45"/>
      <c r="JE77" s="45"/>
      <c r="JF77" s="45"/>
      <c r="JG77" s="45"/>
      <c r="JH77" s="45"/>
      <c r="JI77" s="45"/>
      <c r="JJ77" s="45"/>
      <c r="JK77" s="45"/>
      <c r="JL77" s="45"/>
      <c r="JM77" s="45"/>
      <c r="JN77" s="45"/>
      <c r="JO77" s="45"/>
      <c r="JP77" s="45"/>
      <c r="JQ77" s="45"/>
      <c r="JR77" s="45"/>
      <c r="JS77" s="45"/>
      <c r="JT77" s="45"/>
      <c r="JU77" s="45"/>
      <c r="JV77" s="45"/>
      <c r="JW77" s="45"/>
      <c r="JX77" s="45"/>
      <c r="JY77" s="45"/>
      <c r="JZ77" s="45"/>
      <c r="KA77" s="45"/>
      <c r="KB77" s="45"/>
      <c r="KC77" s="45"/>
      <c r="KD77" s="45"/>
      <c r="KE77" s="45"/>
      <c r="KF77" s="45"/>
      <c r="KG77" s="45"/>
      <c r="KH77" s="45"/>
      <c r="KI77" s="45"/>
      <c r="KJ77" s="45"/>
      <c r="KK77" s="45"/>
      <c r="KL77" s="45"/>
      <c r="KM77" s="45"/>
      <c r="KN77" s="45"/>
      <c r="KO77" s="45"/>
      <c r="KP77" s="45"/>
      <c r="KQ77" s="45"/>
      <c r="KR77" s="45"/>
      <c r="KS77" s="45"/>
      <c r="KT77" s="45"/>
      <c r="KU77" s="45"/>
      <c r="KV77" s="45"/>
      <c r="KW77" s="45"/>
      <c r="KX77" s="45"/>
      <c r="KY77" s="45"/>
      <c r="KZ77" s="45"/>
      <c r="LA77" s="45"/>
      <c r="LB77" s="45"/>
      <c r="LC77" s="45"/>
      <c r="LD77" s="45"/>
      <c r="LE77" s="45"/>
      <c r="LF77" s="45"/>
      <c r="LG77" s="45"/>
      <c r="LH77" s="45"/>
      <c r="LI77" s="45"/>
      <c r="LJ77" s="45"/>
      <c r="LK77" s="45"/>
      <c r="LL77" s="45"/>
      <c r="LM77" s="45"/>
      <c r="LN77" s="45"/>
      <c r="LO77" s="45"/>
      <c r="LP77" s="45"/>
      <c r="LQ77" s="45"/>
      <c r="LR77" s="45"/>
      <c r="LS77" s="45"/>
      <c r="LT77" s="45"/>
      <c r="LU77" s="45"/>
      <c r="LV77" s="45"/>
      <c r="LW77" s="45"/>
      <c r="LX77" s="45"/>
      <c r="LY77" s="45"/>
      <c r="LZ77" s="45"/>
      <c r="MA77" s="45"/>
      <c r="MB77" s="45"/>
      <c r="MC77" s="45"/>
      <c r="MD77" s="45"/>
      <c r="ME77" s="45"/>
      <c r="MF77" s="45"/>
      <c r="MG77" s="45"/>
      <c r="MH77" s="45"/>
      <c r="MI77" s="45"/>
      <c r="MJ77" s="45"/>
      <c r="MK77" s="45"/>
      <c r="ML77" s="45"/>
      <c r="MM77" s="45"/>
      <c r="MN77" s="45"/>
      <c r="MO77" s="45"/>
      <c r="MP77" s="45"/>
      <c r="MQ77" s="45"/>
      <c r="MR77" s="45"/>
      <c r="MS77" s="45"/>
      <c r="MT77" s="45"/>
    </row>
    <row r="78" spans="1:358" ht="42.75" hidden="1" customHeight="1" outlineLevel="1">
      <c r="A78" s="47" t="s">
        <v>23</v>
      </c>
      <c r="B78" s="78">
        <f>C78-$B$76</f>
        <v>0.21999999999999997</v>
      </c>
      <c r="C78" s="123">
        <v>0.5</v>
      </c>
      <c r="D78" s="49"/>
      <c r="E78" s="49"/>
      <c r="F78" s="52"/>
      <c r="G78" s="57"/>
      <c r="H78" s="56"/>
      <c r="I78" s="56"/>
      <c r="J78" s="123"/>
      <c r="K78" s="189">
        <v>1.8</v>
      </c>
      <c r="L78" s="191">
        <v>1.8</v>
      </c>
      <c r="M78" s="191">
        <v>1.9</v>
      </c>
      <c r="N78" s="191">
        <v>2</v>
      </c>
      <c r="O78" s="191">
        <v>2</v>
      </c>
      <c r="P78" s="56">
        <v>3.5</v>
      </c>
      <c r="Q78" s="56">
        <v>3.1744444444444437</v>
      </c>
      <c r="R78" s="189">
        <v>3.25</v>
      </c>
      <c r="S78" s="255"/>
      <c r="T78" s="255"/>
      <c r="U78" s="189">
        <v>3.25</v>
      </c>
      <c r="V78" s="189">
        <v>3.25</v>
      </c>
      <c r="W78" s="189">
        <v>3.25</v>
      </c>
      <c r="X78" s="189">
        <v>3.25</v>
      </c>
      <c r="Y78" s="189">
        <v>3.5</v>
      </c>
      <c r="Z78" s="189">
        <v>3.5</v>
      </c>
      <c r="AA78" s="189">
        <v>3.25</v>
      </c>
      <c r="AB78" s="189">
        <v>3.25</v>
      </c>
      <c r="AC78" s="189">
        <v>3.25</v>
      </c>
      <c r="AD78" s="246">
        <f t="shared" ref="AD78:AD80" si="63">AVERAGE(P78:R78)</f>
        <v>3.3081481481481476</v>
      </c>
      <c r="AE78" s="246">
        <f>AVERAGE(U78:W78)</f>
        <v>3.25</v>
      </c>
      <c r="AF78" s="246">
        <f>AVERAGE(X78:Z78)</f>
        <v>3.4166666666666665</v>
      </c>
      <c r="AG78" s="247">
        <f>AVERAGE(AA78:AC78)</f>
        <v>3.25</v>
      </c>
      <c r="AH78" s="241">
        <f>AVERAGE(P78:AC78)</f>
        <v>3.3062037037037038</v>
      </c>
    </row>
    <row r="79" spans="1:358" ht="42.75" hidden="1" customHeight="1" outlineLevel="1">
      <c r="A79" s="47" t="s">
        <v>24</v>
      </c>
      <c r="B79" s="78">
        <f t="shared" ref="B79" si="64">C79-$B$58</f>
        <v>0.68999999999999984</v>
      </c>
      <c r="C79" s="123">
        <v>0.6</v>
      </c>
      <c r="D79" s="49"/>
      <c r="E79" s="49"/>
      <c r="F79" s="56"/>
      <c r="G79" s="57"/>
      <c r="H79" s="56"/>
      <c r="I79" s="56"/>
      <c r="J79" s="55"/>
      <c r="K79" s="189">
        <v>1.3</v>
      </c>
      <c r="L79" s="191">
        <v>1.3</v>
      </c>
      <c r="M79" s="191">
        <v>1.7</v>
      </c>
      <c r="N79" s="191">
        <v>2</v>
      </c>
      <c r="O79" s="191"/>
      <c r="P79" s="56">
        <v>3.5</v>
      </c>
      <c r="Q79" s="56">
        <v>3.1744444444444437</v>
      </c>
      <c r="R79" s="189">
        <v>3.2</v>
      </c>
      <c r="S79" s="255"/>
      <c r="T79" s="255"/>
      <c r="U79" s="189">
        <v>3</v>
      </c>
      <c r="V79" s="189">
        <v>3.3</v>
      </c>
      <c r="W79" s="189">
        <v>3.3</v>
      </c>
      <c r="X79" s="189">
        <v>2.5</v>
      </c>
      <c r="Y79" s="189">
        <v>2</v>
      </c>
      <c r="Z79" s="189">
        <v>2</v>
      </c>
      <c r="AA79" s="189">
        <v>2.2000000000000002</v>
      </c>
      <c r="AB79" s="189">
        <v>2.2999999999999998</v>
      </c>
      <c r="AC79" s="189">
        <v>2.2999999999999998</v>
      </c>
      <c r="AD79" s="246">
        <f t="shared" si="63"/>
        <v>3.291481481481481</v>
      </c>
      <c r="AE79" s="246">
        <f t="shared" ref="AE79:AE81" si="65">AVERAGE(U79:W79)</f>
        <v>3.1999999999999997</v>
      </c>
      <c r="AF79" s="246">
        <f t="shared" ref="AF79:AF81" si="66">AVERAGE(X79:Z79)</f>
        <v>2.1666666666666665</v>
      </c>
      <c r="AG79" s="247">
        <f t="shared" ref="AG79:AG81" si="67">AVERAGE(AA79:AC79)</f>
        <v>2.2666666666666666</v>
      </c>
      <c r="AH79" s="241">
        <f>AVERAGE(P79:AC79)</f>
        <v>2.7312037037037036</v>
      </c>
    </row>
    <row r="80" spans="1:358" ht="42.75" hidden="1" customHeight="1" outlineLevel="1">
      <c r="A80" s="47" t="s">
        <v>25</v>
      </c>
      <c r="B80" s="78">
        <f t="shared" ref="B80" si="68">C80-$B$76</f>
        <v>0.82000000000000006</v>
      </c>
      <c r="C80" s="123">
        <v>1.1000000000000001</v>
      </c>
      <c r="D80" s="49"/>
      <c r="E80" s="49"/>
      <c r="F80" s="52"/>
      <c r="G80" s="57"/>
      <c r="H80" s="56"/>
      <c r="I80" s="56"/>
      <c r="J80" s="123"/>
      <c r="K80" s="189">
        <v>0.5</v>
      </c>
      <c r="L80" s="191">
        <v>1.7</v>
      </c>
      <c r="M80" s="189">
        <v>1.7</v>
      </c>
      <c r="N80" s="191">
        <v>1.7</v>
      </c>
      <c r="O80" s="191">
        <v>1.7</v>
      </c>
      <c r="P80" s="56">
        <v>3.5</v>
      </c>
      <c r="Q80" s="56">
        <v>3.1744444444444437</v>
      </c>
      <c r="R80" s="189">
        <v>3.5</v>
      </c>
      <c r="S80" s="185" t="s">
        <v>124</v>
      </c>
      <c r="T80" s="186" t="s">
        <v>124</v>
      </c>
      <c r="U80" s="189">
        <v>3.5</v>
      </c>
      <c r="V80" s="189">
        <v>3.5</v>
      </c>
      <c r="W80" s="189">
        <v>3.5</v>
      </c>
      <c r="X80" s="189">
        <v>3.5</v>
      </c>
      <c r="Y80" s="189">
        <v>3.5</v>
      </c>
      <c r="Z80" s="189">
        <v>3.5</v>
      </c>
      <c r="AA80" s="189">
        <v>3.5</v>
      </c>
      <c r="AB80" s="189">
        <v>3.5</v>
      </c>
      <c r="AC80" s="189">
        <v>3.5</v>
      </c>
      <c r="AD80" s="246">
        <f t="shared" si="63"/>
        <v>3.3914814814814811</v>
      </c>
      <c r="AE80" s="246">
        <f t="shared" si="65"/>
        <v>3.5</v>
      </c>
      <c r="AF80" s="246">
        <f t="shared" si="66"/>
        <v>3.5</v>
      </c>
      <c r="AG80" s="247">
        <f t="shared" si="67"/>
        <v>3.5</v>
      </c>
      <c r="AH80" s="241">
        <f>AVERAGE(P80:AC80)</f>
        <v>3.4728703703703707</v>
      </c>
    </row>
    <row r="81" spans="1:358" ht="42.75" hidden="1" customHeight="1" outlineLevel="1">
      <c r="A81" s="47" t="s">
        <v>26</v>
      </c>
      <c r="B81" s="78" t="e">
        <f>C81-#REF!</f>
        <v>#REF!</v>
      </c>
      <c r="C81" s="123">
        <v>1.5</v>
      </c>
      <c r="D81" s="49"/>
      <c r="E81" s="49"/>
      <c r="F81" s="52"/>
      <c r="G81" s="57"/>
      <c r="H81" s="52"/>
      <c r="I81" s="52"/>
      <c r="J81" s="123"/>
      <c r="K81" s="181">
        <v>1.2</v>
      </c>
      <c r="L81" s="182">
        <v>1.2</v>
      </c>
      <c r="M81" s="182">
        <v>1.2</v>
      </c>
      <c r="N81" s="182">
        <v>2</v>
      </c>
      <c r="O81" s="182">
        <v>2.5</v>
      </c>
      <c r="P81" s="56">
        <v>3.5</v>
      </c>
      <c r="Q81" s="56">
        <v>3.1744444444444437</v>
      </c>
      <c r="R81" s="189">
        <v>2.92</v>
      </c>
      <c r="S81" s="256"/>
      <c r="T81" s="256"/>
      <c r="U81" s="189">
        <v>2.8</v>
      </c>
      <c r="V81" s="189">
        <v>3.1</v>
      </c>
      <c r="W81" s="189">
        <v>3.1</v>
      </c>
      <c r="X81" s="189">
        <v>3.1</v>
      </c>
      <c r="Y81" s="189">
        <v>2.7</v>
      </c>
      <c r="Z81" s="189">
        <v>2.7</v>
      </c>
      <c r="AA81" s="189">
        <v>2.7</v>
      </c>
      <c r="AB81" s="189">
        <v>2.7</v>
      </c>
      <c r="AC81" s="189">
        <v>2.7</v>
      </c>
      <c r="AD81" s="246">
        <f>AVERAGE(P81:R81)</f>
        <v>3.1981481481481477</v>
      </c>
      <c r="AE81" s="246">
        <f t="shared" si="65"/>
        <v>3</v>
      </c>
      <c r="AF81" s="246">
        <f t="shared" si="66"/>
        <v>2.8333333333333335</v>
      </c>
      <c r="AG81" s="247">
        <f t="shared" si="67"/>
        <v>2.7000000000000006</v>
      </c>
      <c r="AH81" s="241">
        <f>AVERAGE(P81:AC81)</f>
        <v>2.9328703703703702</v>
      </c>
    </row>
    <row r="82" spans="1:358" s="62" customFormat="1" ht="19.5" hidden="1" customHeight="1" outlineLevel="1">
      <c r="A82" s="245" t="s">
        <v>75</v>
      </c>
      <c r="B82" s="58" t="s">
        <v>27</v>
      </c>
      <c r="C82" s="58" t="s">
        <v>27</v>
      </c>
      <c r="D82" s="87"/>
      <c r="E82" s="58"/>
      <c r="F82" s="59"/>
      <c r="G82" s="59"/>
      <c r="H82" s="59"/>
      <c r="I82" s="59"/>
      <c r="J82" s="59" t="e">
        <f t="shared" ref="J82" si="69">AVERAGE(J78:J81)</f>
        <v>#DIV/0!</v>
      </c>
      <c r="K82" s="59">
        <f>AVERAGE(K78:K81)</f>
        <v>1.2</v>
      </c>
      <c r="L82" s="59">
        <f>AVERAGE(L78:L81)</f>
        <v>1.5</v>
      </c>
      <c r="M82" s="59">
        <f>AVERAGE(M78:M81)</f>
        <v>1.625</v>
      </c>
      <c r="N82" s="59">
        <v>1.6</v>
      </c>
      <c r="O82" s="59">
        <f>AVERAGE(O78:O81)</f>
        <v>2.0666666666666669</v>
      </c>
      <c r="P82" s="59">
        <f>AVERAGE(P78:P81)</f>
        <v>3.5</v>
      </c>
      <c r="Q82" s="59">
        <f>AVERAGE(Q78:Q81)</f>
        <v>3.1744444444444437</v>
      </c>
      <c r="R82" s="59">
        <f>AVERAGE(R78:R81)</f>
        <v>3.2174999999999998</v>
      </c>
      <c r="S82" s="60"/>
      <c r="T82" s="60"/>
      <c r="U82" s="59">
        <f t="shared" ref="U82:AD82" si="70">AVERAGE(U78:U81)</f>
        <v>3.1375000000000002</v>
      </c>
      <c r="V82" s="59">
        <f t="shared" si="70"/>
        <v>3.2875000000000001</v>
      </c>
      <c r="W82" s="59">
        <f t="shared" si="70"/>
        <v>3.2875000000000001</v>
      </c>
      <c r="X82" s="59">
        <f t="shared" si="70"/>
        <v>3.0874999999999999</v>
      </c>
      <c r="Y82" s="59">
        <f t="shared" si="70"/>
        <v>2.9249999999999998</v>
      </c>
      <c r="Z82" s="59">
        <f t="shared" si="70"/>
        <v>2.9249999999999998</v>
      </c>
      <c r="AA82" s="59">
        <f t="shared" si="70"/>
        <v>2.9124999999999996</v>
      </c>
      <c r="AB82" s="59">
        <f t="shared" si="70"/>
        <v>2.9375</v>
      </c>
      <c r="AC82" s="59">
        <f t="shared" si="70"/>
        <v>2.9375</v>
      </c>
      <c r="AD82" s="59">
        <f t="shared" si="70"/>
        <v>3.2973148148148144</v>
      </c>
      <c r="AE82" s="59">
        <f>AVERAGE(AE78:AE81)</f>
        <v>3.2374999999999998</v>
      </c>
      <c r="AF82" s="59">
        <f t="shared" ref="AF82:AG82" si="71">AVERAGE(AF78:AF81)</f>
        <v>2.9791666666666665</v>
      </c>
      <c r="AG82" s="234">
        <f t="shared" si="71"/>
        <v>2.9291666666666667</v>
      </c>
      <c r="AH82" s="242">
        <f>AVERAGE(AH78:AH81)</f>
        <v>3.1107870370370372</v>
      </c>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c r="GP82" s="61"/>
      <c r="GQ82" s="61"/>
      <c r="GR82" s="61"/>
      <c r="GS82" s="61"/>
      <c r="GT82" s="61"/>
      <c r="GU82" s="61"/>
      <c r="GV82" s="61"/>
      <c r="GW82" s="61"/>
      <c r="GX82" s="61"/>
      <c r="GY82" s="61"/>
      <c r="GZ82" s="61"/>
      <c r="HA82" s="61"/>
      <c r="HB82" s="61"/>
      <c r="HC82" s="61"/>
      <c r="HD82" s="61"/>
      <c r="HE82" s="61"/>
      <c r="HF82" s="61"/>
      <c r="HG82" s="61"/>
      <c r="HH82" s="61"/>
      <c r="HI82" s="61"/>
      <c r="HJ82" s="61"/>
      <c r="HK82" s="61"/>
      <c r="HL82" s="61"/>
      <c r="HM82" s="61"/>
      <c r="HN82" s="61"/>
      <c r="HO82" s="61"/>
      <c r="HP82" s="61"/>
      <c r="HQ82" s="61"/>
      <c r="HR82" s="61"/>
      <c r="HS82" s="61"/>
      <c r="HT82" s="61"/>
      <c r="HU82" s="61"/>
      <c r="HV82" s="61"/>
      <c r="HW82" s="61"/>
      <c r="HX82" s="61"/>
      <c r="HY82" s="61"/>
      <c r="HZ82" s="61"/>
      <c r="IA82" s="61"/>
      <c r="IB82" s="61"/>
      <c r="IC82" s="61"/>
      <c r="ID82" s="61"/>
      <c r="IE82" s="61"/>
      <c r="IF82" s="61"/>
      <c r="IG82" s="61"/>
      <c r="IH82" s="61"/>
      <c r="II82" s="61"/>
      <c r="IJ82" s="61"/>
      <c r="IK82" s="61"/>
      <c r="IL82" s="61"/>
      <c r="IM82" s="61"/>
      <c r="IN82" s="61"/>
      <c r="IO82" s="61"/>
      <c r="IP82" s="61"/>
      <c r="IQ82" s="61"/>
      <c r="IR82" s="61"/>
      <c r="IS82" s="61"/>
      <c r="IT82" s="61"/>
      <c r="IU82" s="61"/>
      <c r="IV82" s="61"/>
      <c r="IW82" s="61"/>
      <c r="IX82" s="61"/>
      <c r="IY82" s="61"/>
      <c r="IZ82" s="61"/>
      <c r="JA82" s="61"/>
      <c r="JB82" s="61"/>
      <c r="JC82" s="61"/>
      <c r="JD82" s="61"/>
      <c r="JE82" s="61"/>
      <c r="JF82" s="61"/>
      <c r="JG82" s="61"/>
      <c r="JH82" s="61"/>
      <c r="JI82" s="61"/>
      <c r="JJ82" s="61"/>
      <c r="JK82" s="61"/>
      <c r="JL82" s="61"/>
      <c r="JM82" s="61"/>
      <c r="JN82" s="61"/>
      <c r="JO82" s="61"/>
      <c r="JP82" s="61"/>
      <c r="JQ82" s="61"/>
      <c r="JR82" s="61"/>
      <c r="JS82" s="61"/>
      <c r="JT82" s="61"/>
      <c r="JU82" s="61"/>
      <c r="JV82" s="61"/>
      <c r="JW82" s="61"/>
      <c r="JX82" s="61"/>
      <c r="JY82" s="61"/>
      <c r="JZ82" s="61"/>
      <c r="KA82" s="61"/>
      <c r="KB82" s="61"/>
      <c r="KC82" s="61"/>
      <c r="KD82" s="61"/>
      <c r="KE82" s="61"/>
      <c r="KF82" s="61"/>
      <c r="KG82" s="61"/>
      <c r="KH82" s="61"/>
      <c r="KI82" s="61"/>
      <c r="KJ82" s="61"/>
      <c r="KK82" s="61"/>
      <c r="KL82" s="61"/>
      <c r="KM82" s="61"/>
      <c r="KN82" s="61"/>
      <c r="KO82" s="61"/>
      <c r="KP82" s="61"/>
      <c r="KQ82" s="61"/>
      <c r="KR82" s="61"/>
      <c r="KS82" s="61"/>
      <c r="KT82" s="61"/>
      <c r="KU82" s="61"/>
      <c r="KV82" s="61"/>
      <c r="KW82" s="61"/>
      <c r="KX82" s="61"/>
      <c r="KY82" s="61"/>
      <c r="KZ82" s="61"/>
      <c r="LA82" s="61"/>
      <c r="LB82" s="61"/>
      <c r="LC82" s="61"/>
      <c r="LD82" s="61"/>
      <c r="LE82" s="61"/>
      <c r="LF82" s="61"/>
      <c r="LG82" s="61"/>
      <c r="LH82" s="61"/>
      <c r="LI82" s="61"/>
      <c r="LJ82" s="61"/>
      <c r="LK82" s="61"/>
      <c r="LL82" s="61"/>
      <c r="LM82" s="61"/>
      <c r="LN82" s="61"/>
      <c r="LO82" s="61"/>
      <c r="LP82" s="61"/>
      <c r="LQ82" s="61"/>
      <c r="LR82" s="61"/>
      <c r="LS82" s="61"/>
      <c r="LT82" s="61"/>
      <c r="LU82" s="61"/>
      <c r="LV82" s="61"/>
      <c r="LW82" s="61"/>
      <c r="LX82" s="61"/>
      <c r="LY82" s="61"/>
      <c r="LZ82" s="61"/>
      <c r="MA82" s="61"/>
      <c r="MB82" s="61"/>
      <c r="MC82" s="61"/>
      <c r="MD82" s="61"/>
      <c r="ME82" s="61"/>
      <c r="MF82" s="61"/>
      <c r="MG82" s="61"/>
      <c r="MH82" s="61"/>
      <c r="MI82" s="61"/>
      <c r="MJ82" s="61"/>
      <c r="MK82" s="61"/>
      <c r="ML82" s="61"/>
      <c r="MM82" s="61"/>
      <c r="MN82" s="61"/>
      <c r="MO82" s="61"/>
      <c r="MP82" s="61"/>
      <c r="MQ82" s="61"/>
      <c r="MR82" s="61"/>
      <c r="MS82" s="61"/>
      <c r="MT82" s="61"/>
    </row>
    <row r="83" spans="1:358" s="62" customFormat="1" ht="22.5" customHeight="1" collapsed="1" thickBot="1">
      <c r="A83" s="227" t="s">
        <v>74</v>
      </c>
      <c r="B83" s="160"/>
      <c r="C83" s="160"/>
      <c r="D83" s="161"/>
      <c r="E83" s="161"/>
      <c r="F83" s="162"/>
      <c r="G83" s="162"/>
      <c r="H83" s="162"/>
      <c r="I83" s="162"/>
      <c r="J83" s="163"/>
      <c r="K83" s="162"/>
      <c r="L83" s="162"/>
      <c r="M83" s="162"/>
      <c r="N83" s="164">
        <f>N82</f>
        <v>1.6</v>
      </c>
      <c r="O83" s="164">
        <f>O82</f>
        <v>2.0666666666666669</v>
      </c>
      <c r="P83" s="164">
        <f>P82</f>
        <v>3.5</v>
      </c>
      <c r="Q83" s="164">
        <f t="shared" ref="Q83" si="72">Q82</f>
        <v>3.1744444444444437</v>
      </c>
      <c r="R83" s="164">
        <v>3.2</v>
      </c>
      <c r="S83" s="164"/>
      <c r="T83" s="164"/>
      <c r="U83" s="164">
        <v>3.1</v>
      </c>
      <c r="V83" s="164">
        <v>3.3</v>
      </c>
      <c r="W83" s="164">
        <v>3.3</v>
      </c>
      <c r="X83" s="164">
        <v>3.1</v>
      </c>
      <c r="Y83" s="164">
        <v>3</v>
      </c>
      <c r="Z83" s="164">
        <v>3</v>
      </c>
      <c r="AA83" s="164">
        <v>3</v>
      </c>
      <c r="AB83" s="164">
        <v>3</v>
      </c>
      <c r="AC83" s="164">
        <v>3</v>
      </c>
      <c r="AD83" s="164">
        <f>AVERAGE(P83:R83)</f>
        <v>3.291481481481481</v>
      </c>
      <c r="AE83" s="164">
        <f>AVERAGE(U83:W83)</f>
        <v>3.2333333333333329</v>
      </c>
      <c r="AF83" s="164">
        <f>AVERAGE(X83:Z83)</f>
        <v>3.0333333333333332</v>
      </c>
      <c r="AG83" s="229">
        <f>AVERAGE(AA83:AC83)</f>
        <v>3</v>
      </c>
      <c r="AH83" s="243">
        <f>AVERAGE(P83:R83,U83:AC83)</f>
        <v>3.1395370370370372</v>
      </c>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c r="DW83" s="61"/>
      <c r="DX83" s="61"/>
      <c r="DY83" s="61"/>
      <c r="DZ83" s="61"/>
      <c r="EA83" s="61"/>
      <c r="EB83" s="61"/>
      <c r="EC83" s="61"/>
      <c r="ED83" s="61"/>
      <c r="EE83" s="61"/>
      <c r="EF83" s="61"/>
      <c r="EG83" s="61"/>
      <c r="EH83" s="61"/>
      <c r="EI83" s="61"/>
      <c r="EJ83" s="61"/>
      <c r="EK83" s="61"/>
      <c r="EL83" s="61"/>
      <c r="EM83" s="61"/>
      <c r="EN83" s="61"/>
      <c r="EO83" s="61"/>
      <c r="EP83" s="61"/>
      <c r="EQ83" s="61"/>
      <c r="ER83" s="61"/>
      <c r="ES83" s="61"/>
      <c r="ET83" s="61"/>
      <c r="EU83" s="61"/>
      <c r="EV83" s="61"/>
      <c r="EW83" s="61"/>
      <c r="EX83" s="61"/>
      <c r="EY83" s="61"/>
      <c r="EZ83" s="61"/>
      <c r="FA83" s="61"/>
      <c r="FB83" s="61"/>
      <c r="FC83" s="61"/>
      <c r="FD83" s="61"/>
      <c r="FE83" s="61"/>
      <c r="FF83" s="61"/>
      <c r="FG83" s="61"/>
      <c r="FH83" s="61"/>
      <c r="FI83" s="61"/>
      <c r="FJ83" s="61"/>
      <c r="FK83" s="61"/>
      <c r="FL83" s="61"/>
      <c r="FM83" s="61"/>
      <c r="FN83" s="61"/>
      <c r="FO83" s="61"/>
      <c r="FP83" s="61"/>
      <c r="FQ83" s="61"/>
      <c r="FR83" s="61"/>
      <c r="FS83" s="61"/>
      <c r="FT83" s="61"/>
      <c r="FU83" s="61"/>
      <c r="FV83" s="61"/>
      <c r="FW83" s="61"/>
      <c r="FX83" s="61"/>
      <c r="FY83" s="61"/>
      <c r="FZ83" s="61"/>
      <c r="GA83" s="61"/>
      <c r="GB83" s="61"/>
      <c r="GC83" s="61"/>
      <c r="GD83" s="61"/>
      <c r="GE83" s="61"/>
      <c r="GF83" s="61"/>
      <c r="GG83" s="61"/>
      <c r="GH83" s="61"/>
      <c r="GI83" s="61"/>
      <c r="GJ83" s="61"/>
      <c r="GK83" s="61"/>
      <c r="GL83" s="61"/>
      <c r="GM83" s="61"/>
      <c r="GN83" s="61"/>
      <c r="GO83" s="61"/>
      <c r="GP83" s="61"/>
      <c r="GQ83" s="61"/>
      <c r="GR83" s="61"/>
      <c r="GS83" s="61"/>
      <c r="GT83" s="61"/>
      <c r="GU83" s="61"/>
      <c r="GV83" s="61"/>
      <c r="GW83" s="61"/>
      <c r="GX83" s="61"/>
      <c r="GY83" s="61"/>
      <c r="GZ83" s="61"/>
      <c r="HA83" s="61"/>
      <c r="HB83" s="61"/>
      <c r="HC83" s="61"/>
      <c r="HD83" s="61"/>
      <c r="HE83" s="61"/>
      <c r="HF83" s="61"/>
      <c r="HG83" s="61"/>
      <c r="HH83" s="61"/>
      <c r="HI83" s="61"/>
      <c r="HJ83" s="61"/>
      <c r="HK83" s="61"/>
      <c r="HL83" s="61"/>
      <c r="HM83" s="61"/>
      <c r="HN83" s="61"/>
      <c r="HO83" s="61"/>
      <c r="HP83" s="61"/>
      <c r="HQ83" s="61"/>
      <c r="HR83" s="61"/>
      <c r="HS83" s="61"/>
      <c r="HT83" s="61"/>
      <c r="HU83" s="61"/>
      <c r="HV83" s="61"/>
      <c r="HW83" s="61"/>
      <c r="HX83" s="61"/>
      <c r="HY83" s="61"/>
      <c r="HZ83" s="61"/>
      <c r="IA83" s="61"/>
      <c r="IB83" s="61"/>
      <c r="IC83" s="61"/>
      <c r="ID83" s="61"/>
      <c r="IE83" s="61"/>
      <c r="IF83" s="61"/>
      <c r="IG83" s="61"/>
      <c r="IH83" s="61"/>
      <c r="II83" s="61"/>
      <c r="IJ83" s="61"/>
      <c r="IK83" s="61"/>
      <c r="IL83" s="61"/>
      <c r="IM83" s="61"/>
      <c r="IN83" s="61"/>
      <c r="IO83" s="61"/>
      <c r="IP83" s="61"/>
      <c r="IQ83" s="61"/>
      <c r="IR83" s="61"/>
      <c r="IS83" s="61"/>
      <c r="IT83" s="61"/>
      <c r="IU83" s="61"/>
      <c r="IV83" s="61"/>
      <c r="IW83" s="61"/>
      <c r="IX83" s="61"/>
      <c r="IY83" s="61"/>
      <c r="IZ83" s="61"/>
      <c r="JA83" s="61"/>
      <c r="JB83" s="61"/>
      <c r="JC83" s="61"/>
      <c r="JD83" s="61"/>
      <c r="JE83" s="61"/>
      <c r="JF83" s="61"/>
      <c r="JG83" s="61"/>
      <c r="JH83" s="61"/>
      <c r="JI83" s="61"/>
      <c r="JJ83" s="61"/>
      <c r="JK83" s="61"/>
      <c r="JL83" s="61"/>
      <c r="JM83" s="61"/>
      <c r="JN83" s="61"/>
      <c r="JO83" s="61"/>
      <c r="JP83" s="61"/>
      <c r="JQ83" s="61"/>
      <c r="JR83" s="61"/>
      <c r="JS83" s="61"/>
      <c r="JT83" s="61"/>
      <c r="JU83" s="61"/>
      <c r="JV83" s="61"/>
      <c r="JW83" s="61"/>
      <c r="JX83" s="61"/>
      <c r="JY83" s="61"/>
      <c r="JZ83" s="61"/>
      <c r="KA83" s="61"/>
      <c r="KB83" s="61"/>
      <c r="KC83" s="61"/>
      <c r="KD83" s="61"/>
      <c r="KE83" s="61"/>
      <c r="KF83" s="61"/>
      <c r="KG83" s="61"/>
      <c r="KH83" s="61"/>
      <c r="KI83" s="61"/>
      <c r="KJ83" s="61"/>
      <c r="KK83" s="61"/>
      <c r="KL83" s="61"/>
      <c r="KM83" s="61"/>
      <c r="KN83" s="61"/>
      <c r="KO83" s="61"/>
      <c r="KP83" s="61"/>
      <c r="KQ83" s="61"/>
      <c r="KR83" s="61"/>
      <c r="KS83" s="61"/>
      <c r="KT83" s="61"/>
      <c r="KU83" s="61"/>
      <c r="KV83" s="61"/>
      <c r="KW83" s="61"/>
      <c r="KX83" s="61"/>
      <c r="KY83" s="61"/>
      <c r="KZ83" s="61"/>
      <c r="LA83" s="61"/>
      <c r="LB83" s="61"/>
      <c r="LC83" s="61"/>
      <c r="LD83" s="61"/>
      <c r="LE83" s="61"/>
      <c r="LF83" s="61"/>
      <c r="LG83" s="61"/>
      <c r="LH83" s="61"/>
      <c r="LI83" s="61"/>
      <c r="LJ83" s="61"/>
      <c r="LK83" s="61"/>
      <c r="LL83" s="61"/>
      <c r="LM83" s="61"/>
      <c r="LN83" s="61"/>
      <c r="LO83" s="61"/>
      <c r="LP83" s="61"/>
      <c r="LQ83" s="61"/>
      <c r="LR83" s="61"/>
      <c r="LS83" s="61"/>
      <c r="LT83" s="61"/>
      <c r="LU83" s="61"/>
      <c r="LV83" s="61"/>
      <c r="LW83" s="61"/>
      <c r="LX83" s="61"/>
      <c r="LY83" s="61"/>
      <c r="LZ83" s="61"/>
      <c r="MA83" s="61"/>
      <c r="MB83" s="61"/>
      <c r="MC83" s="61"/>
      <c r="MD83" s="61"/>
      <c r="ME83" s="61"/>
      <c r="MF83" s="61"/>
      <c r="MG83" s="61"/>
      <c r="MH83" s="61"/>
      <c r="MI83" s="61"/>
      <c r="MJ83" s="61"/>
      <c r="MK83" s="61"/>
      <c r="ML83" s="61"/>
      <c r="MM83" s="61"/>
      <c r="MN83" s="61"/>
      <c r="MO83" s="61"/>
      <c r="MP83" s="61"/>
      <c r="MQ83" s="61"/>
      <c r="MR83" s="61"/>
      <c r="MS83" s="61"/>
      <c r="MT83" s="61"/>
    </row>
    <row r="84" spans="1:358">
      <c r="A84" s="252"/>
      <c r="F84" s="1"/>
      <c r="G84" s="1"/>
      <c r="H84" s="1"/>
      <c r="I84" s="125"/>
      <c r="K84" s="125">
        <f>K14+K82</f>
        <v>49.5</v>
      </c>
      <c r="L84" s="125">
        <f>L14+L82</f>
        <v>48.35</v>
      </c>
      <c r="M84" s="125">
        <f>M14+M82</f>
        <v>50.26</v>
      </c>
      <c r="N84" s="125"/>
      <c r="O84" s="125"/>
      <c r="P84" s="1"/>
      <c r="Q84" s="1"/>
      <c r="R84" s="126"/>
      <c r="S84" s="125"/>
      <c r="T84" s="125"/>
      <c r="U84" s="126"/>
      <c r="V84" s="126"/>
      <c r="W84" s="126"/>
      <c r="X84" s="126"/>
      <c r="Y84" s="126"/>
      <c r="Z84" s="126"/>
      <c r="AA84" s="126"/>
      <c r="AB84" s="126"/>
      <c r="AC84" s="126"/>
      <c r="AD84" s="126"/>
      <c r="AE84" s="126"/>
      <c r="AF84" s="126"/>
      <c r="AG84" s="126"/>
      <c r="AH84" s="7"/>
    </row>
    <row r="85" spans="1:358" ht="21" customHeight="1">
      <c r="A85" s="252"/>
      <c r="F85" s="127" t="s">
        <v>4</v>
      </c>
      <c r="G85" s="127" t="s">
        <v>5</v>
      </c>
      <c r="H85" s="127" t="s">
        <v>6</v>
      </c>
      <c r="I85" s="127" t="s">
        <v>7</v>
      </c>
      <c r="J85" s="28" t="s">
        <v>2</v>
      </c>
      <c r="K85" s="127" t="s">
        <v>71</v>
      </c>
      <c r="L85" s="127" t="s">
        <v>72</v>
      </c>
      <c r="M85" s="127" t="s">
        <v>73</v>
      </c>
      <c r="N85" s="127" t="s">
        <v>12</v>
      </c>
      <c r="O85" s="127" t="s">
        <v>13</v>
      </c>
      <c r="P85" s="140" t="s">
        <v>14</v>
      </c>
      <c r="Q85" s="140" t="s">
        <v>15</v>
      </c>
      <c r="R85" s="140" t="s">
        <v>16</v>
      </c>
      <c r="S85" s="141"/>
      <c r="T85" s="141"/>
      <c r="U85" s="140" t="s">
        <v>64</v>
      </c>
      <c r="V85" s="140" t="s">
        <v>65</v>
      </c>
      <c r="W85" s="140" t="s">
        <v>66</v>
      </c>
      <c r="X85" s="140" t="s">
        <v>67</v>
      </c>
      <c r="Y85" s="140" t="s">
        <v>68</v>
      </c>
      <c r="Z85" s="140" t="s">
        <v>69</v>
      </c>
      <c r="AA85" s="140" t="s">
        <v>70</v>
      </c>
      <c r="AB85" s="140" t="s">
        <v>77</v>
      </c>
      <c r="AC85" s="140" t="s">
        <v>78</v>
      </c>
      <c r="AD85" s="140" t="s">
        <v>79</v>
      </c>
      <c r="AE85" s="140" t="s">
        <v>80</v>
      </c>
      <c r="AF85" s="140" t="s">
        <v>81</v>
      </c>
      <c r="AG85" s="140" t="s">
        <v>82</v>
      </c>
      <c r="AH85" s="140">
        <v>2016</v>
      </c>
    </row>
    <row r="86" spans="1:358" ht="17.25" customHeight="1">
      <c r="A86" s="129" t="s">
        <v>48</v>
      </c>
      <c r="B86" s="129" t="s">
        <v>48</v>
      </c>
      <c r="C86" s="129" t="s">
        <v>48</v>
      </c>
      <c r="D86" s="130"/>
      <c r="E86" s="130"/>
      <c r="F86" s="36"/>
      <c r="G86" s="36">
        <v>56.18</v>
      </c>
      <c r="H86" s="36">
        <v>47.690789473684205</v>
      </c>
      <c r="I86" s="36">
        <v>45.375000000000007</v>
      </c>
      <c r="J86" s="36" t="e">
        <f>J14</f>
        <v>#DIV/0!</v>
      </c>
      <c r="K86" s="36">
        <f>K14</f>
        <v>48.3</v>
      </c>
      <c r="L86" s="36">
        <f>L14</f>
        <v>46.85</v>
      </c>
      <c r="M86" s="36">
        <f>M14</f>
        <v>48.634999999999998</v>
      </c>
      <c r="N86" s="36">
        <f>N14</f>
        <v>46.25</v>
      </c>
      <c r="O86" s="36">
        <f>O15</f>
        <v>0</v>
      </c>
      <c r="P86" s="36">
        <f>P15</f>
        <v>26.81</v>
      </c>
      <c r="Q86" s="36">
        <f t="shared" ref="Q86:AB86" si="73">Q15</f>
        <v>29.269444444444446</v>
      </c>
      <c r="R86" s="36">
        <f t="shared" si="73"/>
        <v>30.8</v>
      </c>
      <c r="S86" s="36"/>
      <c r="T86" s="36"/>
      <c r="U86" s="36">
        <f t="shared" si="73"/>
        <v>31</v>
      </c>
      <c r="V86" s="36">
        <f t="shared" si="73"/>
        <v>31.8</v>
      </c>
      <c r="W86" s="36">
        <f t="shared" si="73"/>
        <v>32</v>
      </c>
      <c r="X86" s="36">
        <f t="shared" si="73"/>
        <v>34</v>
      </c>
      <c r="Y86" s="36">
        <f t="shared" si="73"/>
        <v>36</v>
      </c>
      <c r="Z86" s="36">
        <f t="shared" si="73"/>
        <v>36.625</v>
      </c>
      <c r="AA86" s="36">
        <f t="shared" si="73"/>
        <v>38.75</v>
      </c>
      <c r="AB86" s="36">
        <f t="shared" si="73"/>
        <v>39.450000000000003</v>
      </c>
      <c r="AC86" s="36">
        <f>AC15</f>
        <v>41</v>
      </c>
      <c r="AD86" s="258">
        <f>AD15</f>
        <v>28.959814814814816</v>
      </c>
      <c r="AE86" s="258">
        <f t="shared" ref="AE86:AF86" si="74">AE15</f>
        <v>31.599999999999998</v>
      </c>
      <c r="AF86" s="258">
        <f t="shared" si="74"/>
        <v>35.541666666666664</v>
      </c>
      <c r="AG86" s="258">
        <f>AG15</f>
        <v>39.733333333333334</v>
      </c>
      <c r="AH86" s="173">
        <f t="shared" ref="AH86:AH92" si="75">AVERAGE(P86:AC86)</f>
        <v>33.958703703703705</v>
      </c>
    </row>
    <row r="87" spans="1:358" ht="18.75">
      <c r="A87" s="129" t="s">
        <v>49</v>
      </c>
      <c r="B87" s="129" t="s">
        <v>49</v>
      </c>
      <c r="C87" s="129" t="s">
        <v>49</v>
      </c>
      <c r="D87" s="130"/>
      <c r="E87" s="130"/>
      <c r="F87" s="36"/>
      <c r="G87" s="36">
        <v>53.145899999999997</v>
      </c>
      <c r="H87" s="36">
        <v>45.764210526315786</v>
      </c>
      <c r="I87" s="36">
        <v>46.804999999999993</v>
      </c>
      <c r="J87" s="36" t="e">
        <f>J14+#REF!</f>
        <v>#DIV/0!</v>
      </c>
      <c r="K87" s="36" t="e">
        <f>K14+#REF!</f>
        <v>#REF!</v>
      </c>
      <c r="L87" s="36" t="e">
        <f>L14+#REF!</f>
        <v>#REF!</v>
      </c>
      <c r="M87" s="36">
        <f>M14+M25</f>
        <v>50.059999999999995</v>
      </c>
      <c r="N87" s="36">
        <f>N14+N26</f>
        <v>50.125</v>
      </c>
      <c r="O87" s="36">
        <f>O15+O26</f>
        <v>6</v>
      </c>
      <c r="P87" s="36">
        <f>P15+P26</f>
        <v>36.599999999999994</v>
      </c>
      <c r="Q87" s="36">
        <f t="shared" ref="Q87:AC87" si="76">Q15+Q26</f>
        <v>33.832222222222221</v>
      </c>
      <c r="R87" s="36">
        <f t="shared" si="76"/>
        <v>35.799999999999997</v>
      </c>
      <c r="S87" s="36"/>
      <c r="T87" s="36"/>
      <c r="U87" s="36">
        <f t="shared" si="76"/>
        <v>35.5</v>
      </c>
      <c r="V87" s="36">
        <f t="shared" si="76"/>
        <v>36.799999999999997</v>
      </c>
      <c r="W87" s="36">
        <f t="shared" si="76"/>
        <v>37</v>
      </c>
      <c r="X87" s="36">
        <f t="shared" si="76"/>
        <v>39</v>
      </c>
      <c r="Y87" s="36">
        <f t="shared" si="76"/>
        <v>41</v>
      </c>
      <c r="Z87" s="36">
        <f t="shared" si="76"/>
        <v>40.625</v>
      </c>
      <c r="AA87" s="36">
        <f t="shared" si="76"/>
        <v>42.75</v>
      </c>
      <c r="AB87" s="36">
        <f t="shared" si="76"/>
        <v>43.45</v>
      </c>
      <c r="AC87" s="36">
        <f t="shared" si="76"/>
        <v>45</v>
      </c>
      <c r="AD87" s="258">
        <f>AD15+AD26</f>
        <v>35.410740740740742</v>
      </c>
      <c r="AE87" s="258">
        <f t="shared" ref="AE87:AF87" si="77">AE15+AE26</f>
        <v>36.43333333333333</v>
      </c>
      <c r="AF87" s="258">
        <f t="shared" si="77"/>
        <v>40.208333333333329</v>
      </c>
      <c r="AG87" s="258">
        <f>AG15+AG26</f>
        <v>43.733333333333334</v>
      </c>
      <c r="AH87" s="173">
        <f t="shared" si="75"/>
        <v>38.946435185185187</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129">
        <v>95</v>
      </c>
      <c r="B88" s="129">
        <v>95</v>
      </c>
      <c r="C88" s="129">
        <v>95</v>
      </c>
      <c r="D88" s="130"/>
      <c r="E88" s="130"/>
      <c r="F88" s="36"/>
      <c r="G88" s="36">
        <v>75.946299999999994</v>
      </c>
      <c r="H88" s="36">
        <v>66.004736842105288</v>
      </c>
      <c r="I88" s="36">
        <v>65.236000000000004</v>
      </c>
      <c r="J88" s="36" t="e">
        <f>J36+J14</f>
        <v>#DIV/0!</v>
      </c>
      <c r="K88" s="36">
        <f>K36+K14</f>
        <v>64.782499999999999</v>
      </c>
      <c r="L88" s="36">
        <f>L36+L14</f>
        <v>64.099999999999994</v>
      </c>
      <c r="M88" s="36">
        <f>M36+M14</f>
        <v>65.007499999999993</v>
      </c>
      <c r="N88" s="36">
        <f>N37+N14</f>
        <v>62.0625</v>
      </c>
      <c r="O88" s="36">
        <f>O37+O15</f>
        <v>17.5</v>
      </c>
      <c r="P88" s="36">
        <f>P37+P15</f>
        <v>50.42</v>
      </c>
      <c r="Q88" s="36">
        <f t="shared" ref="Q88:AB88" si="78">Q37+Q15</f>
        <v>44.411111111111111</v>
      </c>
      <c r="R88" s="36">
        <f t="shared" si="78"/>
        <v>48.3</v>
      </c>
      <c r="S88" s="36"/>
      <c r="T88" s="36"/>
      <c r="U88" s="36">
        <f t="shared" si="78"/>
        <v>49.5</v>
      </c>
      <c r="V88" s="36">
        <f t="shared" si="78"/>
        <v>51.3</v>
      </c>
      <c r="W88" s="36">
        <f t="shared" si="78"/>
        <v>52</v>
      </c>
      <c r="X88" s="36">
        <f t="shared" si="78"/>
        <v>52.5</v>
      </c>
      <c r="Y88" s="36">
        <f t="shared" si="78"/>
        <v>53.5</v>
      </c>
      <c r="Z88" s="36">
        <f t="shared" si="78"/>
        <v>53.125</v>
      </c>
      <c r="AA88" s="36">
        <f t="shared" si="78"/>
        <v>53.75</v>
      </c>
      <c r="AB88" s="36">
        <f t="shared" si="78"/>
        <v>53.45</v>
      </c>
      <c r="AC88" s="36">
        <f>AC37+AC15</f>
        <v>55</v>
      </c>
      <c r="AD88" s="258">
        <f>AD37+AD15</f>
        <v>47.71037037037037</v>
      </c>
      <c r="AE88" s="258">
        <f t="shared" ref="AE88:AF88" si="79">AE37+AE15</f>
        <v>50.93333333333333</v>
      </c>
      <c r="AF88" s="258">
        <f t="shared" si="79"/>
        <v>53.041666666666664</v>
      </c>
      <c r="AG88" s="258">
        <f>AG37+AG15</f>
        <v>54.06666666666667</v>
      </c>
      <c r="AH88" s="173">
        <f t="shared" si="75"/>
        <v>51.438009259259267</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18.75">
      <c r="A89" s="129" t="s">
        <v>50</v>
      </c>
      <c r="B89" s="129" t="s">
        <v>50</v>
      </c>
      <c r="C89" s="129" t="s">
        <v>50</v>
      </c>
      <c r="D89" s="133"/>
      <c r="E89" s="133"/>
      <c r="F89" s="36"/>
      <c r="G89" s="36">
        <v>65.808999999999997</v>
      </c>
      <c r="H89" s="36">
        <v>57.075789473684203</v>
      </c>
      <c r="I89" s="36">
        <v>58.993499999999997</v>
      </c>
      <c r="J89" s="36" t="e">
        <f>J47+J14</f>
        <v>#DIV/0!</v>
      </c>
      <c r="K89" s="36">
        <f>K47+K14</f>
        <v>61.41</v>
      </c>
      <c r="L89" s="36">
        <f>L47+L14</f>
        <v>60.285000000000004</v>
      </c>
      <c r="M89" s="36">
        <f>M47+M14</f>
        <v>61.98</v>
      </c>
      <c r="N89" s="36">
        <f>N48+N14</f>
        <v>60.48</v>
      </c>
      <c r="O89" s="36">
        <f>O48+O15</f>
        <v>15.6</v>
      </c>
      <c r="P89" s="36">
        <f>P48+P15</f>
        <v>37.909999999999997</v>
      </c>
      <c r="Q89" s="36">
        <f t="shared" ref="Q89:AC89" si="80">Q48+Q15</f>
        <v>40.917777777777779</v>
      </c>
      <c r="R89" s="36">
        <f t="shared" si="80"/>
        <v>42.3</v>
      </c>
      <c r="S89" s="36"/>
      <c r="T89" s="36"/>
      <c r="U89" s="36">
        <f t="shared" si="80"/>
        <v>42.1</v>
      </c>
      <c r="V89" s="36">
        <f t="shared" si="80"/>
        <v>42.55</v>
      </c>
      <c r="W89" s="36">
        <f t="shared" si="80"/>
        <v>42.75</v>
      </c>
      <c r="X89" s="36">
        <f t="shared" si="80"/>
        <v>44.5</v>
      </c>
      <c r="Y89" s="36">
        <f t="shared" si="80"/>
        <v>46.5</v>
      </c>
      <c r="Z89" s="36">
        <f t="shared" si="80"/>
        <v>47.524999999999999</v>
      </c>
      <c r="AA89" s="36">
        <f t="shared" si="80"/>
        <v>50.95</v>
      </c>
      <c r="AB89" s="36">
        <f t="shared" si="80"/>
        <v>52.800000000000004</v>
      </c>
      <c r="AC89" s="36">
        <f t="shared" si="80"/>
        <v>54.5</v>
      </c>
      <c r="AD89" s="258">
        <f>AD48+AD15</f>
        <v>40.375925925925927</v>
      </c>
      <c r="AE89" s="258">
        <f t="shared" ref="AE89:AF89" si="81">AE48+AE15</f>
        <v>42.466666666666669</v>
      </c>
      <c r="AF89" s="258">
        <f t="shared" si="81"/>
        <v>46.174999999999997</v>
      </c>
      <c r="AG89" s="258">
        <f>AG48+AG15</f>
        <v>52.75</v>
      </c>
      <c r="AH89" s="173">
        <f t="shared" si="75"/>
        <v>45.441898148148141</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ht="18.75">
      <c r="A90" s="129" t="s">
        <v>51</v>
      </c>
      <c r="B90" s="129" t="s">
        <v>51</v>
      </c>
      <c r="C90" s="129" t="s">
        <v>51</v>
      </c>
      <c r="D90" s="130"/>
      <c r="E90" s="130"/>
      <c r="F90" s="36"/>
      <c r="G90" s="36">
        <v>65.069999999999993</v>
      </c>
      <c r="H90" s="36">
        <v>57.116315789473688</v>
      </c>
      <c r="I90" s="36">
        <v>59.478000000000009</v>
      </c>
      <c r="J90" s="36" t="e">
        <f>J60+J14</f>
        <v>#DIV/0!</v>
      </c>
      <c r="K90" s="36">
        <f>K60+K14</f>
        <v>61.65</v>
      </c>
      <c r="L90" s="36">
        <f>L60+L14</f>
        <v>60.6</v>
      </c>
      <c r="M90" s="36">
        <f>M60+M14</f>
        <v>61.704999999999998</v>
      </c>
      <c r="N90" s="36">
        <f>N61+N14</f>
        <v>60.28</v>
      </c>
      <c r="O90" s="36">
        <f>O61+O15</f>
        <v>14.15</v>
      </c>
      <c r="P90" s="36">
        <f>P61+P15</f>
        <v>36.15</v>
      </c>
      <c r="Q90" s="36">
        <f t="shared" ref="Q90:AC90" si="82">Q61+Q15</f>
        <v>38.36611111111111</v>
      </c>
      <c r="R90" s="36">
        <f t="shared" si="82"/>
        <v>40.9</v>
      </c>
      <c r="S90" s="36"/>
      <c r="T90" s="36"/>
      <c r="U90" s="36">
        <f t="shared" si="82"/>
        <v>41.65</v>
      </c>
      <c r="V90" s="36">
        <f t="shared" si="82"/>
        <v>42.5</v>
      </c>
      <c r="W90" s="36">
        <f t="shared" si="82"/>
        <v>42.75</v>
      </c>
      <c r="X90" s="36">
        <f t="shared" si="82"/>
        <v>44.5</v>
      </c>
      <c r="Y90" s="36">
        <f t="shared" si="82"/>
        <v>45.95</v>
      </c>
      <c r="Z90" s="36">
        <f t="shared" si="82"/>
        <v>46.875</v>
      </c>
      <c r="AA90" s="36">
        <f t="shared" si="82"/>
        <v>50.15</v>
      </c>
      <c r="AB90" s="36">
        <f t="shared" si="82"/>
        <v>52</v>
      </c>
      <c r="AC90" s="36">
        <f t="shared" si="82"/>
        <v>53.8</v>
      </c>
      <c r="AD90" s="258">
        <f>AD61+AD15</f>
        <v>38.47203703703704</v>
      </c>
      <c r="AE90" s="258">
        <f t="shared" ref="AE90:AF90" si="83">AE61+AE15</f>
        <v>42.3</v>
      </c>
      <c r="AF90" s="258">
        <f t="shared" si="83"/>
        <v>45.774999999999999</v>
      </c>
      <c r="AG90" s="258">
        <f>AG61+AG15</f>
        <v>51.983333333333334</v>
      </c>
      <c r="AH90" s="173">
        <f t="shared" si="75"/>
        <v>44.632592592592594</v>
      </c>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t="18.75">
      <c r="A91" s="129" t="s">
        <v>52</v>
      </c>
      <c r="B91" s="129" t="s">
        <v>52</v>
      </c>
      <c r="C91" s="129" t="s">
        <v>52</v>
      </c>
      <c r="D91" s="130"/>
      <c r="E91" s="130"/>
      <c r="F91" s="134"/>
      <c r="G91" s="134">
        <v>48.747959921259849</v>
      </c>
      <c r="H91" s="134">
        <v>38.740489017820138</v>
      </c>
      <c r="I91" s="134">
        <v>37.475669291338583</v>
      </c>
      <c r="J91" s="134" t="e">
        <f>(J71+J14)*6.35</f>
        <v>#DIV/0!</v>
      </c>
      <c r="K91" s="134">
        <f>(K71+K14)*6.35</f>
        <v>254.92074999999997</v>
      </c>
      <c r="L91" s="134">
        <f>(L71+L14)*6.35</f>
        <v>245.71324999999999</v>
      </c>
      <c r="M91" s="134">
        <f>(M71+M14)*6.35</f>
        <v>255.93674999999999</v>
      </c>
      <c r="N91" s="134">
        <f>(N72+N14)*6.35</f>
        <v>249.76137499999996</v>
      </c>
      <c r="O91" s="134">
        <f>(O72+O15)*6.35</f>
        <v>-42.756666666666668</v>
      </c>
      <c r="P91" s="134">
        <f>(P72+P15)*6.35</f>
        <v>150.36799999999999</v>
      </c>
      <c r="Q91" s="134">
        <f t="shared" ref="Q91:AC91" si="84">(Q72+Q15)*6.35</f>
        <v>153.92944444444447</v>
      </c>
      <c r="R91" s="134">
        <f t="shared" si="84"/>
        <v>157.47999999999999</v>
      </c>
      <c r="S91" s="134"/>
      <c r="T91" s="134"/>
      <c r="U91" s="134">
        <f t="shared" si="84"/>
        <v>156.845</v>
      </c>
      <c r="V91" s="134">
        <f t="shared" si="84"/>
        <v>160.655</v>
      </c>
      <c r="W91" s="134">
        <f t="shared" si="84"/>
        <v>161.29</v>
      </c>
      <c r="X91" s="134">
        <f t="shared" si="84"/>
        <v>172.08500000000001</v>
      </c>
      <c r="Y91" s="134">
        <f t="shared" si="84"/>
        <v>184.14999999999998</v>
      </c>
      <c r="Z91" s="134">
        <f t="shared" si="84"/>
        <v>188.75375</v>
      </c>
      <c r="AA91" s="134">
        <f t="shared" si="84"/>
        <v>202.56499999999997</v>
      </c>
      <c r="AB91" s="134">
        <f t="shared" si="84"/>
        <v>206.69250000000002</v>
      </c>
      <c r="AC91" s="134">
        <f t="shared" si="84"/>
        <v>217.17000000000002</v>
      </c>
      <c r="AD91" s="259">
        <f>(AD72+AD15)*6.35</f>
        <v>153.92581481481483</v>
      </c>
      <c r="AE91" s="259">
        <f t="shared" ref="AE91:AF91" si="85">(AE72+AE15)*6.35</f>
        <v>159.59666666666666</v>
      </c>
      <c r="AF91" s="259">
        <f t="shared" si="85"/>
        <v>181.66291666666663</v>
      </c>
      <c r="AG91" s="259">
        <f>(AG72+AG15)*6.35</f>
        <v>208.80916666666664</v>
      </c>
      <c r="AH91" s="173">
        <f t="shared" si="75"/>
        <v>175.99864120370373</v>
      </c>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t="18.75">
      <c r="A92" s="129" t="s">
        <v>53</v>
      </c>
      <c r="B92" s="129" t="s">
        <v>53</v>
      </c>
      <c r="C92" s="129" t="s">
        <v>53</v>
      </c>
      <c r="D92" s="130"/>
      <c r="E92" s="130"/>
      <c r="F92" s="36"/>
      <c r="G92" s="36"/>
      <c r="H92" s="36"/>
      <c r="I92" s="36"/>
      <c r="J92" s="36" t="e">
        <f>J82</f>
        <v>#DIV/0!</v>
      </c>
      <c r="K92" s="36">
        <f t="shared" ref="K92:L92" si="86">K82</f>
        <v>1.2</v>
      </c>
      <c r="L92" s="36">
        <f t="shared" si="86"/>
        <v>1.5</v>
      </c>
      <c r="M92" s="36">
        <f>M82</f>
        <v>1.625</v>
      </c>
      <c r="N92" s="36">
        <f>N83+N15</f>
        <v>47.85</v>
      </c>
      <c r="O92" s="36">
        <f>O83+O15</f>
        <v>2.0666666666666669</v>
      </c>
      <c r="P92" s="36">
        <f>P83+P15</f>
        <v>30.31</v>
      </c>
      <c r="Q92" s="36">
        <f t="shared" ref="Q92:AB92" si="87">Q83+Q15</f>
        <v>32.443888888888893</v>
      </c>
      <c r="R92" s="36">
        <f t="shared" si="87"/>
        <v>34</v>
      </c>
      <c r="S92" s="36"/>
      <c r="T92" s="36"/>
      <c r="U92" s="36">
        <f t="shared" si="87"/>
        <v>34.1</v>
      </c>
      <c r="V92" s="36">
        <f t="shared" si="87"/>
        <v>35.1</v>
      </c>
      <c r="W92" s="36">
        <f t="shared" si="87"/>
        <v>35.299999999999997</v>
      </c>
      <c r="X92" s="36">
        <f t="shared" si="87"/>
        <v>37.1</v>
      </c>
      <c r="Y92" s="36">
        <f t="shared" si="87"/>
        <v>39</v>
      </c>
      <c r="Z92" s="36">
        <f t="shared" si="87"/>
        <v>39.625</v>
      </c>
      <c r="AA92" s="36">
        <f t="shared" si="87"/>
        <v>41.75</v>
      </c>
      <c r="AB92" s="36">
        <f t="shared" si="87"/>
        <v>42.45</v>
      </c>
      <c r="AC92" s="36">
        <f>AC83+AC15</f>
        <v>44</v>
      </c>
      <c r="AD92" s="258">
        <f>AD83+AD15</f>
        <v>32.251296296296296</v>
      </c>
      <c r="AE92" s="258">
        <f t="shared" ref="AE92" si="88">AE83+AE15</f>
        <v>34.833333333333329</v>
      </c>
      <c r="AF92" s="258">
        <f>AF83+AF15</f>
        <v>38.574999999999996</v>
      </c>
      <c r="AG92" s="258">
        <f>AG83+AG15</f>
        <v>42.733333333333334</v>
      </c>
      <c r="AH92" s="173">
        <f t="shared" si="75"/>
        <v>37.098240740740735</v>
      </c>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c r="A93" s="199"/>
      <c r="F93" s="135"/>
      <c r="G93" s="135"/>
      <c r="H93" s="135"/>
      <c r="I93" s="135"/>
      <c r="K93" s="135"/>
      <c r="L93" s="135"/>
      <c r="M93" s="135"/>
      <c r="N93" s="135"/>
      <c r="O93" s="135"/>
      <c r="P93" s="135"/>
      <c r="Q93" s="135"/>
      <c r="R93" s="137"/>
      <c r="S93" s="136"/>
      <c r="T93" s="136"/>
      <c r="U93" s="137"/>
      <c r="V93" s="137"/>
      <c r="W93" s="137"/>
      <c r="X93" s="137"/>
      <c r="Y93" s="137"/>
      <c r="Z93" s="137"/>
      <c r="AA93" s="137"/>
      <c r="AB93" s="137"/>
      <c r="AC93" s="137"/>
      <c r="AD93" s="137"/>
      <c r="AE93" s="137"/>
      <c r="AF93" s="137"/>
      <c r="AG93" s="137"/>
      <c r="AH93" s="7"/>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t="18.75">
      <c r="A94" s="200" t="s">
        <v>54</v>
      </c>
      <c r="B94" s="138" t="s">
        <v>54</v>
      </c>
      <c r="C94" s="138" t="s">
        <v>54</v>
      </c>
      <c r="D94" s="139"/>
      <c r="E94" s="139"/>
      <c r="F94" s="140" t="s">
        <v>4</v>
      </c>
      <c r="G94" s="140" t="s">
        <v>5</v>
      </c>
      <c r="H94" s="140" t="s">
        <v>6</v>
      </c>
      <c r="I94" s="140" t="s">
        <v>7</v>
      </c>
      <c r="J94" s="28" t="s">
        <v>2</v>
      </c>
      <c r="K94" s="140" t="s">
        <v>9</v>
      </c>
      <c r="L94" s="140" t="s">
        <v>9</v>
      </c>
      <c r="M94" s="140" t="s">
        <v>9</v>
      </c>
      <c r="N94" s="140" t="s">
        <v>12</v>
      </c>
      <c r="O94" s="140" t="s">
        <v>13</v>
      </c>
      <c r="P94" s="140" t="s">
        <v>14</v>
      </c>
      <c r="Q94" s="140" t="s">
        <v>15</v>
      </c>
      <c r="R94" s="140" t="s">
        <v>16</v>
      </c>
      <c r="S94" s="141"/>
      <c r="T94" s="141"/>
      <c r="U94" s="140" t="s">
        <v>64</v>
      </c>
      <c r="V94" s="140" t="s">
        <v>65</v>
      </c>
      <c r="W94" s="140" t="s">
        <v>66</v>
      </c>
      <c r="X94" s="140" t="s">
        <v>67</v>
      </c>
      <c r="Y94" s="140" t="s">
        <v>68</v>
      </c>
      <c r="Z94" s="140" t="s">
        <v>69</v>
      </c>
      <c r="AA94" s="140" t="s">
        <v>70</v>
      </c>
      <c r="AB94" s="140" t="s">
        <v>77</v>
      </c>
      <c r="AC94" s="140" t="s">
        <v>78</v>
      </c>
      <c r="AD94" s="140" t="s">
        <v>79</v>
      </c>
      <c r="AE94" s="140" t="s">
        <v>80</v>
      </c>
      <c r="AF94" s="140" t="s">
        <v>81</v>
      </c>
      <c r="AG94" s="140" t="s">
        <v>82</v>
      </c>
      <c r="AH94" s="140">
        <v>2016</v>
      </c>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t="18.75">
      <c r="A95" s="200" t="s">
        <v>56</v>
      </c>
      <c r="B95" s="138" t="s">
        <v>56</v>
      </c>
      <c r="C95" s="138" t="s">
        <v>56</v>
      </c>
      <c r="D95" s="142"/>
      <c r="E95" s="142"/>
      <c r="F95" s="143">
        <f t="shared" ref="F95" si="89">F86</f>
        <v>0</v>
      </c>
      <c r="G95" s="143">
        <f>G86</f>
        <v>56.18</v>
      </c>
      <c r="H95" s="143">
        <f t="shared" ref="H95" si="90">H86</f>
        <v>47.690789473684205</v>
      </c>
      <c r="I95" s="143">
        <f>I86</f>
        <v>45.375000000000007</v>
      </c>
      <c r="J95" s="143" t="e">
        <f>J86</f>
        <v>#DIV/0!</v>
      </c>
      <c r="K95" s="143">
        <f t="shared" ref="K95:L95" si="91">K86</f>
        <v>48.3</v>
      </c>
      <c r="L95" s="143">
        <f t="shared" si="91"/>
        <v>46.85</v>
      </c>
      <c r="M95" s="143">
        <f>M86</f>
        <v>48.634999999999998</v>
      </c>
      <c r="N95" s="143">
        <f>N86</f>
        <v>46.25</v>
      </c>
      <c r="O95" s="143">
        <f>O86</f>
        <v>0</v>
      </c>
      <c r="P95" s="143">
        <f>P86</f>
        <v>26.81</v>
      </c>
      <c r="Q95" s="143">
        <f>Q86</f>
        <v>29.269444444444446</v>
      </c>
      <c r="R95" s="143">
        <f t="shared" ref="R95" si="92">R86</f>
        <v>30.8</v>
      </c>
      <c r="S95" s="144"/>
      <c r="T95" s="144"/>
      <c r="U95" s="143">
        <f t="shared" ref="U95:AG95" si="93">U86</f>
        <v>31</v>
      </c>
      <c r="V95" s="143">
        <f t="shared" si="93"/>
        <v>31.8</v>
      </c>
      <c r="W95" s="143">
        <f t="shared" si="93"/>
        <v>32</v>
      </c>
      <c r="X95" s="143">
        <f t="shared" si="93"/>
        <v>34</v>
      </c>
      <c r="Y95" s="143">
        <f t="shared" si="93"/>
        <v>36</v>
      </c>
      <c r="Z95" s="143">
        <f t="shared" si="93"/>
        <v>36.625</v>
      </c>
      <c r="AA95" s="143">
        <f t="shared" si="93"/>
        <v>38.75</v>
      </c>
      <c r="AB95" s="143">
        <f t="shared" si="93"/>
        <v>39.450000000000003</v>
      </c>
      <c r="AC95" s="143">
        <f t="shared" si="93"/>
        <v>41</v>
      </c>
      <c r="AD95" s="260">
        <f t="shared" si="93"/>
        <v>28.959814814814816</v>
      </c>
      <c r="AE95" s="260">
        <f t="shared" si="93"/>
        <v>31.599999999999998</v>
      </c>
      <c r="AF95" s="260">
        <f t="shared" si="93"/>
        <v>35.541666666666664</v>
      </c>
      <c r="AG95" s="260">
        <f t="shared" si="93"/>
        <v>39.733333333333334</v>
      </c>
      <c r="AH95" s="173">
        <f t="shared" ref="AH95:AH101" si="94">AVERAGE(P95:AC95)</f>
        <v>33.958703703703705</v>
      </c>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t="18.75">
      <c r="A96" s="200" t="s">
        <v>57</v>
      </c>
      <c r="B96" s="138" t="s">
        <v>57</v>
      </c>
      <c r="C96" s="138" t="s">
        <v>57</v>
      </c>
      <c r="D96" s="142"/>
      <c r="E96" s="142"/>
      <c r="F96" s="143">
        <f t="shared" ref="F96" si="95">F87-F86</f>
        <v>0</v>
      </c>
      <c r="G96" s="143">
        <f>G87-G86</f>
        <v>-3.0341000000000022</v>
      </c>
      <c r="H96" s="143">
        <f t="shared" ref="H96" si="96">H87-H86</f>
        <v>-1.9265789473684194</v>
      </c>
      <c r="I96" s="143">
        <f>I87-I86</f>
        <v>1.4299999999999855</v>
      </c>
      <c r="J96" s="143" t="e">
        <f>J87-J86</f>
        <v>#DIV/0!</v>
      </c>
      <c r="K96" s="143" t="e">
        <f t="shared" ref="K96:L96" si="97">K87-K86</f>
        <v>#REF!</v>
      </c>
      <c r="L96" s="143" t="e">
        <f t="shared" si="97"/>
        <v>#REF!</v>
      </c>
      <c r="M96" s="143">
        <f>M87-M86</f>
        <v>1.4249999999999972</v>
      </c>
      <c r="N96" s="143">
        <f>N87-N86</f>
        <v>3.875</v>
      </c>
      <c r="O96" s="143">
        <f>O87-O86</f>
        <v>6</v>
      </c>
      <c r="P96" s="143">
        <f>P87-P86</f>
        <v>9.7899999999999956</v>
      </c>
      <c r="Q96" s="143">
        <f>Q87-Q86</f>
        <v>4.5627777777777752</v>
      </c>
      <c r="R96" s="143">
        <f t="shared" ref="R96" si="98">R87-R86</f>
        <v>4.9999999999999964</v>
      </c>
      <c r="S96" s="144"/>
      <c r="T96" s="144"/>
      <c r="U96" s="143">
        <f t="shared" ref="U96:AG96" si="99">U87-U86</f>
        <v>4.5</v>
      </c>
      <c r="V96" s="143">
        <f t="shared" si="99"/>
        <v>4.9999999999999964</v>
      </c>
      <c r="W96" s="143">
        <f t="shared" si="99"/>
        <v>5</v>
      </c>
      <c r="X96" s="143">
        <f t="shared" si="99"/>
        <v>5</v>
      </c>
      <c r="Y96" s="143">
        <f t="shared" si="99"/>
        <v>5</v>
      </c>
      <c r="Z96" s="143">
        <f t="shared" si="99"/>
        <v>4</v>
      </c>
      <c r="AA96" s="143">
        <f t="shared" si="99"/>
        <v>4</v>
      </c>
      <c r="AB96" s="143">
        <f t="shared" si="99"/>
        <v>4</v>
      </c>
      <c r="AC96" s="143">
        <f t="shared" si="99"/>
        <v>4</v>
      </c>
      <c r="AD96" s="260">
        <f t="shared" si="99"/>
        <v>6.450925925925926</v>
      </c>
      <c r="AE96" s="260">
        <f t="shared" si="99"/>
        <v>4.8333333333333321</v>
      </c>
      <c r="AF96" s="260">
        <f t="shared" si="99"/>
        <v>4.6666666666666643</v>
      </c>
      <c r="AG96" s="260">
        <f t="shared" si="99"/>
        <v>4</v>
      </c>
      <c r="AH96" s="173">
        <f t="shared" si="94"/>
        <v>4.9877314814814797</v>
      </c>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t="18.75">
      <c r="A97" s="200" t="s">
        <v>58</v>
      </c>
      <c r="B97" s="138" t="s">
        <v>58</v>
      </c>
      <c r="C97" s="138" t="s">
        <v>58</v>
      </c>
      <c r="D97" s="142"/>
      <c r="E97" s="142"/>
      <c r="F97" s="143">
        <f t="shared" ref="F97" si="100">F88-F86</f>
        <v>0</v>
      </c>
      <c r="G97" s="143">
        <f>G88-G86</f>
        <v>19.766299999999994</v>
      </c>
      <c r="H97" s="143">
        <f t="shared" ref="H97" si="101">H88-H86</f>
        <v>18.313947368421083</v>
      </c>
      <c r="I97" s="143">
        <f>I88-I86</f>
        <v>19.860999999999997</v>
      </c>
      <c r="J97" s="143" t="e">
        <f>J88-J86</f>
        <v>#DIV/0!</v>
      </c>
      <c r="K97" s="143">
        <f t="shared" ref="K97:M97" si="102">K88-K86</f>
        <v>16.482500000000002</v>
      </c>
      <c r="L97" s="143">
        <f t="shared" si="102"/>
        <v>17.249999999999993</v>
      </c>
      <c r="M97" s="143">
        <f t="shared" si="102"/>
        <v>16.372499999999995</v>
      </c>
      <c r="N97" s="143">
        <f>N88-N86</f>
        <v>15.8125</v>
      </c>
      <c r="O97" s="143">
        <f>O88-O86</f>
        <v>17.5</v>
      </c>
      <c r="P97" s="143">
        <f>P88-P86</f>
        <v>23.610000000000003</v>
      </c>
      <c r="Q97" s="143">
        <f t="shared" ref="Q97" si="103">Q88-Q86</f>
        <v>15.141666666666666</v>
      </c>
      <c r="R97" s="143">
        <f>R88-R86</f>
        <v>17.499999999999996</v>
      </c>
      <c r="S97" s="144"/>
      <c r="T97" s="144"/>
      <c r="U97" s="143">
        <f t="shared" ref="U97:AG97" si="104">U88-U86</f>
        <v>18.5</v>
      </c>
      <c r="V97" s="143">
        <f t="shared" si="104"/>
        <v>19.499999999999996</v>
      </c>
      <c r="W97" s="143">
        <f t="shared" si="104"/>
        <v>20</v>
      </c>
      <c r="X97" s="143">
        <f t="shared" si="104"/>
        <v>18.5</v>
      </c>
      <c r="Y97" s="143">
        <f t="shared" si="104"/>
        <v>17.5</v>
      </c>
      <c r="Z97" s="143">
        <f t="shared" si="104"/>
        <v>16.5</v>
      </c>
      <c r="AA97" s="143">
        <f t="shared" si="104"/>
        <v>15</v>
      </c>
      <c r="AB97" s="143">
        <f t="shared" si="104"/>
        <v>14</v>
      </c>
      <c r="AC97" s="143">
        <f t="shared" si="104"/>
        <v>14</v>
      </c>
      <c r="AD97" s="260">
        <f t="shared" si="104"/>
        <v>18.750555555555554</v>
      </c>
      <c r="AE97" s="260">
        <f t="shared" si="104"/>
        <v>19.333333333333332</v>
      </c>
      <c r="AF97" s="260">
        <f t="shared" si="104"/>
        <v>17.5</v>
      </c>
      <c r="AG97" s="260">
        <f t="shared" si="104"/>
        <v>14.333333333333336</v>
      </c>
      <c r="AH97" s="173">
        <f t="shared" si="94"/>
        <v>17.479305555555555</v>
      </c>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t="18.75">
      <c r="A98" s="200" t="s">
        <v>59</v>
      </c>
      <c r="B98" s="138" t="s">
        <v>59</v>
      </c>
      <c r="C98" s="138" t="s">
        <v>59</v>
      </c>
      <c r="D98" s="142"/>
      <c r="E98" s="142"/>
      <c r="F98" s="143">
        <f t="shared" ref="F98" si="105">F89-F86</f>
        <v>0</v>
      </c>
      <c r="G98" s="143">
        <f>G89-G86</f>
        <v>9.6289999999999978</v>
      </c>
      <c r="H98" s="143">
        <f t="shared" ref="H98" si="106">H89-H86</f>
        <v>9.384999999999998</v>
      </c>
      <c r="I98" s="143">
        <f>I89-I86</f>
        <v>13.61849999999999</v>
      </c>
      <c r="J98" s="143" t="e">
        <f>J89-J86</f>
        <v>#DIV/0!</v>
      </c>
      <c r="K98" s="143">
        <f t="shared" ref="K98:M98" si="107">K89-K86</f>
        <v>13.11</v>
      </c>
      <c r="L98" s="143">
        <f t="shared" si="107"/>
        <v>13.435000000000002</v>
      </c>
      <c r="M98" s="143">
        <f t="shared" si="107"/>
        <v>13.344999999999999</v>
      </c>
      <c r="N98" s="143">
        <f>N89-N86</f>
        <v>14.229999999999997</v>
      </c>
      <c r="O98" s="143">
        <f>O89-O86</f>
        <v>15.6</v>
      </c>
      <c r="P98" s="143">
        <f>P89-P86</f>
        <v>11.099999999999998</v>
      </c>
      <c r="Q98" s="143">
        <f>Q89-Q86</f>
        <v>11.648333333333333</v>
      </c>
      <c r="R98" s="143">
        <f t="shared" ref="R98" si="108">R89-R86</f>
        <v>11.499999999999996</v>
      </c>
      <c r="S98" s="144"/>
      <c r="T98" s="144"/>
      <c r="U98" s="143">
        <f t="shared" ref="U98:AG98" si="109">U89-U86</f>
        <v>11.100000000000001</v>
      </c>
      <c r="V98" s="143">
        <f t="shared" si="109"/>
        <v>10.749999999999996</v>
      </c>
      <c r="W98" s="143">
        <f t="shared" si="109"/>
        <v>10.75</v>
      </c>
      <c r="X98" s="143">
        <f t="shared" si="109"/>
        <v>10.5</v>
      </c>
      <c r="Y98" s="143">
        <f t="shared" si="109"/>
        <v>10.5</v>
      </c>
      <c r="Z98" s="143">
        <f t="shared" si="109"/>
        <v>10.899999999999999</v>
      </c>
      <c r="AA98" s="143">
        <f t="shared" si="109"/>
        <v>12.200000000000003</v>
      </c>
      <c r="AB98" s="143">
        <f t="shared" si="109"/>
        <v>13.350000000000001</v>
      </c>
      <c r="AC98" s="143">
        <f t="shared" si="109"/>
        <v>13.5</v>
      </c>
      <c r="AD98" s="260">
        <f t="shared" si="109"/>
        <v>11.41611111111111</v>
      </c>
      <c r="AE98" s="260">
        <f t="shared" si="109"/>
        <v>10.866666666666671</v>
      </c>
      <c r="AF98" s="260">
        <f t="shared" si="109"/>
        <v>10.633333333333333</v>
      </c>
      <c r="AG98" s="260">
        <f t="shared" si="109"/>
        <v>13.016666666666666</v>
      </c>
      <c r="AH98" s="173">
        <f t="shared" si="94"/>
        <v>11.483194444444445</v>
      </c>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t="18.75">
      <c r="A99" s="200" t="s">
        <v>60</v>
      </c>
      <c r="B99" s="138" t="s">
        <v>60</v>
      </c>
      <c r="C99" s="138" t="s">
        <v>60</v>
      </c>
      <c r="D99" s="142"/>
      <c r="E99" s="142"/>
      <c r="F99" s="143">
        <f t="shared" ref="F99" si="110">F90-F86</f>
        <v>0</v>
      </c>
      <c r="G99" s="143">
        <f>G90-G86</f>
        <v>8.8899999999999935</v>
      </c>
      <c r="H99" s="143">
        <f t="shared" ref="H99" si="111">H90-H86</f>
        <v>9.4255263157894831</v>
      </c>
      <c r="I99" s="143">
        <f>I90-I86</f>
        <v>14.103000000000002</v>
      </c>
      <c r="J99" s="143" t="e">
        <f>J90-J86</f>
        <v>#DIV/0!</v>
      </c>
      <c r="K99" s="143">
        <f t="shared" ref="K99:M99" si="112">K90-K86</f>
        <v>13.350000000000001</v>
      </c>
      <c r="L99" s="143">
        <f t="shared" si="112"/>
        <v>13.75</v>
      </c>
      <c r="M99" s="143">
        <f t="shared" si="112"/>
        <v>13.07</v>
      </c>
      <c r="N99" s="143">
        <f>N90-N86</f>
        <v>14.030000000000001</v>
      </c>
      <c r="O99" s="143">
        <f>O90-O86</f>
        <v>14.15</v>
      </c>
      <c r="P99" s="143">
        <f>P90-P86</f>
        <v>9.34</v>
      </c>
      <c r="Q99" s="143">
        <f>Q90-Q86</f>
        <v>9.096666666666664</v>
      </c>
      <c r="R99" s="143">
        <f t="shared" ref="R99" si="113">R90-R86</f>
        <v>10.099999999999998</v>
      </c>
      <c r="S99" s="144"/>
      <c r="T99" s="144"/>
      <c r="U99" s="143">
        <f t="shared" ref="U99:AG99" si="114">U90-U86</f>
        <v>10.649999999999999</v>
      </c>
      <c r="V99" s="143">
        <f t="shared" si="114"/>
        <v>10.7</v>
      </c>
      <c r="W99" s="143">
        <f t="shared" si="114"/>
        <v>10.75</v>
      </c>
      <c r="X99" s="143">
        <f t="shared" si="114"/>
        <v>10.5</v>
      </c>
      <c r="Y99" s="143">
        <f t="shared" si="114"/>
        <v>9.9500000000000028</v>
      </c>
      <c r="Z99" s="143">
        <f t="shared" si="114"/>
        <v>10.25</v>
      </c>
      <c r="AA99" s="143">
        <f t="shared" si="114"/>
        <v>11.399999999999999</v>
      </c>
      <c r="AB99" s="143">
        <f t="shared" si="114"/>
        <v>12.549999999999997</v>
      </c>
      <c r="AC99" s="143">
        <f t="shared" si="114"/>
        <v>12.799999999999997</v>
      </c>
      <c r="AD99" s="260">
        <f t="shared" si="114"/>
        <v>9.5122222222222241</v>
      </c>
      <c r="AE99" s="260">
        <f t="shared" si="114"/>
        <v>10.7</v>
      </c>
      <c r="AF99" s="260">
        <f t="shared" si="114"/>
        <v>10.233333333333334</v>
      </c>
      <c r="AG99" s="260">
        <f t="shared" si="114"/>
        <v>12.25</v>
      </c>
      <c r="AH99" s="173">
        <f t="shared" si="94"/>
        <v>10.673888888888888</v>
      </c>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t="18.75">
      <c r="A100" s="200" t="s">
        <v>61</v>
      </c>
      <c r="B100" s="138" t="s">
        <v>61</v>
      </c>
      <c r="C100" s="138" t="s">
        <v>61</v>
      </c>
      <c r="D100" s="142"/>
      <c r="E100" s="142"/>
      <c r="F100" s="143">
        <f>F71</f>
        <v>0</v>
      </c>
      <c r="G100" s="143">
        <f>G91-G86</f>
        <v>-7.432040078740151</v>
      </c>
      <c r="H100" s="143">
        <f t="shared" ref="H100:I100" si="115">H91-H86</f>
        <v>-8.9503004558640669</v>
      </c>
      <c r="I100" s="143">
        <f t="shared" si="115"/>
        <v>-7.8993307086614237</v>
      </c>
      <c r="J100" s="143">
        <f t="shared" ref="J100" si="116">J71</f>
        <v>0</v>
      </c>
      <c r="K100" s="143">
        <f>K71</f>
        <v>-8.1550000000000011</v>
      </c>
      <c r="L100" s="143">
        <f>L71</f>
        <v>-8.1550000000000011</v>
      </c>
      <c r="M100" s="143">
        <f>M71</f>
        <v>-8.33</v>
      </c>
      <c r="N100" s="143">
        <f>N71</f>
        <v>-6.9175000000000004</v>
      </c>
      <c r="O100" s="143">
        <f>O72</f>
        <v>-6.7333333333333334</v>
      </c>
      <c r="P100" s="143">
        <f>P72</f>
        <v>-3.13</v>
      </c>
      <c r="Q100" s="143">
        <f>Q72</f>
        <v>-5.0285870516185458</v>
      </c>
      <c r="R100" s="143">
        <f t="shared" ref="R100" si="117">R72</f>
        <v>-6</v>
      </c>
      <c r="S100" s="144"/>
      <c r="T100" s="144"/>
      <c r="U100" s="143">
        <f t="shared" ref="U100" si="118">U72</f>
        <v>-6.3</v>
      </c>
      <c r="V100" s="143">
        <f t="shared" ref="V100:AG100" si="119">V71</f>
        <v>-6.45</v>
      </c>
      <c r="W100" s="143">
        <f t="shared" si="119"/>
        <v>-6.5875000000000004</v>
      </c>
      <c r="X100" s="143">
        <f t="shared" si="119"/>
        <v>-6.9</v>
      </c>
      <c r="Y100" s="143">
        <f t="shared" si="119"/>
        <v>-6.9499999999999993</v>
      </c>
      <c r="Z100" s="143">
        <f t="shared" si="119"/>
        <v>-6.875</v>
      </c>
      <c r="AA100" s="143">
        <f t="shared" si="119"/>
        <v>-6.85</v>
      </c>
      <c r="AB100" s="143">
        <f t="shared" si="119"/>
        <v>-6.9</v>
      </c>
      <c r="AC100" s="143">
        <f t="shared" si="119"/>
        <v>-6.8249999999999993</v>
      </c>
      <c r="AD100" s="260">
        <f t="shared" si="119"/>
        <v>-4.7111956838728482</v>
      </c>
      <c r="AE100" s="260">
        <f t="shared" si="119"/>
        <v>-6.4541666666666666</v>
      </c>
      <c r="AF100" s="260">
        <f t="shared" si="119"/>
        <v>-6.9083333333333323</v>
      </c>
      <c r="AG100" s="260">
        <f t="shared" si="119"/>
        <v>-6.8583333333333325</v>
      </c>
      <c r="AH100" s="173">
        <f t="shared" si="94"/>
        <v>-6.2330072543015449</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ht="36.75" customHeight="1">
      <c r="A101" s="201" t="s">
        <v>62</v>
      </c>
      <c r="B101" s="145" t="s">
        <v>62</v>
      </c>
      <c r="C101" s="145" t="s">
        <v>62</v>
      </c>
      <c r="D101" s="142"/>
      <c r="E101" s="142"/>
      <c r="F101" s="143">
        <f t="shared" ref="F101" si="120">F82</f>
        <v>0</v>
      </c>
      <c r="G101" s="143">
        <f>G82</f>
        <v>0</v>
      </c>
      <c r="H101" s="143">
        <f t="shared" ref="H101" si="121">H82</f>
        <v>0</v>
      </c>
      <c r="I101" s="143">
        <f>I82</f>
        <v>0</v>
      </c>
      <c r="J101" s="143" t="e">
        <f>J82</f>
        <v>#DIV/0!</v>
      </c>
      <c r="K101" s="143">
        <f t="shared" ref="K101:M101" si="122">K82</f>
        <v>1.2</v>
      </c>
      <c r="L101" s="143">
        <f t="shared" si="122"/>
        <v>1.5</v>
      </c>
      <c r="M101" s="143">
        <f t="shared" si="122"/>
        <v>1.625</v>
      </c>
      <c r="N101" s="143">
        <f>N92-N86</f>
        <v>1.6000000000000014</v>
      </c>
      <c r="O101" s="143">
        <f>O92-O86</f>
        <v>2.0666666666666669</v>
      </c>
      <c r="P101" s="143">
        <f>P92-P86</f>
        <v>3.5</v>
      </c>
      <c r="Q101" s="143">
        <f>Q92-Q86</f>
        <v>3.1744444444444468</v>
      </c>
      <c r="R101" s="143">
        <f t="shared" ref="R101" si="123">R92-R86</f>
        <v>3.1999999999999993</v>
      </c>
      <c r="S101" s="144"/>
      <c r="T101" s="144"/>
      <c r="U101" s="143">
        <f t="shared" ref="U101:AG101" si="124">U92-U86</f>
        <v>3.1000000000000014</v>
      </c>
      <c r="V101" s="143">
        <f t="shared" si="124"/>
        <v>3.3000000000000007</v>
      </c>
      <c r="W101" s="143">
        <f t="shared" si="124"/>
        <v>3.2999999999999972</v>
      </c>
      <c r="X101" s="143">
        <f t="shared" si="124"/>
        <v>3.1000000000000014</v>
      </c>
      <c r="Y101" s="143">
        <f t="shared" si="124"/>
        <v>3</v>
      </c>
      <c r="Z101" s="143">
        <f t="shared" si="124"/>
        <v>3</v>
      </c>
      <c r="AA101" s="143">
        <f t="shared" si="124"/>
        <v>3</v>
      </c>
      <c r="AB101" s="143">
        <f t="shared" si="124"/>
        <v>3</v>
      </c>
      <c r="AC101" s="143">
        <f t="shared" si="124"/>
        <v>3</v>
      </c>
      <c r="AD101" s="260">
        <f>AD92-AD86</f>
        <v>3.2914814814814797</v>
      </c>
      <c r="AE101" s="260">
        <f>AE92-AE86</f>
        <v>3.2333333333333307</v>
      </c>
      <c r="AF101" s="260">
        <f>AF92-AF86</f>
        <v>3.0333333333333314</v>
      </c>
      <c r="AG101" s="260">
        <f t="shared" si="124"/>
        <v>3</v>
      </c>
      <c r="AH101" s="173">
        <f t="shared" si="94"/>
        <v>3.1395370370370372</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199"/>
      <c r="R102" s="6"/>
      <c r="U102" s="6"/>
      <c r="V102" s="6"/>
      <c r="W102" s="6"/>
      <c r="AH102" s="7"/>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199"/>
      <c r="B103" s="146"/>
      <c r="C103" s="146"/>
      <c r="D103" s="147"/>
      <c r="E103" s="147"/>
      <c r="F103" s="140" t="s">
        <v>4</v>
      </c>
      <c r="G103" s="140" t="s">
        <v>5</v>
      </c>
      <c r="H103" s="140" t="s">
        <v>6</v>
      </c>
      <c r="I103" s="140" t="s">
        <v>7</v>
      </c>
      <c r="J103" s="32"/>
      <c r="K103" s="140" t="s">
        <v>9</v>
      </c>
      <c r="L103" s="140" t="s">
        <v>9</v>
      </c>
      <c r="M103" s="140" t="s">
        <v>70</v>
      </c>
      <c r="N103" s="140" t="s">
        <v>12</v>
      </c>
      <c r="O103" s="140" t="s">
        <v>13</v>
      </c>
      <c r="P103" s="140" t="s">
        <v>13</v>
      </c>
      <c r="Q103" s="140" t="s">
        <v>13</v>
      </c>
      <c r="R103" s="140"/>
      <c r="S103" s="141"/>
      <c r="T103" s="141"/>
      <c r="U103" s="140"/>
      <c r="V103" s="140"/>
      <c r="W103" s="140"/>
      <c r="X103" s="140" t="s">
        <v>17</v>
      </c>
      <c r="Y103" s="148"/>
      <c r="Z103" s="148"/>
      <c r="AA103" s="148"/>
      <c r="AB103" s="148"/>
      <c r="AC103" s="148"/>
      <c r="AD103" s="140" t="s">
        <v>55</v>
      </c>
      <c r="AE103" s="140" t="s">
        <v>55</v>
      </c>
      <c r="AF103" s="140"/>
      <c r="AG103" s="140" t="s">
        <v>55</v>
      </c>
      <c r="AH103" s="7"/>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199"/>
      <c r="B104" s="149">
        <v>0.03</v>
      </c>
      <c r="C104" s="149">
        <v>0.03</v>
      </c>
      <c r="D104" s="150"/>
      <c r="E104" s="150"/>
      <c r="F104" s="151">
        <f>$B$104*$J$104</f>
        <v>-0.6</v>
      </c>
      <c r="G104" s="151">
        <f>$B$104*$J$104</f>
        <v>-0.6</v>
      </c>
      <c r="H104" s="151">
        <f>$B$104*$J$104</f>
        <v>-0.6</v>
      </c>
      <c r="I104" s="151">
        <f>$B$104*$J$104</f>
        <v>-0.6</v>
      </c>
      <c r="J104" s="36">
        <v>-20</v>
      </c>
      <c r="K104" s="151">
        <f t="shared" ref="K104:P104" si="125">$B$104*$J$104</f>
        <v>-0.6</v>
      </c>
      <c r="L104" s="151">
        <f t="shared" si="125"/>
        <v>-0.6</v>
      </c>
      <c r="M104" s="151">
        <f t="shared" si="125"/>
        <v>-0.6</v>
      </c>
      <c r="N104" s="151">
        <f t="shared" si="125"/>
        <v>-0.6</v>
      </c>
      <c r="O104" s="151">
        <f t="shared" si="125"/>
        <v>-0.6</v>
      </c>
      <c r="P104" s="151">
        <f t="shared" si="125"/>
        <v>-0.6</v>
      </c>
      <c r="Q104" s="151">
        <f>$B$104*$J$104</f>
        <v>-0.6</v>
      </c>
      <c r="R104" s="132"/>
      <c r="S104" s="131"/>
      <c r="T104" s="131"/>
      <c r="U104" s="132"/>
      <c r="V104" s="132"/>
      <c r="W104" s="132"/>
      <c r="X104" s="132">
        <v>0.94499999999999995</v>
      </c>
      <c r="Y104" s="132"/>
      <c r="Z104" s="132"/>
      <c r="AA104" s="132"/>
      <c r="AB104" s="132"/>
      <c r="AC104" s="132"/>
      <c r="AD104" s="151">
        <f>$B$104*$J$104</f>
        <v>-0.6</v>
      </c>
      <c r="AE104" s="151">
        <f>$B$104*$J$104</f>
        <v>-0.6</v>
      </c>
      <c r="AF104" s="151"/>
      <c r="AG104" s="151">
        <f>$B$104*$J$104</f>
        <v>-0.6</v>
      </c>
      <c r="AH104" s="7"/>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199"/>
      <c r="B105" s="149">
        <v>0.03</v>
      </c>
      <c r="C105" s="149">
        <v>0.03</v>
      </c>
      <c r="D105" s="150"/>
      <c r="E105" s="150"/>
      <c r="F105" s="151">
        <f t="shared" ref="F105:I108" si="126">$B105*(F87-F$86-1.7)</f>
        <v>-5.0999999999999997E-2</v>
      </c>
      <c r="G105" s="151">
        <f t="shared" si="126"/>
        <v>-0.14202300000000007</v>
      </c>
      <c r="H105" s="151">
        <f t="shared" si="126"/>
        <v>-0.10879736842105259</v>
      </c>
      <c r="I105" s="151">
        <f t="shared" si="126"/>
        <v>-8.1000000000004332E-3</v>
      </c>
      <c r="J105" s="36"/>
      <c r="K105" s="151" t="e">
        <f t="shared" ref="K105:P108" si="127">$B105*(K87-K$86-1.7)</f>
        <v>#REF!</v>
      </c>
      <c r="L105" s="151" t="e">
        <f t="shared" si="127"/>
        <v>#REF!</v>
      </c>
      <c r="M105" s="151">
        <f t="shared" si="127"/>
        <v>-8.2500000000000837E-3</v>
      </c>
      <c r="N105" s="151">
        <f t="shared" si="127"/>
        <v>6.5249999999999989E-2</v>
      </c>
      <c r="O105" s="151">
        <f t="shared" si="127"/>
        <v>0.129</v>
      </c>
      <c r="P105" s="151">
        <f t="shared" si="127"/>
        <v>0.24269999999999989</v>
      </c>
      <c r="Q105" s="151">
        <f>$B105*(Q87-Q$86-1.7)</f>
        <v>8.5883333333333242E-2</v>
      </c>
      <c r="R105" s="132"/>
      <c r="S105" s="131"/>
      <c r="T105" s="131"/>
      <c r="U105" s="132"/>
      <c r="V105" s="132"/>
      <c r="W105" s="132"/>
      <c r="X105" s="132" t="e">
        <v>#REF!</v>
      </c>
      <c r="Y105" s="132"/>
      <c r="Z105" s="132"/>
      <c r="AA105" s="132"/>
      <c r="AB105" s="132"/>
      <c r="AC105" s="132"/>
      <c r="AD105" s="151">
        <f t="shared" ref="AD105:AG108" si="128">$B105*(AD87-AD$86-1.7)</f>
        <v>0.14252777777777778</v>
      </c>
      <c r="AE105" s="151">
        <f t="shared" si="128"/>
        <v>9.3999999999999959E-2</v>
      </c>
      <c r="AF105" s="151"/>
      <c r="AG105" s="151">
        <f t="shared" si="128"/>
        <v>6.8999999999999992E-2</v>
      </c>
      <c r="AH105" s="7"/>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199"/>
      <c r="B106" s="149">
        <v>0.16</v>
      </c>
      <c r="C106" s="149">
        <v>0.16</v>
      </c>
      <c r="D106" s="150"/>
      <c r="E106" s="150"/>
      <c r="F106" s="151">
        <f t="shared" si="126"/>
        <v>-0.27200000000000002</v>
      </c>
      <c r="G106" s="151">
        <f t="shared" si="126"/>
        <v>2.8906079999999994</v>
      </c>
      <c r="H106" s="151">
        <f t="shared" si="126"/>
        <v>2.6582315789473734</v>
      </c>
      <c r="I106" s="151">
        <f t="shared" si="126"/>
        <v>2.9057599999999999</v>
      </c>
      <c r="J106" s="36"/>
      <c r="K106" s="151">
        <f t="shared" si="127"/>
        <v>2.3652000000000006</v>
      </c>
      <c r="L106" s="151">
        <f t="shared" si="127"/>
        <v>2.4879999999999991</v>
      </c>
      <c r="M106" s="151">
        <f t="shared" si="127"/>
        <v>2.3475999999999995</v>
      </c>
      <c r="N106" s="151">
        <f t="shared" si="127"/>
        <v>2.258</v>
      </c>
      <c r="O106" s="151">
        <f t="shared" si="127"/>
        <v>2.528</v>
      </c>
      <c r="P106" s="151">
        <f t="shared" si="127"/>
        <v>3.5056000000000007</v>
      </c>
      <c r="Q106" s="151">
        <f>$B106*(Q88-Q$86-1.7)</f>
        <v>2.1506666666666665</v>
      </c>
      <c r="R106" s="132"/>
      <c r="S106" s="131"/>
      <c r="T106" s="131"/>
      <c r="U106" s="132"/>
      <c r="V106" s="132"/>
      <c r="W106" s="132"/>
      <c r="X106" s="132" t="e">
        <v>#REF!</v>
      </c>
      <c r="Y106" s="132"/>
      <c r="Z106" s="132"/>
      <c r="AA106" s="132"/>
      <c r="AB106" s="132"/>
      <c r="AC106" s="132"/>
      <c r="AD106" s="151">
        <f t="shared" si="128"/>
        <v>2.7280888888888888</v>
      </c>
      <c r="AE106" s="151">
        <f t="shared" si="128"/>
        <v>2.8213333333333335</v>
      </c>
      <c r="AF106" s="151"/>
      <c r="AG106" s="151">
        <f t="shared" si="128"/>
        <v>2.0213333333333336</v>
      </c>
      <c r="AH106" s="7"/>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B107" s="149">
        <v>0.15</v>
      </c>
      <c r="C107" s="149">
        <v>0.15</v>
      </c>
      <c r="D107" s="150"/>
      <c r="E107" s="150"/>
      <c r="F107" s="151">
        <f t="shared" si="126"/>
        <v>-0.255</v>
      </c>
      <c r="G107" s="151">
        <f t="shared" si="126"/>
        <v>1.1893499999999997</v>
      </c>
      <c r="H107" s="151">
        <f t="shared" si="126"/>
        <v>1.1527499999999997</v>
      </c>
      <c r="I107" s="151">
        <f t="shared" si="126"/>
        <v>1.7877749999999986</v>
      </c>
      <c r="J107" s="36"/>
      <c r="K107" s="151">
        <f t="shared" si="127"/>
        <v>1.7115</v>
      </c>
      <c r="L107" s="151">
        <f t="shared" si="127"/>
        <v>1.7602500000000003</v>
      </c>
      <c r="M107" s="151">
        <f t="shared" si="127"/>
        <v>1.7467499999999998</v>
      </c>
      <c r="N107" s="151">
        <f t="shared" si="127"/>
        <v>1.8794999999999995</v>
      </c>
      <c r="O107" s="151">
        <f t="shared" si="127"/>
        <v>2.085</v>
      </c>
      <c r="P107" s="151">
        <f t="shared" si="127"/>
        <v>1.4099999999999997</v>
      </c>
      <c r="Q107" s="151">
        <f>$B107*(Q89-Q$86-1.7)</f>
        <v>1.4922500000000001</v>
      </c>
      <c r="R107" s="132"/>
      <c r="S107" s="131"/>
      <c r="T107" s="131"/>
      <c r="U107" s="132"/>
      <c r="V107" s="132"/>
      <c r="W107" s="132"/>
      <c r="X107" s="132" t="e">
        <v>#REF!</v>
      </c>
      <c r="Y107" s="132"/>
      <c r="Z107" s="132"/>
      <c r="AA107" s="132"/>
      <c r="AB107" s="132"/>
      <c r="AC107" s="132"/>
      <c r="AD107" s="151">
        <f t="shared" si="128"/>
        <v>1.4574166666666666</v>
      </c>
      <c r="AE107" s="151">
        <f t="shared" si="128"/>
        <v>1.3750000000000007</v>
      </c>
      <c r="AF107" s="151"/>
      <c r="AG107" s="151">
        <f t="shared" si="128"/>
        <v>1.6975</v>
      </c>
      <c r="AH107" s="7"/>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row>
    <row r="108" spans="1:358">
      <c r="B108" s="149">
        <v>0.39</v>
      </c>
      <c r="C108" s="149">
        <v>0.39</v>
      </c>
      <c r="D108" s="150"/>
      <c r="E108" s="150"/>
      <c r="F108" s="151">
        <f t="shared" si="126"/>
        <v>-0.66300000000000003</v>
      </c>
      <c r="G108" s="151">
        <f t="shared" si="126"/>
        <v>2.8040999999999974</v>
      </c>
      <c r="H108" s="151">
        <f t="shared" si="126"/>
        <v>3.0129552631578984</v>
      </c>
      <c r="I108" s="151">
        <f t="shared" si="126"/>
        <v>4.8371700000000013</v>
      </c>
      <c r="J108" s="36"/>
      <c r="K108" s="151">
        <f t="shared" si="127"/>
        <v>4.5435000000000008</v>
      </c>
      <c r="L108" s="151">
        <f t="shared" si="127"/>
        <v>4.6995000000000005</v>
      </c>
      <c r="M108" s="151">
        <f t="shared" si="127"/>
        <v>4.4343000000000004</v>
      </c>
      <c r="N108" s="151">
        <f t="shared" si="127"/>
        <v>4.8087000000000009</v>
      </c>
      <c r="O108" s="151">
        <f t="shared" si="127"/>
        <v>4.8555000000000001</v>
      </c>
      <c r="P108" s="151">
        <f t="shared" si="127"/>
        <v>2.9796</v>
      </c>
      <c r="Q108" s="151">
        <f>$B108*(Q90-Q$86-1.7)</f>
        <v>2.8846999999999992</v>
      </c>
      <c r="R108" s="132"/>
      <c r="S108" s="131"/>
      <c r="T108" s="131"/>
      <c r="U108" s="132"/>
      <c r="V108" s="132"/>
      <c r="W108" s="132"/>
      <c r="X108" s="132" t="e">
        <v>#REF!</v>
      </c>
      <c r="Y108" s="132"/>
      <c r="Z108" s="132"/>
      <c r="AA108" s="132"/>
      <c r="AB108" s="132"/>
      <c r="AC108" s="132"/>
      <c r="AD108" s="151">
        <f t="shared" si="128"/>
        <v>3.0467666666666675</v>
      </c>
      <c r="AE108" s="151">
        <f t="shared" si="128"/>
        <v>3.5100000000000002</v>
      </c>
      <c r="AF108" s="151"/>
      <c r="AG108" s="151">
        <f t="shared" si="128"/>
        <v>4.1145000000000005</v>
      </c>
      <c r="AH108" s="7"/>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row>
    <row r="109" spans="1:358">
      <c r="B109" s="149">
        <v>0.12</v>
      </c>
      <c r="C109" s="149">
        <v>0.12</v>
      </c>
      <c r="D109" s="150"/>
      <c r="E109" s="150"/>
      <c r="F109" s="151">
        <f>$B$109*((F91/6.5)-(F$86-1.7))</f>
        <v>0.20399999999999999</v>
      </c>
      <c r="G109" s="151">
        <f>$B$109*((G91/6.5)-(G$86-1.7))</f>
        <v>-5.637637662992125</v>
      </c>
      <c r="H109" s="151">
        <f>$B$109*((H91/6.5)-(H$86-1.7))</f>
        <v>-4.8036857088208089</v>
      </c>
      <c r="I109" s="151">
        <f>$B$109*((I91/6.5)-(I$86-1.7))</f>
        <v>-4.5491414900060576</v>
      </c>
      <c r="J109" s="36"/>
      <c r="K109" s="151">
        <f t="shared" ref="K109:M109" si="129">$B$109*((K91/6.5)-(K$86-1.7))</f>
        <v>-0.88577076923076925</v>
      </c>
      <c r="L109" s="151">
        <f t="shared" si="129"/>
        <v>-0.88175538461538472</v>
      </c>
      <c r="M109" s="151">
        <f t="shared" si="129"/>
        <v>-0.90721384615384548</v>
      </c>
      <c r="N109" s="151">
        <f>$B$109*((N91/6.5)-(N$86-1.7))</f>
        <v>-0.73502076923076998</v>
      </c>
      <c r="O109" s="151">
        <f>$B$109*((O91/6.5)-(O$86-1.7))</f>
        <v>-0.58535384615384611</v>
      </c>
      <c r="P109" s="151">
        <f>$B$109*((P91/6.5)-(P$86-1.7))</f>
        <v>-0.23717538461538468</v>
      </c>
      <c r="Q109" s="151">
        <f>$B$109*((Q91/6.5)-(Q$86-1.7))</f>
        <v>-0.46655897435897398</v>
      </c>
      <c r="R109" s="132"/>
      <c r="S109" s="131"/>
      <c r="T109" s="131"/>
      <c r="U109" s="132"/>
      <c r="V109" s="132"/>
      <c r="W109" s="132"/>
      <c r="X109" s="132" t="e">
        <v>#REF!</v>
      </c>
      <c r="Y109" s="132"/>
      <c r="Z109" s="132"/>
      <c r="AA109" s="132"/>
      <c r="AB109" s="132"/>
      <c r="AC109" s="132"/>
      <c r="AD109" s="151">
        <f t="shared" ref="AD109:AG109" si="130">$B$109*((AD91/6.5)-(AD$86-1.7))</f>
        <v>-0.4294704273504274</v>
      </c>
      <c r="AE109" s="151">
        <f t="shared" si="130"/>
        <v>-0.64159999999999962</v>
      </c>
      <c r="AF109" s="151"/>
      <c r="AG109" s="151">
        <f t="shared" si="130"/>
        <v>-0.70906153846153863</v>
      </c>
      <c r="AH109" s="7"/>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row>
    <row r="110" spans="1:358">
      <c r="B110" s="149">
        <v>0.03</v>
      </c>
      <c r="C110" s="149">
        <v>0.03</v>
      </c>
      <c r="D110" s="150"/>
      <c r="E110" s="150"/>
      <c r="F110" s="151">
        <f>$B110*(F93-F$86-1.7)</f>
        <v>-5.0999999999999997E-2</v>
      </c>
      <c r="G110" s="151">
        <f>$B110*(G93-G$86-1.7)</f>
        <v>-1.7363999999999999</v>
      </c>
      <c r="H110" s="151">
        <f>$B110*(H93-H$86-1.7)</f>
        <v>-1.4817236842105261</v>
      </c>
      <c r="I110" s="151">
        <f>$B110*(I93-I$86-1.7)</f>
        <v>-1.4122500000000002</v>
      </c>
      <c r="J110" s="36"/>
      <c r="K110" s="151">
        <f t="shared" ref="K110:M110" si="131">$B110*(K93-K$86-1.7)</f>
        <v>-1.5</v>
      </c>
      <c r="L110" s="151">
        <f t="shared" si="131"/>
        <v>-1.4565000000000001</v>
      </c>
      <c r="M110" s="151">
        <f t="shared" si="131"/>
        <v>-1.5100499999999999</v>
      </c>
      <c r="N110" s="151">
        <f>$B110*(N93-N$86-1.7)</f>
        <v>-1.4385000000000001</v>
      </c>
      <c r="O110" s="151">
        <f>$B110*(O93-O$86-1.7)</f>
        <v>-5.0999999999999997E-2</v>
      </c>
      <c r="P110" s="151">
        <f>$B110*(P93-P$86-1.7)</f>
        <v>-0.85529999999999995</v>
      </c>
      <c r="Q110" s="151">
        <f>$B110*(Q93-Q$86-1.7)</f>
        <v>-0.92908333333333326</v>
      </c>
      <c r="R110" s="132"/>
      <c r="S110" s="131"/>
      <c r="T110" s="131"/>
      <c r="U110" s="132"/>
      <c r="V110" s="132"/>
      <c r="W110" s="132"/>
      <c r="X110" s="132" t="e">
        <v>#REF!</v>
      </c>
      <c r="Y110" s="132"/>
      <c r="Z110" s="132"/>
      <c r="AA110" s="132"/>
      <c r="AB110" s="132"/>
      <c r="AC110" s="132"/>
      <c r="AD110" s="151">
        <f t="shared" ref="AD110:AG110" si="132">$B110*(AD93-AD$86-1.7)</f>
        <v>-0.91979444444444447</v>
      </c>
      <c r="AE110" s="151">
        <f t="shared" si="132"/>
        <v>-0.99899999999999989</v>
      </c>
      <c r="AF110" s="151"/>
      <c r="AG110" s="151">
        <f t="shared" si="132"/>
        <v>-1.2430000000000001</v>
      </c>
      <c r="AH110" s="7"/>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row>
    <row r="111" spans="1:358">
      <c r="B111" s="149">
        <v>0.09</v>
      </c>
      <c r="C111" s="149">
        <v>0.09</v>
      </c>
      <c r="D111" s="150"/>
      <c r="E111" s="150"/>
      <c r="F111" s="151"/>
      <c r="G111" s="151"/>
      <c r="H111" s="151"/>
      <c r="I111" s="151"/>
      <c r="J111" s="36"/>
      <c r="K111" s="151"/>
      <c r="L111" s="151"/>
      <c r="M111" s="151"/>
      <c r="N111" s="151"/>
      <c r="O111" s="151"/>
      <c r="P111" s="151"/>
      <c r="Q111" s="151"/>
      <c r="R111" s="132"/>
      <c r="S111" s="131"/>
      <c r="T111" s="131"/>
      <c r="U111" s="132"/>
      <c r="V111" s="132"/>
      <c r="W111" s="132"/>
      <c r="X111" s="132"/>
      <c r="Y111" s="132"/>
      <c r="Z111" s="132"/>
      <c r="AA111" s="132"/>
      <c r="AB111" s="132"/>
      <c r="AC111" s="132"/>
      <c r="AD111" s="151"/>
      <c r="AE111" s="151"/>
      <c r="AF111" s="151"/>
      <c r="AG111" s="151"/>
      <c r="AH111" s="7"/>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row>
    <row r="112" spans="1:358">
      <c r="B112" s="129"/>
      <c r="C112" s="129"/>
      <c r="D112" s="130"/>
      <c r="E112" s="130"/>
      <c r="F112" s="151">
        <f>SUM(F104:F110)</f>
        <v>-1.6879999999999999</v>
      </c>
      <c r="G112" s="151">
        <f>SUM(G104:G110)</f>
        <v>-1.2320026629921286</v>
      </c>
      <c r="H112" s="151">
        <f t="shared" ref="H112" si="133">SUM(H104:H110)</f>
        <v>-0.17026991934711599</v>
      </c>
      <c r="I112" s="151">
        <f>SUM(I104:I110)</f>
        <v>2.9612135099939429</v>
      </c>
      <c r="J112" s="36"/>
      <c r="K112" s="151" t="e">
        <f t="shared" ref="K112:M112" si="134">SUM(K104:K110)</f>
        <v>#REF!</v>
      </c>
      <c r="L112" s="151" t="e">
        <f t="shared" si="134"/>
        <v>#REF!</v>
      </c>
      <c r="M112" s="151">
        <f t="shared" si="134"/>
        <v>5.503136153846155</v>
      </c>
      <c r="N112" s="151">
        <f>SUM(N104:N110)</f>
        <v>6.2379292307692298</v>
      </c>
      <c r="O112" s="151">
        <f>SUM(O104:O110)</f>
        <v>8.3611461538461516</v>
      </c>
      <c r="P112" s="151">
        <f>SUM(P104:P110)</f>
        <v>6.4454246153846162</v>
      </c>
      <c r="Q112" s="151">
        <f t="shared" ref="Q112" si="135">SUM(Q104:Q110)</f>
        <v>4.6178576923076911</v>
      </c>
      <c r="R112" s="132"/>
      <c r="S112" s="131"/>
      <c r="T112" s="131"/>
      <c r="U112" s="132"/>
      <c r="V112" s="132"/>
      <c r="W112" s="132"/>
      <c r="X112" s="132" t="e">
        <v>#REF!</v>
      </c>
      <c r="Y112" s="132"/>
      <c r="Z112" s="132"/>
      <c r="AA112" s="132"/>
      <c r="AB112" s="132"/>
      <c r="AC112" s="132"/>
      <c r="AD112" s="151">
        <f t="shared" ref="AD112:AG112" si="136">SUM(AD104:AD110)</f>
        <v>5.4255351282051292</v>
      </c>
      <c r="AE112" s="151">
        <f t="shared" si="136"/>
        <v>5.5597333333333356</v>
      </c>
      <c r="AF112" s="151"/>
      <c r="AG112" s="151">
        <f t="shared" si="136"/>
        <v>5.3502717948717953</v>
      </c>
      <c r="AH112" s="7"/>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row>
    <row r="113" spans="1:358">
      <c r="AH113" s="7"/>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row>
    <row r="114" spans="1:358">
      <c r="AH114" s="7"/>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row>
    <row r="115" spans="1:358">
      <c r="AH115" s="7"/>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row>
    <row r="116" spans="1:358">
      <c r="A116" s="202"/>
      <c r="AH116" s="7"/>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row>
    <row r="117" spans="1:358">
      <c r="A117" s="202"/>
      <c r="AH117" s="7"/>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row>
    <row r="118" spans="1:358">
      <c r="A118" s="202"/>
      <c r="AH118" s="7"/>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row>
    <row r="119" spans="1:358">
      <c r="A119" s="202"/>
      <c r="AH119" s="7"/>
    </row>
    <row r="120" spans="1:358">
      <c r="AH120" s="7"/>
    </row>
    <row r="121" spans="1:358">
      <c r="AH121" s="7"/>
    </row>
    <row r="122" spans="1:358">
      <c r="A122" s="199"/>
      <c r="AH122" s="7"/>
    </row>
    <row r="123" spans="1:358">
      <c r="A123" s="199"/>
      <c r="AH123" s="7"/>
    </row>
    <row r="124" spans="1:358" s="1" customFormat="1">
      <c r="A124" s="194"/>
      <c r="B124" s="2"/>
      <c r="C124" s="2"/>
      <c r="F124" s="3"/>
      <c r="G124" s="3"/>
      <c r="H124" s="3"/>
      <c r="I124" s="3"/>
      <c r="J124" s="4"/>
      <c r="K124" s="3"/>
      <c r="L124" s="3"/>
      <c r="M124" s="3"/>
      <c r="N124" s="3"/>
      <c r="O124" s="3"/>
      <c r="P124" s="3"/>
      <c r="Q124" s="3"/>
      <c r="R124" s="3"/>
      <c r="S124" s="5"/>
      <c r="T124" s="5"/>
      <c r="U124" s="3"/>
      <c r="V124" s="3"/>
      <c r="W124" s="3"/>
      <c r="X124" s="6"/>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row r="125" spans="1:358" s="1" customFormat="1">
      <c r="A125" s="194"/>
      <c r="B125" s="2"/>
      <c r="C125" s="2"/>
      <c r="F125" s="3"/>
      <c r="G125" s="3"/>
      <c r="H125" s="3"/>
      <c r="I125" s="3"/>
      <c r="J125" s="4"/>
      <c r="K125" s="3"/>
      <c r="L125" s="3"/>
      <c r="M125" s="3"/>
      <c r="N125" s="3"/>
      <c r="O125" s="3"/>
      <c r="P125" s="3"/>
      <c r="Q125" s="3"/>
      <c r="R125" s="3"/>
      <c r="S125" s="5"/>
      <c r="T125" s="5"/>
      <c r="U125" s="3"/>
      <c r="V125" s="3"/>
      <c r="W125" s="3"/>
      <c r="X125" s="6"/>
      <c r="Y125" s="6"/>
      <c r="Z125" s="6"/>
      <c r="AA125" s="6"/>
      <c r="AB125" s="6"/>
      <c r="AC125" s="6"/>
      <c r="AD125" s="6"/>
      <c r="AE125" s="6"/>
      <c r="AF125" s="6"/>
      <c r="AG125" s="6"/>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P125" s="152"/>
      <c r="EQ125" s="152"/>
      <c r="ER125" s="152"/>
      <c r="ES125" s="152"/>
      <c r="ET125" s="152"/>
      <c r="EU125" s="152"/>
      <c r="EV125" s="152"/>
      <c r="EW125" s="152"/>
      <c r="EX125" s="152"/>
      <c r="EY125" s="152"/>
      <c r="EZ125" s="152"/>
      <c r="FA125" s="152"/>
      <c r="FB125" s="152"/>
      <c r="FC125" s="152"/>
      <c r="FD125" s="152"/>
      <c r="FE125" s="152"/>
      <c r="FF125" s="152"/>
      <c r="FG125" s="152"/>
      <c r="FH125" s="152"/>
      <c r="FI125" s="152"/>
      <c r="FJ125" s="152"/>
      <c r="FK125" s="152"/>
      <c r="FL125" s="152"/>
      <c r="FM125" s="152"/>
      <c r="FN125" s="152"/>
      <c r="FO125" s="152"/>
      <c r="FP125" s="152"/>
      <c r="FQ125" s="152"/>
      <c r="FR125" s="152"/>
      <c r="FS125" s="152"/>
      <c r="FT125" s="152"/>
      <c r="FU125" s="152"/>
      <c r="FV125" s="152"/>
      <c r="FW125" s="152"/>
      <c r="FX125" s="152"/>
      <c r="FY125" s="152"/>
      <c r="FZ125" s="152"/>
      <c r="GA125" s="152"/>
      <c r="GB125" s="152"/>
      <c r="GC125" s="152"/>
      <c r="GD125" s="152"/>
      <c r="GE125" s="152"/>
      <c r="GF125" s="152"/>
      <c r="GG125" s="152"/>
      <c r="GH125" s="152"/>
      <c r="GI125" s="152"/>
      <c r="GJ125" s="152"/>
      <c r="GK125" s="152"/>
      <c r="GL125" s="152"/>
      <c r="GM125" s="152"/>
      <c r="GN125" s="152"/>
      <c r="GO125" s="152"/>
      <c r="GP125" s="152"/>
      <c r="GQ125" s="152"/>
      <c r="GR125" s="152"/>
      <c r="GS125" s="152"/>
      <c r="GT125" s="152"/>
      <c r="GU125" s="152"/>
      <c r="GV125" s="152"/>
      <c r="GW125" s="152"/>
      <c r="GX125" s="152"/>
      <c r="GY125" s="152"/>
      <c r="GZ125" s="152"/>
      <c r="HA125" s="152"/>
      <c r="HB125" s="152"/>
      <c r="HC125" s="152"/>
      <c r="HD125" s="152"/>
      <c r="HE125" s="152"/>
      <c r="HF125" s="152"/>
      <c r="HG125" s="152"/>
      <c r="HH125" s="152"/>
      <c r="HI125" s="152"/>
      <c r="HJ125" s="152"/>
      <c r="HK125" s="152"/>
      <c r="HL125" s="152"/>
      <c r="HM125" s="152"/>
      <c r="HN125" s="152"/>
      <c r="HO125" s="152"/>
      <c r="HP125" s="152"/>
      <c r="HQ125" s="152"/>
      <c r="HR125" s="152"/>
      <c r="HS125" s="152"/>
      <c r="HT125" s="152"/>
      <c r="HU125" s="152"/>
      <c r="HV125" s="152"/>
      <c r="HW125" s="152"/>
      <c r="HX125" s="152"/>
      <c r="HY125" s="152"/>
      <c r="HZ125" s="152"/>
      <c r="IA125" s="152"/>
      <c r="IB125" s="152"/>
      <c r="IC125" s="152"/>
      <c r="ID125" s="152"/>
      <c r="IE125" s="152"/>
      <c r="IF125" s="152"/>
      <c r="IG125" s="152"/>
      <c r="IH125" s="152"/>
      <c r="II125" s="152"/>
      <c r="IJ125" s="152"/>
      <c r="IK125" s="152"/>
      <c r="IL125" s="152"/>
      <c r="IM125" s="152"/>
      <c r="IN125" s="152"/>
      <c r="IO125" s="152"/>
      <c r="IP125" s="152"/>
      <c r="IQ125" s="152"/>
      <c r="IR125" s="152"/>
      <c r="IS125" s="152"/>
      <c r="IT125" s="152"/>
      <c r="IU125" s="152"/>
      <c r="IV125" s="152"/>
      <c r="IW125" s="152"/>
      <c r="IX125" s="152"/>
      <c r="IY125" s="152"/>
      <c r="IZ125" s="152"/>
      <c r="JA125" s="152"/>
      <c r="JB125" s="152"/>
      <c r="JC125" s="152"/>
      <c r="JD125" s="152"/>
      <c r="JE125" s="152"/>
      <c r="JF125" s="152"/>
      <c r="JG125" s="152"/>
      <c r="JH125" s="152"/>
      <c r="JI125" s="152"/>
      <c r="JJ125" s="152"/>
      <c r="JK125" s="152"/>
      <c r="JL125" s="152"/>
      <c r="JM125" s="152"/>
      <c r="JN125" s="152"/>
      <c r="JO125" s="152"/>
      <c r="JP125" s="152"/>
      <c r="JQ125" s="152"/>
      <c r="JR125" s="152"/>
      <c r="JS125" s="152"/>
      <c r="JT125" s="152"/>
      <c r="JU125" s="152"/>
      <c r="JV125" s="152"/>
      <c r="JW125" s="152"/>
      <c r="JX125" s="152"/>
      <c r="JY125" s="152"/>
      <c r="JZ125" s="152"/>
      <c r="KA125" s="152"/>
      <c r="KB125" s="152"/>
      <c r="KC125" s="152"/>
      <c r="KD125" s="152"/>
      <c r="KE125" s="152"/>
      <c r="KF125" s="152"/>
      <c r="KG125" s="152"/>
      <c r="KH125" s="152"/>
      <c r="KI125" s="152"/>
      <c r="KJ125" s="152"/>
      <c r="KK125" s="152"/>
      <c r="KL125" s="152"/>
      <c r="KM125" s="152"/>
      <c r="KN125" s="152"/>
      <c r="KO125" s="152"/>
      <c r="KP125" s="152"/>
      <c r="KQ125" s="152"/>
      <c r="KR125" s="152"/>
      <c r="KS125" s="152"/>
      <c r="KT125" s="152"/>
      <c r="KU125" s="152"/>
      <c r="KV125" s="152"/>
      <c r="KW125" s="152"/>
      <c r="KX125" s="152"/>
      <c r="KY125" s="152"/>
      <c r="KZ125" s="152"/>
      <c r="LA125" s="152"/>
      <c r="LB125" s="152"/>
      <c r="LC125" s="152"/>
      <c r="LD125" s="152"/>
      <c r="LE125" s="152"/>
      <c r="LF125" s="152"/>
      <c r="LG125" s="152"/>
      <c r="LH125" s="152"/>
      <c r="LI125" s="152"/>
      <c r="LJ125" s="152"/>
      <c r="LK125" s="152"/>
      <c r="LL125" s="152"/>
      <c r="LM125" s="152"/>
      <c r="LN125" s="152"/>
      <c r="LO125" s="152"/>
      <c r="LP125" s="152"/>
      <c r="LQ125" s="152"/>
      <c r="LR125" s="152"/>
      <c r="LS125" s="152"/>
      <c r="LT125" s="152"/>
      <c r="LU125" s="152"/>
      <c r="LV125" s="152"/>
      <c r="LW125" s="152"/>
      <c r="LX125" s="152"/>
      <c r="LY125" s="152"/>
      <c r="LZ125" s="152"/>
      <c r="MA125" s="152"/>
      <c r="MB125" s="152"/>
      <c r="MC125" s="152"/>
      <c r="MD125" s="152"/>
      <c r="ME125" s="152"/>
      <c r="MF125" s="152"/>
      <c r="MG125" s="152"/>
      <c r="MH125" s="152"/>
      <c r="MI125" s="152"/>
      <c r="MJ125" s="152"/>
      <c r="MK125" s="152"/>
      <c r="ML125" s="152"/>
      <c r="MM125" s="152"/>
      <c r="MN125" s="152"/>
      <c r="MO125" s="152"/>
      <c r="MP125" s="152"/>
      <c r="MQ125" s="152"/>
      <c r="MR125" s="152"/>
      <c r="MS125" s="152"/>
      <c r="MT125" s="152"/>
    </row>
    <row r="126" spans="1:358" s="1" customFormat="1">
      <c r="A126" s="194"/>
      <c r="B126" s="2"/>
      <c r="C126" s="2"/>
      <c r="F126" s="3"/>
      <c r="G126" s="3"/>
      <c r="H126" s="3"/>
      <c r="I126" s="3"/>
      <c r="J126" s="4"/>
      <c r="K126" s="3"/>
      <c r="L126" s="3"/>
      <c r="M126" s="3"/>
      <c r="N126" s="3"/>
      <c r="O126" s="3"/>
      <c r="P126" s="3"/>
      <c r="Q126" s="3"/>
      <c r="R126" s="3"/>
      <c r="S126" s="5"/>
      <c r="T126" s="5"/>
      <c r="U126" s="3"/>
      <c r="V126" s="3"/>
      <c r="W126" s="3"/>
      <c r="X126" s="6"/>
      <c r="Y126" s="6"/>
      <c r="Z126" s="6"/>
      <c r="AA126" s="6"/>
      <c r="AB126" s="6"/>
      <c r="AC126" s="6"/>
      <c r="AD126" s="6"/>
      <c r="AE126" s="6"/>
      <c r="AF126" s="6"/>
      <c r="AG126" s="6"/>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c r="CV126" s="152"/>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c r="DY126" s="152"/>
      <c r="DZ126" s="152"/>
      <c r="EA126" s="152"/>
      <c r="EB126" s="152"/>
      <c r="EC126" s="152"/>
      <c r="ED126" s="152"/>
      <c r="EE126" s="152"/>
      <c r="EF126" s="152"/>
      <c r="EG126" s="152"/>
      <c r="EH126" s="152"/>
      <c r="EI126" s="152"/>
      <c r="EJ126" s="152"/>
      <c r="EK126" s="152"/>
      <c r="EL126" s="152"/>
      <c r="EM126" s="152"/>
      <c r="EN126" s="152"/>
      <c r="EO126" s="152"/>
      <c r="EP126" s="152"/>
      <c r="EQ126" s="152"/>
      <c r="ER126" s="152"/>
      <c r="ES126" s="152"/>
      <c r="ET126" s="152"/>
      <c r="EU126" s="152"/>
      <c r="EV126" s="152"/>
      <c r="EW126" s="152"/>
      <c r="EX126" s="152"/>
      <c r="EY126" s="152"/>
      <c r="EZ126" s="152"/>
      <c r="FA126" s="152"/>
      <c r="FB126" s="152"/>
      <c r="FC126" s="152"/>
      <c r="FD126" s="152"/>
      <c r="FE126" s="152"/>
      <c r="FF126" s="152"/>
      <c r="FG126" s="152"/>
      <c r="FH126" s="152"/>
      <c r="FI126" s="152"/>
      <c r="FJ126" s="152"/>
      <c r="FK126" s="152"/>
      <c r="FL126" s="152"/>
      <c r="FM126" s="152"/>
      <c r="FN126" s="152"/>
      <c r="FO126" s="152"/>
      <c r="FP126" s="152"/>
      <c r="FQ126" s="152"/>
      <c r="FR126" s="152"/>
      <c r="FS126" s="152"/>
      <c r="FT126" s="152"/>
      <c r="FU126" s="152"/>
      <c r="FV126" s="152"/>
      <c r="FW126" s="152"/>
      <c r="FX126" s="152"/>
      <c r="FY126" s="152"/>
      <c r="FZ126" s="152"/>
      <c r="GA126" s="152"/>
      <c r="GB126" s="152"/>
      <c r="GC126" s="152"/>
      <c r="GD126" s="152"/>
      <c r="GE126" s="152"/>
      <c r="GF126" s="152"/>
      <c r="GG126" s="152"/>
      <c r="GH126" s="152"/>
      <c r="GI126" s="152"/>
      <c r="GJ126" s="152"/>
      <c r="GK126" s="152"/>
      <c r="GL126" s="152"/>
      <c r="GM126" s="152"/>
      <c r="GN126" s="152"/>
      <c r="GO126" s="152"/>
      <c r="GP126" s="152"/>
      <c r="GQ126" s="152"/>
      <c r="GR126" s="152"/>
      <c r="GS126" s="152"/>
      <c r="GT126" s="152"/>
      <c r="GU126" s="152"/>
      <c r="GV126" s="152"/>
      <c r="GW126" s="152"/>
      <c r="GX126" s="152"/>
      <c r="GY126" s="152"/>
      <c r="GZ126" s="152"/>
      <c r="HA126" s="152"/>
      <c r="HB126" s="152"/>
      <c r="HC126" s="152"/>
      <c r="HD126" s="152"/>
      <c r="HE126" s="152"/>
      <c r="HF126" s="152"/>
      <c r="HG126" s="152"/>
      <c r="HH126" s="152"/>
      <c r="HI126" s="152"/>
      <c r="HJ126" s="152"/>
      <c r="HK126" s="152"/>
      <c r="HL126" s="152"/>
      <c r="HM126" s="152"/>
      <c r="HN126" s="152"/>
      <c r="HO126" s="152"/>
      <c r="HP126" s="152"/>
      <c r="HQ126" s="152"/>
      <c r="HR126" s="152"/>
      <c r="HS126" s="152"/>
      <c r="HT126" s="152"/>
      <c r="HU126" s="152"/>
      <c r="HV126" s="152"/>
      <c r="HW126" s="152"/>
      <c r="HX126" s="152"/>
      <c r="HY126" s="152"/>
      <c r="HZ126" s="152"/>
      <c r="IA126" s="152"/>
      <c r="IB126" s="152"/>
      <c r="IC126" s="152"/>
      <c r="ID126" s="152"/>
      <c r="IE126" s="152"/>
      <c r="IF126" s="152"/>
      <c r="IG126" s="152"/>
      <c r="IH126" s="152"/>
      <c r="II126" s="152"/>
      <c r="IJ126" s="152"/>
      <c r="IK126" s="152"/>
      <c r="IL126" s="152"/>
      <c r="IM126" s="152"/>
      <c r="IN126" s="152"/>
      <c r="IO126" s="152"/>
      <c r="IP126" s="152"/>
      <c r="IQ126" s="152"/>
      <c r="IR126" s="152"/>
      <c r="IS126" s="152"/>
      <c r="IT126" s="152"/>
      <c r="IU126" s="152"/>
      <c r="IV126" s="152"/>
      <c r="IW126" s="152"/>
      <c r="IX126" s="152"/>
      <c r="IY126" s="152"/>
      <c r="IZ126" s="152"/>
      <c r="JA126" s="152"/>
      <c r="JB126" s="152"/>
      <c r="JC126" s="152"/>
      <c r="JD126" s="152"/>
      <c r="JE126" s="152"/>
      <c r="JF126" s="152"/>
      <c r="JG126" s="152"/>
      <c r="JH126" s="152"/>
      <c r="JI126" s="152"/>
      <c r="JJ126" s="152"/>
      <c r="JK126" s="152"/>
      <c r="JL126" s="152"/>
      <c r="JM126" s="152"/>
      <c r="JN126" s="152"/>
      <c r="JO126" s="152"/>
      <c r="JP126" s="152"/>
      <c r="JQ126" s="152"/>
      <c r="JR126" s="152"/>
      <c r="JS126" s="152"/>
      <c r="JT126" s="152"/>
      <c r="JU126" s="152"/>
      <c r="JV126" s="152"/>
      <c r="JW126" s="152"/>
      <c r="JX126" s="152"/>
      <c r="JY126" s="152"/>
      <c r="JZ126" s="152"/>
      <c r="KA126" s="152"/>
      <c r="KB126" s="152"/>
      <c r="KC126" s="152"/>
      <c r="KD126" s="152"/>
      <c r="KE126" s="152"/>
      <c r="KF126" s="152"/>
      <c r="KG126" s="152"/>
      <c r="KH126" s="152"/>
      <c r="KI126" s="152"/>
      <c r="KJ126" s="152"/>
      <c r="KK126" s="152"/>
      <c r="KL126" s="152"/>
      <c r="KM126" s="152"/>
      <c r="KN126" s="152"/>
      <c r="KO126" s="152"/>
      <c r="KP126" s="152"/>
      <c r="KQ126" s="152"/>
      <c r="KR126" s="152"/>
      <c r="KS126" s="152"/>
      <c r="KT126" s="152"/>
      <c r="KU126" s="152"/>
      <c r="KV126" s="152"/>
      <c r="KW126" s="152"/>
      <c r="KX126" s="152"/>
      <c r="KY126" s="152"/>
      <c r="KZ126" s="152"/>
      <c r="LA126" s="152"/>
      <c r="LB126" s="152"/>
      <c r="LC126" s="152"/>
      <c r="LD126" s="152"/>
      <c r="LE126" s="152"/>
      <c r="LF126" s="152"/>
      <c r="LG126" s="152"/>
      <c r="LH126" s="152"/>
      <c r="LI126" s="152"/>
      <c r="LJ126" s="152"/>
      <c r="LK126" s="152"/>
      <c r="LL126" s="152"/>
      <c r="LM126" s="152"/>
      <c r="LN126" s="152"/>
      <c r="LO126" s="152"/>
      <c r="LP126" s="152"/>
      <c r="LQ126" s="152"/>
      <c r="LR126" s="152"/>
      <c r="LS126" s="152"/>
      <c r="LT126" s="152"/>
      <c r="LU126" s="152"/>
      <c r="LV126" s="152"/>
      <c r="LW126" s="152"/>
      <c r="LX126" s="152"/>
      <c r="LY126" s="152"/>
      <c r="LZ126" s="152"/>
      <c r="MA126" s="152"/>
      <c r="MB126" s="152"/>
      <c r="MC126" s="152"/>
      <c r="MD126" s="152"/>
      <c r="ME126" s="152"/>
      <c r="MF126" s="152"/>
      <c r="MG126" s="152"/>
      <c r="MH126" s="152"/>
      <c r="MI126" s="152"/>
      <c r="MJ126" s="152"/>
      <c r="MK126" s="152"/>
      <c r="ML126" s="152"/>
      <c r="MM126" s="152"/>
      <c r="MN126" s="152"/>
      <c r="MO126" s="152"/>
      <c r="MP126" s="152"/>
      <c r="MQ126" s="152"/>
      <c r="MR126" s="152"/>
      <c r="MS126" s="152"/>
      <c r="MT126" s="152"/>
    </row>
    <row r="127" spans="1:358" s="1" customFormat="1">
      <c r="A127" s="194"/>
      <c r="B127" s="2"/>
      <c r="C127" s="2"/>
      <c r="F127" s="3"/>
      <c r="G127" s="3"/>
      <c r="H127" s="3"/>
      <c r="I127" s="3"/>
      <c r="J127" s="4"/>
      <c r="K127" s="3"/>
      <c r="L127" s="3"/>
      <c r="M127" s="3"/>
      <c r="N127" s="3"/>
      <c r="O127" s="3"/>
      <c r="P127" s="3"/>
      <c r="Q127" s="3"/>
      <c r="R127" s="3"/>
      <c r="S127" s="5"/>
      <c r="T127" s="5"/>
      <c r="U127" s="3"/>
      <c r="V127" s="3"/>
      <c r="W127" s="3"/>
      <c r="X127" s="6"/>
      <c r="Y127" s="6"/>
      <c r="Z127" s="6"/>
      <c r="AA127" s="6"/>
      <c r="AB127" s="6"/>
      <c r="AC127" s="6"/>
      <c r="AD127" s="6"/>
      <c r="AE127" s="6"/>
      <c r="AF127" s="6"/>
      <c r="AG127" s="6"/>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c r="CV127" s="152"/>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c r="DY127" s="152"/>
      <c r="DZ127" s="152"/>
      <c r="EA127" s="152"/>
      <c r="EB127" s="152"/>
      <c r="EC127" s="152"/>
      <c r="ED127" s="152"/>
      <c r="EE127" s="152"/>
      <c r="EF127" s="152"/>
      <c r="EG127" s="152"/>
      <c r="EH127" s="152"/>
      <c r="EI127" s="152"/>
      <c r="EJ127" s="152"/>
      <c r="EK127" s="152"/>
      <c r="EL127" s="152"/>
      <c r="EM127" s="152"/>
      <c r="EN127" s="152"/>
      <c r="EO127" s="152"/>
      <c r="EP127" s="152"/>
      <c r="EQ127" s="152"/>
      <c r="ER127" s="152"/>
      <c r="ES127" s="152"/>
      <c r="ET127" s="152"/>
      <c r="EU127" s="152"/>
      <c r="EV127" s="152"/>
      <c r="EW127" s="152"/>
      <c r="EX127" s="152"/>
      <c r="EY127" s="152"/>
      <c r="EZ127" s="152"/>
      <c r="FA127" s="152"/>
      <c r="FB127" s="152"/>
      <c r="FC127" s="152"/>
      <c r="FD127" s="152"/>
      <c r="FE127" s="152"/>
      <c r="FF127" s="152"/>
      <c r="FG127" s="152"/>
      <c r="FH127" s="152"/>
      <c r="FI127" s="152"/>
      <c r="FJ127" s="152"/>
      <c r="FK127" s="152"/>
      <c r="FL127" s="152"/>
      <c r="FM127" s="152"/>
      <c r="FN127" s="152"/>
      <c r="FO127" s="152"/>
      <c r="FP127" s="152"/>
      <c r="FQ127" s="152"/>
      <c r="FR127" s="152"/>
      <c r="FS127" s="152"/>
      <c r="FT127" s="152"/>
      <c r="FU127" s="152"/>
      <c r="FV127" s="152"/>
      <c r="FW127" s="152"/>
      <c r="FX127" s="152"/>
      <c r="FY127" s="152"/>
      <c r="FZ127" s="152"/>
      <c r="GA127" s="152"/>
      <c r="GB127" s="152"/>
      <c r="GC127" s="152"/>
      <c r="GD127" s="152"/>
      <c r="GE127" s="152"/>
      <c r="GF127" s="152"/>
      <c r="GG127" s="152"/>
      <c r="GH127" s="152"/>
      <c r="GI127" s="152"/>
      <c r="GJ127" s="152"/>
      <c r="GK127" s="152"/>
      <c r="GL127" s="152"/>
      <c r="GM127" s="152"/>
      <c r="GN127" s="152"/>
      <c r="GO127" s="152"/>
      <c r="GP127" s="152"/>
      <c r="GQ127" s="152"/>
      <c r="GR127" s="152"/>
      <c r="GS127" s="152"/>
      <c r="GT127" s="152"/>
      <c r="GU127" s="152"/>
      <c r="GV127" s="152"/>
      <c r="GW127" s="152"/>
      <c r="GX127" s="152"/>
      <c r="GY127" s="152"/>
      <c r="GZ127" s="152"/>
      <c r="HA127" s="152"/>
      <c r="HB127" s="152"/>
      <c r="HC127" s="152"/>
      <c r="HD127" s="152"/>
      <c r="HE127" s="152"/>
      <c r="HF127" s="152"/>
      <c r="HG127" s="152"/>
      <c r="HH127" s="152"/>
      <c r="HI127" s="152"/>
      <c r="HJ127" s="152"/>
      <c r="HK127" s="152"/>
      <c r="HL127" s="152"/>
      <c r="HM127" s="152"/>
      <c r="HN127" s="152"/>
      <c r="HO127" s="152"/>
      <c r="HP127" s="152"/>
      <c r="HQ127" s="152"/>
      <c r="HR127" s="152"/>
      <c r="HS127" s="152"/>
      <c r="HT127" s="152"/>
      <c r="HU127" s="152"/>
      <c r="HV127" s="152"/>
      <c r="HW127" s="152"/>
      <c r="HX127" s="152"/>
      <c r="HY127" s="152"/>
      <c r="HZ127" s="152"/>
      <c r="IA127" s="152"/>
      <c r="IB127" s="152"/>
      <c r="IC127" s="152"/>
      <c r="ID127" s="152"/>
      <c r="IE127" s="152"/>
      <c r="IF127" s="152"/>
      <c r="IG127" s="152"/>
      <c r="IH127" s="152"/>
      <c r="II127" s="152"/>
      <c r="IJ127" s="152"/>
      <c r="IK127" s="152"/>
      <c r="IL127" s="152"/>
      <c r="IM127" s="152"/>
      <c r="IN127" s="152"/>
      <c r="IO127" s="152"/>
      <c r="IP127" s="152"/>
      <c r="IQ127" s="152"/>
      <c r="IR127" s="152"/>
      <c r="IS127" s="152"/>
      <c r="IT127" s="152"/>
      <c r="IU127" s="152"/>
      <c r="IV127" s="152"/>
      <c r="IW127" s="152"/>
      <c r="IX127" s="152"/>
      <c r="IY127" s="152"/>
      <c r="IZ127" s="152"/>
      <c r="JA127" s="152"/>
      <c r="JB127" s="152"/>
      <c r="JC127" s="152"/>
      <c r="JD127" s="152"/>
      <c r="JE127" s="152"/>
      <c r="JF127" s="152"/>
      <c r="JG127" s="152"/>
      <c r="JH127" s="152"/>
      <c r="JI127" s="152"/>
      <c r="JJ127" s="152"/>
      <c r="JK127" s="152"/>
      <c r="JL127" s="152"/>
      <c r="JM127" s="152"/>
      <c r="JN127" s="152"/>
      <c r="JO127" s="152"/>
      <c r="JP127" s="152"/>
      <c r="JQ127" s="152"/>
      <c r="JR127" s="152"/>
      <c r="JS127" s="152"/>
      <c r="JT127" s="152"/>
      <c r="JU127" s="152"/>
      <c r="JV127" s="152"/>
      <c r="JW127" s="152"/>
      <c r="JX127" s="152"/>
      <c r="JY127" s="152"/>
      <c r="JZ127" s="152"/>
      <c r="KA127" s="152"/>
      <c r="KB127" s="152"/>
      <c r="KC127" s="152"/>
      <c r="KD127" s="152"/>
      <c r="KE127" s="152"/>
      <c r="KF127" s="152"/>
      <c r="KG127" s="152"/>
      <c r="KH127" s="152"/>
      <c r="KI127" s="152"/>
      <c r="KJ127" s="152"/>
      <c r="KK127" s="152"/>
      <c r="KL127" s="152"/>
      <c r="KM127" s="152"/>
      <c r="KN127" s="152"/>
      <c r="KO127" s="152"/>
      <c r="KP127" s="152"/>
      <c r="KQ127" s="152"/>
      <c r="KR127" s="152"/>
      <c r="KS127" s="152"/>
      <c r="KT127" s="152"/>
      <c r="KU127" s="152"/>
      <c r="KV127" s="152"/>
      <c r="KW127" s="152"/>
      <c r="KX127" s="152"/>
      <c r="KY127" s="152"/>
      <c r="KZ127" s="152"/>
      <c r="LA127" s="152"/>
      <c r="LB127" s="152"/>
      <c r="LC127" s="152"/>
      <c r="LD127" s="152"/>
      <c r="LE127" s="152"/>
      <c r="LF127" s="152"/>
      <c r="LG127" s="152"/>
      <c r="LH127" s="152"/>
      <c r="LI127" s="152"/>
      <c r="LJ127" s="152"/>
      <c r="LK127" s="152"/>
      <c r="LL127" s="152"/>
      <c r="LM127" s="152"/>
      <c r="LN127" s="152"/>
      <c r="LO127" s="152"/>
      <c r="LP127" s="152"/>
      <c r="LQ127" s="152"/>
      <c r="LR127" s="152"/>
      <c r="LS127" s="152"/>
      <c r="LT127" s="152"/>
      <c r="LU127" s="152"/>
      <c r="LV127" s="152"/>
      <c r="LW127" s="152"/>
      <c r="LX127" s="152"/>
      <c r="LY127" s="152"/>
      <c r="LZ127" s="152"/>
      <c r="MA127" s="152"/>
      <c r="MB127" s="152"/>
      <c r="MC127" s="152"/>
      <c r="MD127" s="152"/>
      <c r="ME127" s="152"/>
      <c r="MF127" s="152"/>
      <c r="MG127" s="152"/>
      <c r="MH127" s="152"/>
      <c r="MI127" s="152"/>
      <c r="MJ127" s="152"/>
      <c r="MK127" s="152"/>
      <c r="ML127" s="152"/>
      <c r="MM127" s="152"/>
      <c r="MN127" s="152"/>
      <c r="MO127" s="152"/>
      <c r="MP127" s="152"/>
      <c r="MQ127" s="152"/>
      <c r="MR127" s="152"/>
      <c r="MS127" s="152"/>
      <c r="MT127" s="152"/>
    </row>
    <row r="128" spans="1:358" s="1" customFormat="1">
      <c r="A128" s="194"/>
      <c r="B128" s="2"/>
      <c r="C128" s="2"/>
      <c r="F128" s="3"/>
      <c r="G128" s="3"/>
      <c r="H128" s="3"/>
      <c r="I128" s="3"/>
      <c r="J128" s="4"/>
      <c r="K128" s="3"/>
      <c r="L128" s="3"/>
      <c r="M128" s="3"/>
      <c r="N128" s="3"/>
      <c r="O128" s="3"/>
      <c r="P128" s="3"/>
      <c r="Q128" s="3"/>
      <c r="R128" s="3"/>
      <c r="S128" s="5"/>
      <c r="T128" s="5"/>
      <c r="U128" s="3"/>
      <c r="V128" s="3"/>
      <c r="W128" s="3"/>
      <c r="X128" s="6"/>
      <c r="Y128" s="6"/>
      <c r="Z128" s="6"/>
      <c r="AA128" s="6"/>
      <c r="AB128" s="6"/>
      <c r="AC128" s="6"/>
      <c r="AD128" s="6"/>
      <c r="AE128" s="6"/>
      <c r="AF128" s="6"/>
      <c r="AG128" s="6"/>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2"/>
      <c r="EF128" s="152"/>
      <c r="EG128" s="152"/>
      <c r="EH128" s="152"/>
      <c r="EI128" s="152"/>
      <c r="EJ128" s="152"/>
      <c r="EK128" s="152"/>
      <c r="EL128" s="152"/>
      <c r="EM128" s="152"/>
      <c r="EN128" s="152"/>
      <c r="EO128" s="152"/>
      <c r="EP128" s="152"/>
      <c r="EQ128" s="152"/>
      <c r="ER128" s="152"/>
      <c r="ES128" s="152"/>
      <c r="ET128" s="152"/>
      <c r="EU128" s="152"/>
      <c r="EV128" s="152"/>
      <c r="EW128" s="152"/>
      <c r="EX128" s="152"/>
      <c r="EY128" s="152"/>
      <c r="EZ128" s="152"/>
      <c r="FA128" s="152"/>
      <c r="FB128" s="152"/>
      <c r="FC128" s="152"/>
      <c r="FD128" s="152"/>
      <c r="FE128" s="152"/>
      <c r="FF128" s="152"/>
      <c r="FG128" s="152"/>
      <c r="FH128" s="152"/>
      <c r="FI128" s="152"/>
      <c r="FJ128" s="152"/>
      <c r="FK128" s="152"/>
      <c r="FL128" s="152"/>
      <c r="FM128" s="152"/>
      <c r="FN128" s="152"/>
      <c r="FO128" s="152"/>
      <c r="FP128" s="152"/>
      <c r="FQ128" s="152"/>
      <c r="FR128" s="152"/>
      <c r="FS128" s="152"/>
      <c r="FT128" s="152"/>
      <c r="FU128" s="152"/>
      <c r="FV128" s="152"/>
      <c r="FW128" s="152"/>
      <c r="FX128" s="152"/>
      <c r="FY128" s="152"/>
      <c r="FZ128" s="152"/>
      <c r="GA128" s="152"/>
      <c r="GB128" s="152"/>
      <c r="GC128" s="152"/>
      <c r="GD128" s="152"/>
      <c r="GE128" s="152"/>
      <c r="GF128" s="152"/>
      <c r="GG128" s="152"/>
      <c r="GH128" s="152"/>
      <c r="GI128" s="152"/>
      <c r="GJ128" s="152"/>
      <c r="GK128" s="152"/>
      <c r="GL128" s="152"/>
      <c r="GM128" s="152"/>
      <c r="GN128" s="152"/>
      <c r="GO128" s="152"/>
      <c r="GP128" s="152"/>
      <c r="GQ128" s="152"/>
      <c r="GR128" s="152"/>
      <c r="GS128" s="152"/>
      <c r="GT128" s="152"/>
      <c r="GU128" s="152"/>
      <c r="GV128" s="152"/>
      <c r="GW128" s="152"/>
      <c r="GX128" s="152"/>
      <c r="GY128" s="152"/>
      <c r="GZ128" s="152"/>
      <c r="HA128" s="152"/>
      <c r="HB128" s="152"/>
      <c r="HC128" s="152"/>
      <c r="HD128" s="152"/>
      <c r="HE128" s="152"/>
      <c r="HF128" s="152"/>
      <c r="HG128" s="152"/>
      <c r="HH128" s="152"/>
      <c r="HI128" s="152"/>
      <c r="HJ128" s="152"/>
      <c r="HK128" s="152"/>
      <c r="HL128" s="152"/>
      <c r="HM128" s="152"/>
      <c r="HN128" s="152"/>
      <c r="HO128" s="152"/>
      <c r="HP128" s="152"/>
      <c r="HQ128" s="152"/>
      <c r="HR128" s="152"/>
      <c r="HS128" s="152"/>
      <c r="HT128" s="152"/>
      <c r="HU128" s="152"/>
      <c r="HV128" s="152"/>
      <c r="HW128" s="152"/>
      <c r="HX128" s="152"/>
      <c r="HY128" s="152"/>
      <c r="HZ128" s="152"/>
      <c r="IA128" s="152"/>
      <c r="IB128" s="152"/>
      <c r="IC128" s="152"/>
      <c r="ID128" s="152"/>
      <c r="IE128" s="152"/>
      <c r="IF128" s="152"/>
      <c r="IG128" s="152"/>
      <c r="IH128" s="152"/>
      <c r="II128" s="152"/>
      <c r="IJ128" s="152"/>
      <c r="IK128" s="152"/>
      <c r="IL128" s="152"/>
      <c r="IM128" s="152"/>
      <c r="IN128" s="152"/>
      <c r="IO128" s="152"/>
      <c r="IP128" s="152"/>
      <c r="IQ128" s="152"/>
      <c r="IR128" s="152"/>
      <c r="IS128" s="152"/>
      <c r="IT128" s="152"/>
      <c r="IU128" s="152"/>
      <c r="IV128" s="152"/>
      <c r="IW128" s="152"/>
      <c r="IX128" s="152"/>
      <c r="IY128" s="152"/>
      <c r="IZ128" s="152"/>
      <c r="JA128" s="152"/>
      <c r="JB128" s="152"/>
      <c r="JC128" s="152"/>
      <c r="JD128" s="152"/>
      <c r="JE128" s="152"/>
      <c r="JF128" s="152"/>
      <c r="JG128" s="152"/>
      <c r="JH128" s="152"/>
      <c r="JI128" s="152"/>
      <c r="JJ128" s="152"/>
      <c r="JK128" s="152"/>
      <c r="JL128" s="152"/>
      <c r="JM128" s="152"/>
      <c r="JN128" s="152"/>
      <c r="JO128" s="152"/>
      <c r="JP128" s="152"/>
      <c r="JQ128" s="152"/>
      <c r="JR128" s="152"/>
      <c r="JS128" s="152"/>
      <c r="JT128" s="152"/>
      <c r="JU128" s="152"/>
      <c r="JV128" s="152"/>
      <c r="JW128" s="152"/>
      <c r="JX128" s="152"/>
      <c r="JY128" s="152"/>
      <c r="JZ128" s="152"/>
      <c r="KA128" s="152"/>
      <c r="KB128" s="152"/>
      <c r="KC128" s="152"/>
      <c r="KD128" s="152"/>
      <c r="KE128" s="152"/>
      <c r="KF128" s="152"/>
      <c r="KG128" s="152"/>
      <c r="KH128" s="152"/>
      <c r="KI128" s="152"/>
      <c r="KJ128" s="152"/>
      <c r="KK128" s="152"/>
      <c r="KL128" s="152"/>
      <c r="KM128" s="152"/>
      <c r="KN128" s="152"/>
      <c r="KO128" s="152"/>
      <c r="KP128" s="152"/>
      <c r="KQ128" s="152"/>
      <c r="KR128" s="152"/>
      <c r="KS128" s="152"/>
      <c r="KT128" s="152"/>
      <c r="KU128" s="152"/>
      <c r="KV128" s="152"/>
      <c r="KW128" s="152"/>
      <c r="KX128" s="152"/>
      <c r="KY128" s="152"/>
      <c r="KZ128" s="152"/>
      <c r="LA128" s="152"/>
      <c r="LB128" s="152"/>
      <c r="LC128" s="152"/>
      <c r="LD128" s="152"/>
      <c r="LE128" s="152"/>
      <c r="LF128" s="152"/>
      <c r="LG128" s="152"/>
      <c r="LH128" s="152"/>
      <c r="LI128" s="152"/>
      <c r="LJ128" s="152"/>
      <c r="LK128" s="152"/>
      <c r="LL128" s="152"/>
      <c r="LM128" s="152"/>
      <c r="LN128" s="152"/>
      <c r="LO128" s="152"/>
      <c r="LP128" s="152"/>
      <c r="LQ128" s="152"/>
      <c r="LR128" s="152"/>
      <c r="LS128" s="152"/>
      <c r="LT128" s="152"/>
      <c r="LU128" s="152"/>
      <c r="LV128" s="152"/>
      <c r="LW128" s="152"/>
      <c r="LX128" s="152"/>
      <c r="LY128" s="152"/>
      <c r="LZ128" s="152"/>
      <c r="MA128" s="152"/>
      <c r="MB128" s="152"/>
      <c r="MC128" s="152"/>
      <c r="MD128" s="152"/>
      <c r="ME128" s="152"/>
      <c r="MF128" s="152"/>
      <c r="MG128" s="152"/>
      <c r="MH128" s="152"/>
      <c r="MI128" s="152"/>
      <c r="MJ128" s="152"/>
      <c r="MK128" s="152"/>
      <c r="ML128" s="152"/>
      <c r="MM128" s="152"/>
      <c r="MN128" s="152"/>
      <c r="MO128" s="152"/>
      <c r="MP128" s="152"/>
      <c r="MQ128" s="152"/>
      <c r="MR128" s="152"/>
      <c r="MS128" s="152"/>
      <c r="MT128" s="152"/>
    </row>
    <row r="129" spans="1:358" s="1" customFormat="1">
      <c r="A129" s="194"/>
      <c r="B129" s="2"/>
      <c r="C129" s="2"/>
      <c r="F129" s="3"/>
      <c r="G129" s="3"/>
      <c r="H129" s="3"/>
      <c r="I129" s="3"/>
      <c r="J129" s="4"/>
      <c r="K129" s="3"/>
      <c r="L129" s="3"/>
      <c r="M129" s="3"/>
      <c r="N129" s="3"/>
      <c r="O129" s="3"/>
      <c r="P129" s="3"/>
      <c r="Q129" s="3"/>
      <c r="R129" s="3"/>
      <c r="S129" s="5"/>
      <c r="T129" s="5"/>
      <c r="U129" s="3"/>
      <c r="V129" s="3"/>
      <c r="W129" s="3"/>
      <c r="X129" s="6"/>
      <c r="Y129" s="6"/>
      <c r="Z129" s="6"/>
      <c r="AA129" s="6"/>
      <c r="AB129" s="6"/>
      <c r="AC129" s="6"/>
      <c r="AD129" s="6"/>
      <c r="AE129" s="6"/>
      <c r="AF129" s="6"/>
      <c r="AG129" s="6"/>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c r="CV129" s="152"/>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c r="DY129" s="152"/>
      <c r="DZ129" s="152"/>
      <c r="EA129" s="152"/>
      <c r="EB129" s="152"/>
      <c r="EC129" s="152"/>
      <c r="ED129" s="152"/>
      <c r="EE129" s="152"/>
      <c r="EF129" s="152"/>
      <c r="EG129" s="152"/>
      <c r="EH129" s="152"/>
      <c r="EI129" s="152"/>
      <c r="EJ129" s="152"/>
      <c r="EK129" s="152"/>
      <c r="EL129" s="152"/>
      <c r="EM129" s="152"/>
      <c r="EN129" s="152"/>
      <c r="EO129" s="152"/>
      <c r="EP129" s="152"/>
      <c r="EQ129" s="152"/>
      <c r="ER129" s="152"/>
      <c r="ES129" s="152"/>
      <c r="ET129" s="152"/>
      <c r="EU129" s="152"/>
      <c r="EV129" s="152"/>
      <c r="EW129" s="152"/>
      <c r="EX129" s="152"/>
      <c r="EY129" s="152"/>
      <c r="EZ129" s="152"/>
      <c r="FA129" s="152"/>
      <c r="FB129" s="152"/>
      <c r="FC129" s="152"/>
      <c r="FD129" s="152"/>
      <c r="FE129" s="152"/>
      <c r="FF129" s="152"/>
      <c r="FG129" s="152"/>
      <c r="FH129" s="152"/>
      <c r="FI129" s="152"/>
      <c r="FJ129" s="152"/>
      <c r="FK129" s="152"/>
      <c r="FL129" s="152"/>
      <c r="FM129" s="152"/>
      <c r="FN129" s="152"/>
      <c r="FO129" s="152"/>
      <c r="FP129" s="152"/>
      <c r="FQ129" s="152"/>
      <c r="FR129" s="152"/>
      <c r="FS129" s="152"/>
      <c r="FT129" s="152"/>
      <c r="FU129" s="152"/>
      <c r="FV129" s="152"/>
      <c r="FW129" s="152"/>
      <c r="FX129" s="152"/>
      <c r="FY129" s="152"/>
      <c r="FZ129" s="152"/>
      <c r="GA129" s="152"/>
      <c r="GB129" s="152"/>
      <c r="GC129" s="152"/>
      <c r="GD129" s="152"/>
      <c r="GE129" s="152"/>
      <c r="GF129" s="152"/>
      <c r="GG129" s="152"/>
      <c r="GH129" s="152"/>
      <c r="GI129" s="152"/>
      <c r="GJ129" s="152"/>
      <c r="GK129" s="152"/>
      <c r="GL129" s="152"/>
      <c r="GM129" s="152"/>
      <c r="GN129" s="152"/>
      <c r="GO129" s="152"/>
      <c r="GP129" s="152"/>
      <c r="GQ129" s="152"/>
      <c r="GR129" s="152"/>
      <c r="GS129" s="152"/>
      <c r="GT129" s="152"/>
      <c r="GU129" s="152"/>
      <c r="GV129" s="152"/>
      <c r="GW129" s="152"/>
      <c r="GX129" s="152"/>
      <c r="GY129" s="152"/>
      <c r="GZ129" s="152"/>
      <c r="HA129" s="152"/>
      <c r="HB129" s="152"/>
      <c r="HC129" s="152"/>
      <c r="HD129" s="152"/>
      <c r="HE129" s="152"/>
      <c r="HF129" s="152"/>
      <c r="HG129" s="152"/>
      <c r="HH129" s="152"/>
      <c r="HI129" s="152"/>
      <c r="HJ129" s="152"/>
      <c r="HK129" s="152"/>
      <c r="HL129" s="152"/>
      <c r="HM129" s="152"/>
      <c r="HN129" s="152"/>
      <c r="HO129" s="152"/>
      <c r="HP129" s="152"/>
      <c r="HQ129" s="152"/>
      <c r="HR129" s="152"/>
      <c r="HS129" s="152"/>
      <c r="HT129" s="152"/>
      <c r="HU129" s="152"/>
      <c r="HV129" s="152"/>
      <c r="HW129" s="152"/>
      <c r="HX129" s="152"/>
      <c r="HY129" s="152"/>
      <c r="HZ129" s="152"/>
      <c r="IA129" s="152"/>
      <c r="IB129" s="152"/>
      <c r="IC129" s="152"/>
      <c r="ID129" s="152"/>
      <c r="IE129" s="152"/>
      <c r="IF129" s="152"/>
      <c r="IG129" s="152"/>
      <c r="IH129" s="152"/>
      <c r="II129" s="152"/>
      <c r="IJ129" s="152"/>
      <c r="IK129" s="152"/>
      <c r="IL129" s="152"/>
      <c r="IM129" s="152"/>
      <c r="IN129" s="152"/>
      <c r="IO129" s="152"/>
      <c r="IP129" s="152"/>
      <c r="IQ129" s="152"/>
      <c r="IR129" s="152"/>
      <c r="IS129" s="152"/>
      <c r="IT129" s="152"/>
      <c r="IU129" s="152"/>
      <c r="IV129" s="152"/>
      <c r="IW129" s="152"/>
      <c r="IX129" s="152"/>
      <c r="IY129" s="152"/>
      <c r="IZ129" s="152"/>
      <c r="JA129" s="152"/>
      <c r="JB129" s="152"/>
      <c r="JC129" s="152"/>
      <c r="JD129" s="152"/>
      <c r="JE129" s="152"/>
      <c r="JF129" s="152"/>
      <c r="JG129" s="152"/>
      <c r="JH129" s="152"/>
      <c r="JI129" s="152"/>
      <c r="JJ129" s="152"/>
      <c r="JK129" s="152"/>
      <c r="JL129" s="152"/>
      <c r="JM129" s="152"/>
      <c r="JN129" s="152"/>
      <c r="JO129" s="152"/>
      <c r="JP129" s="152"/>
      <c r="JQ129" s="152"/>
      <c r="JR129" s="152"/>
      <c r="JS129" s="152"/>
      <c r="JT129" s="152"/>
      <c r="JU129" s="152"/>
      <c r="JV129" s="152"/>
      <c r="JW129" s="152"/>
      <c r="JX129" s="152"/>
      <c r="JY129" s="152"/>
      <c r="JZ129" s="152"/>
      <c r="KA129" s="152"/>
      <c r="KB129" s="152"/>
      <c r="KC129" s="152"/>
      <c r="KD129" s="152"/>
      <c r="KE129" s="152"/>
      <c r="KF129" s="152"/>
      <c r="KG129" s="152"/>
      <c r="KH129" s="152"/>
      <c r="KI129" s="152"/>
      <c r="KJ129" s="152"/>
      <c r="KK129" s="152"/>
      <c r="KL129" s="152"/>
      <c r="KM129" s="152"/>
      <c r="KN129" s="152"/>
      <c r="KO129" s="152"/>
      <c r="KP129" s="152"/>
      <c r="KQ129" s="152"/>
      <c r="KR129" s="152"/>
      <c r="KS129" s="152"/>
      <c r="KT129" s="152"/>
      <c r="KU129" s="152"/>
      <c r="KV129" s="152"/>
      <c r="KW129" s="152"/>
      <c r="KX129" s="152"/>
      <c r="KY129" s="152"/>
      <c r="KZ129" s="152"/>
      <c r="LA129" s="152"/>
      <c r="LB129" s="152"/>
      <c r="LC129" s="152"/>
      <c r="LD129" s="152"/>
      <c r="LE129" s="152"/>
      <c r="LF129" s="152"/>
      <c r="LG129" s="152"/>
      <c r="LH129" s="152"/>
      <c r="LI129" s="152"/>
      <c r="LJ129" s="152"/>
      <c r="LK129" s="152"/>
      <c r="LL129" s="152"/>
      <c r="LM129" s="152"/>
      <c r="LN129" s="152"/>
      <c r="LO129" s="152"/>
      <c r="LP129" s="152"/>
      <c r="LQ129" s="152"/>
      <c r="LR129" s="152"/>
      <c r="LS129" s="152"/>
      <c r="LT129" s="152"/>
      <c r="LU129" s="152"/>
      <c r="LV129" s="152"/>
      <c r="LW129" s="152"/>
      <c r="LX129" s="152"/>
      <c r="LY129" s="152"/>
      <c r="LZ129" s="152"/>
      <c r="MA129" s="152"/>
      <c r="MB129" s="152"/>
      <c r="MC129" s="152"/>
      <c r="MD129" s="152"/>
      <c r="ME129" s="152"/>
      <c r="MF129" s="152"/>
      <c r="MG129" s="152"/>
      <c r="MH129" s="152"/>
      <c r="MI129" s="152"/>
      <c r="MJ129" s="152"/>
      <c r="MK129" s="152"/>
      <c r="ML129" s="152"/>
      <c r="MM129" s="152"/>
      <c r="MN129" s="152"/>
      <c r="MO129" s="152"/>
      <c r="MP129" s="152"/>
      <c r="MQ129" s="152"/>
      <c r="MR129" s="152"/>
      <c r="MS129" s="152"/>
      <c r="MT129" s="152"/>
    </row>
    <row r="130" spans="1:358" s="1" customFormat="1">
      <c r="A130" s="194"/>
      <c r="B130" s="2"/>
      <c r="C130" s="2"/>
      <c r="F130" s="3"/>
      <c r="G130" s="3"/>
      <c r="H130" s="3"/>
      <c r="I130" s="3"/>
      <c r="J130" s="4"/>
      <c r="K130" s="3"/>
      <c r="L130" s="3"/>
      <c r="M130" s="3"/>
      <c r="N130" s="3"/>
      <c r="O130" s="3"/>
      <c r="P130" s="3"/>
      <c r="Q130" s="3"/>
      <c r="R130" s="3"/>
      <c r="S130" s="5"/>
      <c r="T130" s="5"/>
      <c r="U130" s="3"/>
      <c r="V130" s="3"/>
      <c r="W130" s="3"/>
      <c r="X130" s="6"/>
      <c r="Y130" s="6"/>
      <c r="Z130" s="6"/>
      <c r="AA130" s="6"/>
      <c r="AB130" s="6"/>
      <c r="AC130" s="6"/>
      <c r="AD130" s="6"/>
      <c r="AE130" s="6"/>
      <c r="AF130" s="6"/>
      <c r="AG130" s="6"/>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c r="CV130" s="152"/>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c r="DY130" s="152"/>
      <c r="DZ130" s="152"/>
      <c r="EA130" s="152"/>
      <c r="EB130" s="152"/>
      <c r="EC130" s="152"/>
      <c r="ED130" s="152"/>
      <c r="EE130" s="152"/>
      <c r="EF130" s="152"/>
      <c r="EG130" s="152"/>
      <c r="EH130" s="152"/>
      <c r="EI130" s="152"/>
      <c r="EJ130" s="152"/>
      <c r="EK130" s="152"/>
      <c r="EL130" s="152"/>
      <c r="EM130" s="152"/>
      <c r="EN130" s="152"/>
      <c r="EO130" s="152"/>
      <c r="EP130" s="152"/>
      <c r="EQ130" s="152"/>
      <c r="ER130" s="152"/>
      <c r="ES130" s="152"/>
      <c r="ET130" s="152"/>
      <c r="EU130" s="152"/>
      <c r="EV130" s="152"/>
      <c r="EW130" s="152"/>
      <c r="EX130" s="152"/>
      <c r="EY130" s="152"/>
      <c r="EZ130" s="152"/>
      <c r="FA130" s="152"/>
      <c r="FB130" s="152"/>
      <c r="FC130" s="152"/>
      <c r="FD130" s="152"/>
      <c r="FE130" s="152"/>
      <c r="FF130" s="152"/>
      <c r="FG130" s="152"/>
      <c r="FH130" s="152"/>
      <c r="FI130" s="152"/>
      <c r="FJ130" s="152"/>
      <c r="FK130" s="152"/>
      <c r="FL130" s="152"/>
      <c r="FM130" s="152"/>
      <c r="FN130" s="152"/>
      <c r="FO130" s="152"/>
      <c r="FP130" s="152"/>
      <c r="FQ130" s="152"/>
      <c r="FR130" s="152"/>
      <c r="FS130" s="152"/>
      <c r="FT130" s="152"/>
      <c r="FU130" s="152"/>
      <c r="FV130" s="152"/>
      <c r="FW130" s="152"/>
      <c r="FX130" s="152"/>
      <c r="FY130" s="152"/>
      <c r="FZ130" s="152"/>
      <c r="GA130" s="152"/>
      <c r="GB130" s="152"/>
      <c r="GC130" s="152"/>
      <c r="GD130" s="152"/>
      <c r="GE130" s="152"/>
      <c r="GF130" s="152"/>
      <c r="GG130" s="152"/>
      <c r="GH130" s="152"/>
      <c r="GI130" s="152"/>
      <c r="GJ130" s="152"/>
      <c r="GK130" s="152"/>
      <c r="GL130" s="152"/>
      <c r="GM130" s="152"/>
      <c r="GN130" s="152"/>
      <c r="GO130" s="152"/>
      <c r="GP130" s="152"/>
      <c r="GQ130" s="152"/>
      <c r="GR130" s="152"/>
      <c r="GS130" s="152"/>
      <c r="GT130" s="152"/>
      <c r="GU130" s="152"/>
      <c r="GV130" s="152"/>
      <c r="GW130" s="152"/>
      <c r="GX130" s="152"/>
      <c r="GY130" s="152"/>
      <c r="GZ130" s="152"/>
      <c r="HA130" s="152"/>
      <c r="HB130" s="152"/>
      <c r="HC130" s="152"/>
      <c r="HD130" s="152"/>
      <c r="HE130" s="152"/>
      <c r="HF130" s="152"/>
      <c r="HG130" s="152"/>
      <c r="HH130" s="152"/>
      <c r="HI130" s="152"/>
      <c r="HJ130" s="152"/>
      <c r="HK130" s="152"/>
      <c r="HL130" s="152"/>
      <c r="HM130" s="152"/>
      <c r="HN130" s="152"/>
      <c r="HO130" s="152"/>
      <c r="HP130" s="152"/>
      <c r="HQ130" s="152"/>
      <c r="HR130" s="152"/>
      <c r="HS130" s="152"/>
      <c r="HT130" s="152"/>
      <c r="HU130" s="152"/>
      <c r="HV130" s="152"/>
      <c r="HW130" s="152"/>
      <c r="HX130" s="152"/>
      <c r="HY130" s="152"/>
      <c r="HZ130" s="152"/>
      <c r="IA130" s="152"/>
      <c r="IB130" s="152"/>
      <c r="IC130" s="152"/>
      <c r="ID130" s="152"/>
      <c r="IE130" s="152"/>
      <c r="IF130" s="152"/>
      <c r="IG130" s="152"/>
      <c r="IH130" s="152"/>
      <c r="II130" s="152"/>
      <c r="IJ130" s="152"/>
      <c r="IK130" s="152"/>
      <c r="IL130" s="152"/>
      <c r="IM130" s="152"/>
      <c r="IN130" s="152"/>
      <c r="IO130" s="152"/>
      <c r="IP130" s="152"/>
      <c r="IQ130" s="152"/>
      <c r="IR130" s="152"/>
      <c r="IS130" s="152"/>
      <c r="IT130" s="152"/>
      <c r="IU130" s="152"/>
      <c r="IV130" s="152"/>
      <c r="IW130" s="152"/>
      <c r="IX130" s="152"/>
      <c r="IY130" s="152"/>
      <c r="IZ130" s="152"/>
      <c r="JA130" s="152"/>
      <c r="JB130" s="152"/>
      <c r="JC130" s="152"/>
      <c r="JD130" s="152"/>
      <c r="JE130" s="152"/>
      <c r="JF130" s="152"/>
      <c r="JG130" s="152"/>
      <c r="JH130" s="152"/>
      <c r="JI130" s="152"/>
      <c r="JJ130" s="152"/>
      <c r="JK130" s="152"/>
      <c r="JL130" s="152"/>
      <c r="JM130" s="152"/>
      <c r="JN130" s="152"/>
      <c r="JO130" s="152"/>
      <c r="JP130" s="152"/>
      <c r="JQ130" s="152"/>
      <c r="JR130" s="152"/>
      <c r="JS130" s="152"/>
      <c r="JT130" s="152"/>
      <c r="JU130" s="152"/>
      <c r="JV130" s="152"/>
      <c r="JW130" s="152"/>
      <c r="JX130" s="152"/>
      <c r="JY130" s="152"/>
      <c r="JZ130" s="152"/>
      <c r="KA130" s="152"/>
      <c r="KB130" s="152"/>
      <c r="KC130" s="152"/>
      <c r="KD130" s="152"/>
      <c r="KE130" s="152"/>
      <c r="KF130" s="152"/>
      <c r="KG130" s="152"/>
      <c r="KH130" s="152"/>
      <c r="KI130" s="152"/>
      <c r="KJ130" s="152"/>
      <c r="KK130" s="152"/>
      <c r="KL130" s="152"/>
      <c r="KM130" s="152"/>
      <c r="KN130" s="152"/>
      <c r="KO130" s="152"/>
      <c r="KP130" s="152"/>
      <c r="KQ130" s="152"/>
      <c r="KR130" s="152"/>
      <c r="KS130" s="152"/>
      <c r="KT130" s="152"/>
      <c r="KU130" s="152"/>
      <c r="KV130" s="152"/>
      <c r="KW130" s="152"/>
      <c r="KX130" s="152"/>
      <c r="KY130" s="152"/>
      <c r="KZ130" s="152"/>
      <c r="LA130" s="152"/>
      <c r="LB130" s="152"/>
      <c r="LC130" s="152"/>
      <c r="LD130" s="152"/>
      <c r="LE130" s="152"/>
      <c r="LF130" s="152"/>
      <c r="LG130" s="152"/>
      <c r="LH130" s="152"/>
      <c r="LI130" s="152"/>
      <c r="LJ130" s="152"/>
      <c r="LK130" s="152"/>
      <c r="LL130" s="152"/>
      <c r="LM130" s="152"/>
      <c r="LN130" s="152"/>
      <c r="LO130" s="152"/>
      <c r="LP130" s="152"/>
      <c r="LQ130" s="152"/>
      <c r="LR130" s="152"/>
      <c r="LS130" s="152"/>
      <c r="LT130" s="152"/>
      <c r="LU130" s="152"/>
      <c r="LV130" s="152"/>
      <c r="LW130" s="152"/>
      <c r="LX130" s="152"/>
      <c r="LY130" s="152"/>
      <c r="LZ130" s="152"/>
      <c r="MA130" s="152"/>
      <c r="MB130" s="152"/>
      <c r="MC130" s="152"/>
      <c r="MD130" s="152"/>
      <c r="ME130" s="152"/>
      <c r="MF130" s="152"/>
      <c r="MG130" s="152"/>
      <c r="MH130" s="152"/>
      <c r="MI130" s="152"/>
      <c r="MJ130" s="152"/>
      <c r="MK130" s="152"/>
      <c r="ML130" s="152"/>
      <c r="MM130" s="152"/>
      <c r="MN130" s="152"/>
      <c r="MO130" s="152"/>
      <c r="MP130" s="152"/>
      <c r="MQ130" s="152"/>
      <c r="MR130" s="152"/>
      <c r="MS130" s="152"/>
      <c r="MT130" s="152"/>
    </row>
    <row r="131" spans="1:358" s="1" customFormat="1">
      <c r="A131" s="194"/>
      <c r="B131" s="2"/>
      <c r="C131" s="2"/>
      <c r="F131" s="3"/>
      <c r="G131" s="3"/>
      <c r="H131" s="3"/>
      <c r="I131" s="3"/>
      <c r="J131" s="4"/>
      <c r="K131" s="3"/>
      <c r="L131" s="3"/>
      <c r="M131" s="3"/>
      <c r="N131" s="3"/>
      <c r="O131" s="3"/>
      <c r="P131" s="3"/>
      <c r="Q131" s="3"/>
      <c r="R131" s="3"/>
      <c r="S131" s="5"/>
      <c r="T131" s="5"/>
      <c r="U131" s="3"/>
      <c r="V131" s="3"/>
      <c r="W131" s="3"/>
      <c r="X131" s="6"/>
      <c r="Y131" s="6"/>
      <c r="Z131" s="6"/>
      <c r="AA131" s="6"/>
      <c r="AB131" s="6"/>
      <c r="AC131" s="6"/>
      <c r="AD131" s="6"/>
      <c r="AE131" s="6"/>
      <c r="AF131" s="6"/>
      <c r="AG131" s="6"/>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2"/>
      <c r="EF131" s="152"/>
      <c r="EG131" s="152"/>
      <c r="EH131" s="152"/>
      <c r="EI131" s="152"/>
      <c r="EJ131" s="152"/>
      <c r="EK131" s="152"/>
      <c r="EL131" s="152"/>
      <c r="EM131" s="152"/>
      <c r="EN131" s="152"/>
      <c r="EO131" s="152"/>
      <c r="EP131" s="152"/>
      <c r="EQ131" s="152"/>
      <c r="ER131" s="152"/>
      <c r="ES131" s="152"/>
      <c r="ET131" s="152"/>
      <c r="EU131" s="152"/>
      <c r="EV131" s="152"/>
      <c r="EW131" s="152"/>
      <c r="EX131" s="152"/>
      <c r="EY131" s="152"/>
      <c r="EZ131" s="152"/>
      <c r="FA131" s="152"/>
      <c r="FB131" s="152"/>
      <c r="FC131" s="152"/>
      <c r="FD131" s="152"/>
      <c r="FE131" s="152"/>
      <c r="FF131" s="152"/>
      <c r="FG131" s="152"/>
      <c r="FH131" s="152"/>
      <c r="FI131" s="152"/>
      <c r="FJ131" s="152"/>
      <c r="FK131" s="152"/>
      <c r="FL131" s="152"/>
      <c r="FM131" s="152"/>
      <c r="FN131" s="152"/>
      <c r="FO131" s="152"/>
      <c r="FP131" s="152"/>
      <c r="FQ131" s="152"/>
      <c r="FR131" s="152"/>
      <c r="FS131" s="152"/>
      <c r="FT131" s="152"/>
      <c r="FU131" s="152"/>
      <c r="FV131" s="152"/>
      <c r="FW131" s="152"/>
      <c r="FX131" s="152"/>
      <c r="FY131" s="152"/>
      <c r="FZ131" s="152"/>
      <c r="GA131" s="152"/>
      <c r="GB131" s="152"/>
      <c r="GC131" s="152"/>
      <c r="GD131" s="152"/>
      <c r="GE131" s="152"/>
      <c r="GF131" s="152"/>
      <c r="GG131" s="152"/>
      <c r="GH131" s="152"/>
      <c r="GI131" s="152"/>
      <c r="GJ131" s="152"/>
      <c r="GK131" s="152"/>
      <c r="GL131" s="152"/>
      <c r="GM131" s="152"/>
      <c r="GN131" s="152"/>
      <c r="GO131" s="152"/>
      <c r="GP131" s="152"/>
      <c r="GQ131" s="152"/>
      <c r="GR131" s="152"/>
      <c r="GS131" s="152"/>
      <c r="GT131" s="152"/>
      <c r="GU131" s="152"/>
      <c r="GV131" s="152"/>
      <c r="GW131" s="152"/>
      <c r="GX131" s="152"/>
      <c r="GY131" s="152"/>
      <c r="GZ131" s="152"/>
      <c r="HA131" s="152"/>
      <c r="HB131" s="152"/>
      <c r="HC131" s="152"/>
      <c r="HD131" s="152"/>
      <c r="HE131" s="152"/>
      <c r="HF131" s="152"/>
      <c r="HG131" s="152"/>
      <c r="HH131" s="152"/>
      <c r="HI131" s="152"/>
      <c r="HJ131" s="152"/>
      <c r="HK131" s="152"/>
      <c r="HL131" s="152"/>
      <c r="HM131" s="152"/>
      <c r="HN131" s="152"/>
      <c r="HO131" s="152"/>
      <c r="HP131" s="152"/>
      <c r="HQ131" s="152"/>
      <c r="HR131" s="152"/>
      <c r="HS131" s="152"/>
      <c r="HT131" s="152"/>
      <c r="HU131" s="152"/>
      <c r="HV131" s="152"/>
      <c r="HW131" s="152"/>
      <c r="HX131" s="152"/>
      <c r="HY131" s="152"/>
      <c r="HZ131" s="152"/>
      <c r="IA131" s="152"/>
      <c r="IB131" s="152"/>
      <c r="IC131" s="152"/>
      <c r="ID131" s="152"/>
      <c r="IE131" s="152"/>
      <c r="IF131" s="152"/>
      <c r="IG131" s="152"/>
      <c r="IH131" s="152"/>
      <c r="II131" s="152"/>
      <c r="IJ131" s="152"/>
      <c r="IK131" s="152"/>
      <c r="IL131" s="152"/>
      <c r="IM131" s="152"/>
      <c r="IN131" s="152"/>
      <c r="IO131" s="152"/>
      <c r="IP131" s="152"/>
      <c r="IQ131" s="152"/>
      <c r="IR131" s="152"/>
      <c r="IS131" s="152"/>
      <c r="IT131" s="152"/>
      <c r="IU131" s="152"/>
      <c r="IV131" s="152"/>
      <c r="IW131" s="152"/>
      <c r="IX131" s="152"/>
      <c r="IY131" s="152"/>
      <c r="IZ131" s="152"/>
      <c r="JA131" s="152"/>
      <c r="JB131" s="152"/>
      <c r="JC131" s="152"/>
      <c r="JD131" s="152"/>
      <c r="JE131" s="152"/>
      <c r="JF131" s="152"/>
      <c r="JG131" s="152"/>
      <c r="JH131" s="152"/>
      <c r="JI131" s="152"/>
      <c r="JJ131" s="152"/>
      <c r="JK131" s="152"/>
      <c r="JL131" s="152"/>
      <c r="JM131" s="152"/>
      <c r="JN131" s="152"/>
      <c r="JO131" s="152"/>
      <c r="JP131" s="152"/>
      <c r="JQ131" s="152"/>
      <c r="JR131" s="152"/>
      <c r="JS131" s="152"/>
      <c r="JT131" s="152"/>
      <c r="JU131" s="152"/>
      <c r="JV131" s="152"/>
      <c r="JW131" s="152"/>
      <c r="JX131" s="152"/>
      <c r="JY131" s="152"/>
      <c r="JZ131" s="152"/>
      <c r="KA131" s="152"/>
      <c r="KB131" s="152"/>
      <c r="KC131" s="152"/>
      <c r="KD131" s="152"/>
      <c r="KE131" s="152"/>
      <c r="KF131" s="152"/>
      <c r="KG131" s="152"/>
      <c r="KH131" s="152"/>
      <c r="KI131" s="152"/>
      <c r="KJ131" s="152"/>
      <c r="KK131" s="152"/>
      <c r="KL131" s="152"/>
      <c r="KM131" s="152"/>
      <c r="KN131" s="152"/>
      <c r="KO131" s="152"/>
      <c r="KP131" s="152"/>
      <c r="KQ131" s="152"/>
      <c r="KR131" s="152"/>
      <c r="KS131" s="152"/>
      <c r="KT131" s="152"/>
      <c r="KU131" s="152"/>
      <c r="KV131" s="152"/>
      <c r="KW131" s="152"/>
      <c r="KX131" s="152"/>
      <c r="KY131" s="152"/>
      <c r="KZ131" s="152"/>
      <c r="LA131" s="152"/>
      <c r="LB131" s="152"/>
      <c r="LC131" s="152"/>
      <c r="LD131" s="152"/>
      <c r="LE131" s="152"/>
      <c r="LF131" s="152"/>
      <c r="LG131" s="152"/>
      <c r="LH131" s="152"/>
      <c r="LI131" s="152"/>
      <c r="LJ131" s="152"/>
      <c r="LK131" s="152"/>
      <c r="LL131" s="152"/>
      <c r="LM131" s="152"/>
      <c r="LN131" s="152"/>
      <c r="LO131" s="152"/>
      <c r="LP131" s="152"/>
      <c r="LQ131" s="152"/>
      <c r="LR131" s="152"/>
      <c r="LS131" s="152"/>
      <c r="LT131" s="152"/>
      <c r="LU131" s="152"/>
      <c r="LV131" s="152"/>
      <c r="LW131" s="152"/>
      <c r="LX131" s="152"/>
      <c r="LY131" s="152"/>
      <c r="LZ131" s="152"/>
      <c r="MA131" s="152"/>
      <c r="MB131" s="152"/>
      <c r="MC131" s="152"/>
      <c r="MD131" s="152"/>
      <c r="ME131" s="152"/>
      <c r="MF131" s="152"/>
      <c r="MG131" s="152"/>
      <c r="MH131" s="152"/>
      <c r="MI131" s="152"/>
      <c r="MJ131" s="152"/>
      <c r="MK131" s="152"/>
      <c r="ML131" s="152"/>
      <c r="MM131" s="152"/>
      <c r="MN131" s="152"/>
      <c r="MO131" s="152"/>
      <c r="MP131" s="152"/>
      <c r="MQ131" s="152"/>
      <c r="MR131" s="152"/>
      <c r="MS131" s="152"/>
      <c r="MT131" s="152"/>
    </row>
    <row r="132" spans="1:358" s="1" customFormat="1">
      <c r="A132" s="194"/>
      <c r="B132" s="2"/>
      <c r="C132" s="2"/>
      <c r="F132" s="3"/>
      <c r="G132" s="3"/>
      <c r="H132" s="3"/>
      <c r="I132" s="3"/>
      <c r="J132" s="4"/>
      <c r="K132" s="3"/>
      <c r="L132" s="3"/>
      <c r="M132" s="3"/>
      <c r="N132" s="3"/>
      <c r="O132" s="3"/>
      <c r="P132" s="3"/>
      <c r="Q132" s="3"/>
      <c r="R132" s="3"/>
      <c r="S132" s="5"/>
      <c r="T132" s="5"/>
      <c r="U132" s="3"/>
      <c r="V132" s="3"/>
      <c r="W132" s="3"/>
      <c r="X132" s="6"/>
      <c r="Y132" s="6"/>
      <c r="Z132" s="6"/>
      <c r="AA132" s="6"/>
      <c r="AB132" s="6"/>
      <c r="AC132" s="6"/>
      <c r="AD132" s="6"/>
      <c r="AE132" s="6"/>
      <c r="AF132" s="6"/>
      <c r="AG132" s="6"/>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c r="CV132" s="152"/>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c r="DY132" s="152"/>
      <c r="DZ132" s="152"/>
      <c r="EA132" s="152"/>
      <c r="EB132" s="152"/>
      <c r="EC132" s="152"/>
      <c r="ED132" s="152"/>
      <c r="EE132" s="152"/>
      <c r="EF132" s="152"/>
      <c r="EG132" s="152"/>
      <c r="EH132" s="152"/>
      <c r="EI132" s="152"/>
      <c r="EJ132" s="152"/>
      <c r="EK132" s="152"/>
      <c r="EL132" s="152"/>
      <c r="EM132" s="152"/>
      <c r="EN132" s="152"/>
      <c r="EO132" s="152"/>
      <c r="EP132" s="152"/>
      <c r="EQ132" s="152"/>
      <c r="ER132" s="152"/>
      <c r="ES132" s="152"/>
      <c r="ET132" s="152"/>
      <c r="EU132" s="152"/>
      <c r="EV132" s="152"/>
      <c r="EW132" s="152"/>
      <c r="EX132" s="152"/>
      <c r="EY132" s="152"/>
      <c r="EZ132" s="152"/>
      <c r="FA132" s="152"/>
      <c r="FB132" s="152"/>
      <c r="FC132" s="152"/>
      <c r="FD132" s="152"/>
      <c r="FE132" s="152"/>
      <c r="FF132" s="152"/>
      <c r="FG132" s="152"/>
      <c r="FH132" s="152"/>
      <c r="FI132" s="152"/>
      <c r="FJ132" s="152"/>
      <c r="FK132" s="152"/>
      <c r="FL132" s="152"/>
      <c r="FM132" s="152"/>
      <c r="FN132" s="152"/>
      <c r="FO132" s="152"/>
      <c r="FP132" s="152"/>
      <c r="FQ132" s="152"/>
      <c r="FR132" s="152"/>
      <c r="FS132" s="152"/>
      <c r="FT132" s="152"/>
      <c r="FU132" s="152"/>
      <c r="FV132" s="152"/>
      <c r="FW132" s="152"/>
      <c r="FX132" s="152"/>
      <c r="FY132" s="152"/>
      <c r="FZ132" s="152"/>
      <c r="GA132" s="152"/>
      <c r="GB132" s="152"/>
      <c r="GC132" s="152"/>
      <c r="GD132" s="152"/>
      <c r="GE132" s="152"/>
      <c r="GF132" s="152"/>
      <c r="GG132" s="152"/>
      <c r="GH132" s="152"/>
      <c r="GI132" s="152"/>
      <c r="GJ132" s="152"/>
      <c r="GK132" s="152"/>
      <c r="GL132" s="152"/>
      <c r="GM132" s="152"/>
      <c r="GN132" s="152"/>
      <c r="GO132" s="152"/>
      <c r="GP132" s="152"/>
      <c r="GQ132" s="152"/>
      <c r="GR132" s="152"/>
      <c r="GS132" s="152"/>
      <c r="GT132" s="152"/>
      <c r="GU132" s="152"/>
      <c r="GV132" s="152"/>
      <c r="GW132" s="152"/>
      <c r="GX132" s="152"/>
      <c r="GY132" s="152"/>
      <c r="GZ132" s="152"/>
      <c r="HA132" s="152"/>
      <c r="HB132" s="152"/>
      <c r="HC132" s="152"/>
      <c r="HD132" s="152"/>
      <c r="HE132" s="152"/>
      <c r="HF132" s="152"/>
      <c r="HG132" s="152"/>
      <c r="HH132" s="152"/>
      <c r="HI132" s="152"/>
      <c r="HJ132" s="152"/>
      <c r="HK132" s="152"/>
      <c r="HL132" s="152"/>
      <c r="HM132" s="152"/>
      <c r="HN132" s="152"/>
      <c r="HO132" s="152"/>
      <c r="HP132" s="152"/>
      <c r="HQ132" s="152"/>
      <c r="HR132" s="152"/>
      <c r="HS132" s="152"/>
      <c r="HT132" s="152"/>
      <c r="HU132" s="152"/>
      <c r="HV132" s="152"/>
      <c r="HW132" s="152"/>
      <c r="HX132" s="152"/>
      <c r="HY132" s="152"/>
      <c r="HZ132" s="152"/>
      <c r="IA132" s="152"/>
      <c r="IB132" s="152"/>
      <c r="IC132" s="152"/>
      <c r="ID132" s="152"/>
      <c r="IE132" s="152"/>
      <c r="IF132" s="152"/>
      <c r="IG132" s="152"/>
      <c r="IH132" s="152"/>
      <c r="II132" s="152"/>
      <c r="IJ132" s="152"/>
      <c r="IK132" s="152"/>
      <c r="IL132" s="152"/>
      <c r="IM132" s="152"/>
      <c r="IN132" s="152"/>
      <c r="IO132" s="152"/>
      <c r="IP132" s="152"/>
      <c r="IQ132" s="152"/>
      <c r="IR132" s="152"/>
      <c r="IS132" s="152"/>
      <c r="IT132" s="152"/>
      <c r="IU132" s="152"/>
      <c r="IV132" s="152"/>
      <c r="IW132" s="152"/>
      <c r="IX132" s="152"/>
      <c r="IY132" s="152"/>
      <c r="IZ132" s="152"/>
      <c r="JA132" s="152"/>
      <c r="JB132" s="152"/>
      <c r="JC132" s="152"/>
      <c r="JD132" s="152"/>
      <c r="JE132" s="152"/>
      <c r="JF132" s="152"/>
      <c r="JG132" s="152"/>
      <c r="JH132" s="152"/>
      <c r="JI132" s="152"/>
      <c r="JJ132" s="152"/>
      <c r="JK132" s="152"/>
      <c r="JL132" s="152"/>
      <c r="JM132" s="152"/>
      <c r="JN132" s="152"/>
      <c r="JO132" s="152"/>
      <c r="JP132" s="152"/>
      <c r="JQ132" s="152"/>
      <c r="JR132" s="152"/>
      <c r="JS132" s="152"/>
      <c r="JT132" s="152"/>
      <c r="JU132" s="152"/>
      <c r="JV132" s="152"/>
      <c r="JW132" s="152"/>
      <c r="JX132" s="152"/>
      <c r="JY132" s="152"/>
      <c r="JZ132" s="152"/>
      <c r="KA132" s="152"/>
      <c r="KB132" s="152"/>
      <c r="KC132" s="152"/>
      <c r="KD132" s="152"/>
      <c r="KE132" s="152"/>
      <c r="KF132" s="152"/>
      <c r="KG132" s="152"/>
      <c r="KH132" s="152"/>
      <c r="KI132" s="152"/>
      <c r="KJ132" s="152"/>
      <c r="KK132" s="152"/>
      <c r="KL132" s="152"/>
      <c r="KM132" s="152"/>
      <c r="KN132" s="152"/>
      <c r="KO132" s="152"/>
      <c r="KP132" s="152"/>
      <c r="KQ132" s="152"/>
      <c r="KR132" s="152"/>
      <c r="KS132" s="152"/>
      <c r="KT132" s="152"/>
      <c r="KU132" s="152"/>
      <c r="KV132" s="152"/>
      <c r="KW132" s="152"/>
      <c r="KX132" s="152"/>
      <c r="KY132" s="152"/>
      <c r="KZ132" s="152"/>
      <c r="LA132" s="152"/>
      <c r="LB132" s="152"/>
      <c r="LC132" s="152"/>
      <c r="LD132" s="152"/>
      <c r="LE132" s="152"/>
      <c r="LF132" s="152"/>
      <c r="LG132" s="152"/>
      <c r="LH132" s="152"/>
      <c r="LI132" s="152"/>
      <c r="LJ132" s="152"/>
      <c r="LK132" s="152"/>
      <c r="LL132" s="152"/>
      <c r="LM132" s="152"/>
      <c r="LN132" s="152"/>
      <c r="LO132" s="152"/>
      <c r="LP132" s="152"/>
      <c r="LQ132" s="152"/>
      <c r="LR132" s="152"/>
      <c r="LS132" s="152"/>
      <c r="LT132" s="152"/>
      <c r="LU132" s="152"/>
      <c r="LV132" s="152"/>
      <c r="LW132" s="152"/>
      <c r="LX132" s="152"/>
      <c r="LY132" s="152"/>
      <c r="LZ132" s="152"/>
      <c r="MA132" s="152"/>
      <c r="MB132" s="152"/>
      <c r="MC132" s="152"/>
      <c r="MD132" s="152"/>
      <c r="ME132" s="152"/>
      <c r="MF132" s="152"/>
      <c r="MG132" s="152"/>
      <c r="MH132" s="152"/>
      <c r="MI132" s="152"/>
      <c r="MJ132" s="152"/>
      <c r="MK132" s="152"/>
      <c r="ML132" s="152"/>
      <c r="MM132" s="152"/>
      <c r="MN132" s="152"/>
      <c r="MO132" s="152"/>
      <c r="MP132" s="152"/>
      <c r="MQ132" s="152"/>
      <c r="MR132" s="152"/>
      <c r="MS132" s="152"/>
      <c r="MT132" s="152"/>
    </row>
    <row r="133" spans="1:358" s="1" customFormat="1">
      <c r="A133" s="194"/>
      <c r="B133" s="2"/>
      <c r="C133" s="2"/>
      <c r="F133" s="3"/>
      <c r="G133" s="3"/>
      <c r="H133" s="3"/>
      <c r="I133" s="3"/>
      <c r="J133" s="4"/>
      <c r="K133" s="3"/>
      <c r="L133" s="3"/>
      <c r="M133" s="3"/>
      <c r="N133" s="3"/>
      <c r="O133" s="3"/>
      <c r="P133" s="3"/>
      <c r="Q133" s="3"/>
      <c r="R133" s="3"/>
      <c r="S133" s="5"/>
      <c r="T133" s="5"/>
      <c r="U133" s="3"/>
      <c r="V133" s="3"/>
      <c r="W133" s="3"/>
      <c r="X133" s="6"/>
      <c r="Y133" s="6"/>
      <c r="Z133" s="6"/>
      <c r="AA133" s="6"/>
      <c r="AB133" s="6"/>
      <c r="AC133" s="6"/>
      <c r="AD133" s="6"/>
      <c r="AE133" s="6"/>
      <c r="AF133" s="6"/>
      <c r="AG133" s="6"/>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c r="CV133" s="152"/>
      <c r="CW133" s="152"/>
      <c r="CX133" s="152"/>
      <c r="CY133" s="152"/>
      <c r="CZ133" s="152"/>
      <c r="DA133" s="152"/>
      <c r="DB133" s="152"/>
      <c r="DC133" s="152"/>
      <c r="DD133" s="152"/>
      <c r="DE133" s="152"/>
      <c r="DF133" s="152"/>
      <c r="DG133" s="152"/>
      <c r="DH133" s="152"/>
      <c r="DI133" s="152"/>
      <c r="DJ133" s="152"/>
      <c r="DK133" s="152"/>
      <c r="DL133" s="152"/>
      <c r="DM133" s="152"/>
      <c r="DN133" s="152"/>
      <c r="DO133" s="152"/>
      <c r="DP133" s="152"/>
      <c r="DQ133" s="152"/>
      <c r="DR133" s="152"/>
      <c r="DS133" s="152"/>
      <c r="DT133" s="152"/>
      <c r="DU133" s="152"/>
      <c r="DV133" s="152"/>
      <c r="DW133" s="152"/>
      <c r="DX133" s="152"/>
      <c r="DY133" s="152"/>
      <c r="DZ133" s="152"/>
      <c r="EA133" s="152"/>
      <c r="EB133" s="152"/>
      <c r="EC133" s="152"/>
      <c r="ED133" s="152"/>
      <c r="EE133" s="152"/>
      <c r="EF133" s="152"/>
      <c r="EG133" s="152"/>
      <c r="EH133" s="152"/>
      <c r="EI133" s="152"/>
      <c r="EJ133" s="152"/>
      <c r="EK133" s="152"/>
      <c r="EL133" s="152"/>
      <c r="EM133" s="152"/>
      <c r="EN133" s="152"/>
      <c r="EO133" s="152"/>
      <c r="EP133" s="152"/>
      <c r="EQ133" s="152"/>
      <c r="ER133" s="152"/>
      <c r="ES133" s="152"/>
      <c r="ET133" s="152"/>
      <c r="EU133" s="152"/>
      <c r="EV133" s="152"/>
      <c r="EW133" s="152"/>
      <c r="EX133" s="152"/>
      <c r="EY133" s="152"/>
      <c r="EZ133" s="152"/>
      <c r="FA133" s="152"/>
      <c r="FB133" s="152"/>
      <c r="FC133" s="152"/>
      <c r="FD133" s="152"/>
      <c r="FE133" s="152"/>
      <c r="FF133" s="152"/>
      <c r="FG133" s="152"/>
      <c r="FH133" s="152"/>
      <c r="FI133" s="152"/>
      <c r="FJ133" s="152"/>
      <c r="FK133" s="152"/>
      <c r="FL133" s="152"/>
      <c r="FM133" s="152"/>
      <c r="FN133" s="152"/>
      <c r="FO133" s="152"/>
      <c r="FP133" s="152"/>
      <c r="FQ133" s="152"/>
      <c r="FR133" s="152"/>
      <c r="FS133" s="152"/>
      <c r="FT133" s="152"/>
      <c r="FU133" s="152"/>
      <c r="FV133" s="152"/>
      <c r="FW133" s="152"/>
      <c r="FX133" s="152"/>
      <c r="FY133" s="152"/>
      <c r="FZ133" s="152"/>
      <c r="GA133" s="152"/>
      <c r="GB133" s="152"/>
      <c r="GC133" s="152"/>
      <c r="GD133" s="152"/>
      <c r="GE133" s="152"/>
      <c r="GF133" s="152"/>
      <c r="GG133" s="152"/>
      <c r="GH133" s="152"/>
      <c r="GI133" s="152"/>
      <c r="GJ133" s="152"/>
      <c r="GK133" s="152"/>
      <c r="GL133" s="152"/>
      <c r="GM133" s="152"/>
      <c r="GN133" s="152"/>
      <c r="GO133" s="152"/>
      <c r="GP133" s="152"/>
      <c r="GQ133" s="152"/>
      <c r="GR133" s="152"/>
      <c r="GS133" s="152"/>
      <c r="GT133" s="152"/>
      <c r="GU133" s="152"/>
      <c r="GV133" s="152"/>
      <c r="GW133" s="152"/>
      <c r="GX133" s="152"/>
      <c r="GY133" s="152"/>
      <c r="GZ133" s="152"/>
      <c r="HA133" s="152"/>
      <c r="HB133" s="152"/>
      <c r="HC133" s="152"/>
      <c r="HD133" s="152"/>
      <c r="HE133" s="152"/>
      <c r="HF133" s="152"/>
      <c r="HG133" s="152"/>
      <c r="HH133" s="152"/>
      <c r="HI133" s="152"/>
      <c r="HJ133" s="152"/>
      <c r="HK133" s="152"/>
      <c r="HL133" s="152"/>
      <c r="HM133" s="152"/>
      <c r="HN133" s="152"/>
      <c r="HO133" s="152"/>
      <c r="HP133" s="152"/>
      <c r="HQ133" s="152"/>
      <c r="HR133" s="152"/>
      <c r="HS133" s="152"/>
      <c r="HT133" s="152"/>
      <c r="HU133" s="152"/>
      <c r="HV133" s="152"/>
      <c r="HW133" s="152"/>
      <c r="HX133" s="152"/>
      <c r="HY133" s="152"/>
      <c r="HZ133" s="152"/>
      <c r="IA133" s="152"/>
      <c r="IB133" s="152"/>
      <c r="IC133" s="152"/>
      <c r="ID133" s="152"/>
      <c r="IE133" s="152"/>
      <c r="IF133" s="152"/>
      <c r="IG133" s="152"/>
      <c r="IH133" s="152"/>
      <c r="II133" s="152"/>
      <c r="IJ133" s="152"/>
      <c r="IK133" s="152"/>
      <c r="IL133" s="152"/>
      <c r="IM133" s="152"/>
      <c r="IN133" s="152"/>
      <c r="IO133" s="152"/>
      <c r="IP133" s="152"/>
      <c r="IQ133" s="152"/>
      <c r="IR133" s="152"/>
      <c r="IS133" s="152"/>
      <c r="IT133" s="152"/>
      <c r="IU133" s="152"/>
      <c r="IV133" s="152"/>
      <c r="IW133" s="152"/>
      <c r="IX133" s="152"/>
      <c r="IY133" s="152"/>
      <c r="IZ133" s="152"/>
      <c r="JA133" s="152"/>
      <c r="JB133" s="152"/>
      <c r="JC133" s="152"/>
      <c r="JD133" s="152"/>
      <c r="JE133" s="152"/>
      <c r="JF133" s="152"/>
      <c r="JG133" s="152"/>
      <c r="JH133" s="152"/>
      <c r="JI133" s="152"/>
      <c r="JJ133" s="152"/>
      <c r="JK133" s="152"/>
      <c r="JL133" s="152"/>
      <c r="JM133" s="152"/>
      <c r="JN133" s="152"/>
      <c r="JO133" s="152"/>
      <c r="JP133" s="152"/>
      <c r="JQ133" s="152"/>
      <c r="JR133" s="152"/>
      <c r="JS133" s="152"/>
      <c r="JT133" s="152"/>
      <c r="JU133" s="152"/>
      <c r="JV133" s="152"/>
      <c r="JW133" s="152"/>
      <c r="JX133" s="152"/>
      <c r="JY133" s="152"/>
      <c r="JZ133" s="152"/>
      <c r="KA133" s="152"/>
      <c r="KB133" s="152"/>
      <c r="KC133" s="152"/>
      <c r="KD133" s="152"/>
      <c r="KE133" s="152"/>
      <c r="KF133" s="152"/>
      <c r="KG133" s="152"/>
      <c r="KH133" s="152"/>
      <c r="KI133" s="152"/>
      <c r="KJ133" s="152"/>
      <c r="KK133" s="152"/>
      <c r="KL133" s="152"/>
      <c r="KM133" s="152"/>
      <c r="KN133" s="152"/>
      <c r="KO133" s="152"/>
      <c r="KP133" s="152"/>
      <c r="KQ133" s="152"/>
      <c r="KR133" s="152"/>
      <c r="KS133" s="152"/>
      <c r="KT133" s="152"/>
      <c r="KU133" s="152"/>
      <c r="KV133" s="152"/>
      <c r="KW133" s="152"/>
      <c r="KX133" s="152"/>
      <c r="KY133" s="152"/>
      <c r="KZ133" s="152"/>
      <c r="LA133" s="152"/>
      <c r="LB133" s="152"/>
      <c r="LC133" s="152"/>
      <c r="LD133" s="152"/>
      <c r="LE133" s="152"/>
      <c r="LF133" s="152"/>
      <c r="LG133" s="152"/>
      <c r="LH133" s="152"/>
      <c r="LI133" s="152"/>
      <c r="LJ133" s="152"/>
      <c r="LK133" s="152"/>
      <c r="LL133" s="152"/>
      <c r="LM133" s="152"/>
      <c r="LN133" s="152"/>
      <c r="LO133" s="152"/>
      <c r="LP133" s="152"/>
      <c r="LQ133" s="152"/>
      <c r="LR133" s="152"/>
      <c r="LS133" s="152"/>
      <c r="LT133" s="152"/>
      <c r="LU133" s="152"/>
      <c r="LV133" s="152"/>
      <c r="LW133" s="152"/>
      <c r="LX133" s="152"/>
      <c r="LY133" s="152"/>
      <c r="LZ133" s="152"/>
      <c r="MA133" s="152"/>
      <c r="MB133" s="152"/>
      <c r="MC133" s="152"/>
      <c r="MD133" s="152"/>
      <c r="ME133" s="152"/>
      <c r="MF133" s="152"/>
      <c r="MG133" s="152"/>
      <c r="MH133" s="152"/>
      <c r="MI133" s="152"/>
      <c r="MJ133" s="152"/>
      <c r="MK133" s="152"/>
      <c r="ML133" s="152"/>
      <c r="MM133" s="152"/>
      <c r="MN133" s="152"/>
      <c r="MO133" s="152"/>
      <c r="MP133" s="152"/>
      <c r="MQ133" s="152"/>
      <c r="MR133" s="152"/>
      <c r="MS133" s="152"/>
      <c r="MT133" s="152"/>
    </row>
    <row r="134" spans="1:358" s="1" customFormat="1">
      <c r="A134" s="194"/>
      <c r="B134" s="2"/>
      <c r="C134" s="2"/>
      <c r="F134" s="3"/>
      <c r="G134" s="3"/>
      <c r="H134" s="3"/>
      <c r="I134" s="3"/>
      <c r="J134" s="4"/>
      <c r="K134" s="3"/>
      <c r="L134" s="3"/>
      <c r="M134" s="3"/>
      <c r="N134" s="3"/>
      <c r="O134" s="3"/>
      <c r="P134" s="3"/>
      <c r="Q134" s="3"/>
      <c r="R134" s="3"/>
      <c r="S134" s="5"/>
      <c r="T134" s="5"/>
      <c r="U134" s="3"/>
      <c r="V134" s="3"/>
      <c r="W134" s="3"/>
      <c r="X134" s="6"/>
      <c r="Y134" s="6"/>
      <c r="Z134" s="6"/>
      <c r="AA134" s="6"/>
      <c r="AB134" s="6"/>
      <c r="AC134" s="6"/>
      <c r="AD134" s="6"/>
      <c r="AE134" s="6"/>
      <c r="AF134" s="6"/>
      <c r="AG134" s="6"/>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2"/>
      <c r="EF134" s="152"/>
      <c r="EG134" s="152"/>
      <c r="EH134" s="152"/>
      <c r="EI134" s="152"/>
      <c r="EJ134" s="152"/>
      <c r="EK134" s="152"/>
      <c r="EL134" s="152"/>
      <c r="EM134" s="152"/>
      <c r="EN134" s="152"/>
      <c r="EO134" s="152"/>
      <c r="EP134" s="152"/>
      <c r="EQ134" s="152"/>
      <c r="ER134" s="152"/>
      <c r="ES134" s="152"/>
      <c r="ET134" s="152"/>
      <c r="EU134" s="152"/>
      <c r="EV134" s="152"/>
      <c r="EW134" s="152"/>
      <c r="EX134" s="152"/>
      <c r="EY134" s="152"/>
      <c r="EZ134" s="152"/>
      <c r="FA134" s="152"/>
      <c r="FB134" s="152"/>
      <c r="FC134" s="152"/>
      <c r="FD134" s="152"/>
      <c r="FE134" s="152"/>
      <c r="FF134" s="152"/>
      <c r="FG134" s="152"/>
      <c r="FH134" s="152"/>
      <c r="FI134" s="152"/>
      <c r="FJ134" s="152"/>
      <c r="FK134" s="152"/>
      <c r="FL134" s="152"/>
      <c r="FM134" s="152"/>
      <c r="FN134" s="152"/>
      <c r="FO134" s="152"/>
      <c r="FP134" s="152"/>
      <c r="FQ134" s="152"/>
      <c r="FR134" s="152"/>
      <c r="FS134" s="152"/>
      <c r="FT134" s="152"/>
      <c r="FU134" s="152"/>
      <c r="FV134" s="152"/>
      <c r="FW134" s="152"/>
      <c r="FX134" s="152"/>
      <c r="FY134" s="152"/>
      <c r="FZ134" s="152"/>
      <c r="GA134" s="152"/>
      <c r="GB134" s="152"/>
      <c r="GC134" s="152"/>
      <c r="GD134" s="152"/>
      <c r="GE134" s="152"/>
      <c r="GF134" s="152"/>
      <c r="GG134" s="152"/>
      <c r="GH134" s="152"/>
      <c r="GI134" s="152"/>
      <c r="GJ134" s="152"/>
      <c r="GK134" s="152"/>
      <c r="GL134" s="152"/>
      <c r="GM134" s="152"/>
      <c r="GN134" s="152"/>
      <c r="GO134" s="152"/>
      <c r="GP134" s="152"/>
      <c r="GQ134" s="152"/>
      <c r="GR134" s="152"/>
      <c r="GS134" s="152"/>
      <c r="GT134" s="152"/>
      <c r="GU134" s="152"/>
      <c r="GV134" s="152"/>
      <c r="GW134" s="152"/>
      <c r="GX134" s="152"/>
      <c r="GY134" s="152"/>
      <c r="GZ134" s="152"/>
      <c r="HA134" s="152"/>
      <c r="HB134" s="152"/>
      <c r="HC134" s="152"/>
      <c r="HD134" s="152"/>
      <c r="HE134" s="152"/>
      <c r="HF134" s="152"/>
      <c r="HG134" s="152"/>
      <c r="HH134" s="152"/>
      <c r="HI134" s="152"/>
      <c r="HJ134" s="152"/>
      <c r="HK134" s="152"/>
      <c r="HL134" s="152"/>
      <c r="HM134" s="152"/>
      <c r="HN134" s="152"/>
      <c r="HO134" s="152"/>
      <c r="HP134" s="152"/>
      <c r="HQ134" s="152"/>
      <c r="HR134" s="152"/>
      <c r="HS134" s="152"/>
      <c r="HT134" s="152"/>
      <c r="HU134" s="152"/>
      <c r="HV134" s="152"/>
      <c r="HW134" s="152"/>
      <c r="HX134" s="152"/>
      <c r="HY134" s="152"/>
      <c r="HZ134" s="152"/>
      <c r="IA134" s="152"/>
      <c r="IB134" s="152"/>
      <c r="IC134" s="152"/>
      <c r="ID134" s="152"/>
      <c r="IE134" s="152"/>
      <c r="IF134" s="152"/>
      <c r="IG134" s="152"/>
      <c r="IH134" s="152"/>
      <c r="II134" s="152"/>
      <c r="IJ134" s="152"/>
      <c r="IK134" s="152"/>
      <c r="IL134" s="152"/>
      <c r="IM134" s="152"/>
      <c r="IN134" s="152"/>
      <c r="IO134" s="152"/>
      <c r="IP134" s="152"/>
      <c r="IQ134" s="152"/>
      <c r="IR134" s="152"/>
      <c r="IS134" s="152"/>
      <c r="IT134" s="152"/>
      <c r="IU134" s="152"/>
      <c r="IV134" s="152"/>
      <c r="IW134" s="152"/>
      <c r="IX134" s="152"/>
      <c r="IY134" s="152"/>
      <c r="IZ134" s="152"/>
      <c r="JA134" s="152"/>
      <c r="JB134" s="152"/>
      <c r="JC134" s="152"/>
      <c r="JD134" s="152"/>
      <c r="JE134" s="152"/>
      <c r="JF134" s="152"/>
      <c r="JG134" s="152"/>
      <c r="JH134" s="152"/>
      <c r="JI134" s="152"/>
      <c r="JJ134" s="152"/>
      <c r="JK134" s="152"/>
      <c r="JL134" s="152"/>
      <c r="JM134" s="152"/>
      <c r="JN134" s="152"/>
      <c r="JO134" s="152"/>
      <c r="JP134" s="152"/>
      <c r="JQ134" s="152"/>
      <c r="JR134" s="152"/>
      <c r="JS134" s="152"/>
      <c r="JT134" s="152"/>
      <c r="JU134" s="152"/>
      <c r="JV134" s="152"/>
      <c r="JW134" s="152"/>
      <c r="JX134" s="152"/>
      <c r="JY134" s="152"/>
      <c r="JZ134" s="152"/>
      <c r="KA134" s="152"/>
      <c r="KB134" s="152"/>
      <c r="KC134" s="152"/>
      <c r="KD134" s="152"/>
      <c r="KE134" s="152"/>
      <c r="KF134" s="152"/>
      <c r="KG134" s="152"/>
      <c r="KH134" s="152"/>
      <c r="KI134" s="152"/>
      <c r="KJ134" s="152"/>
      <c r="KK134" s="152"/>
      <c r="KL134" s="152"/>
      <c r="KM134" s="152"/>
      <c r="KN134" s="152"/>
      <c r="KO134" s="152"/>
      <c r="KP134" s="152"/>
      <c r="KQ134" s="152"/>
      <c r="KR134" s="152"/>
      <c r="KS134" s="152"/>
      <c r="KT134" s="152"/>
      <c r="KU134" s="152"/>
      <c r="KV134" s="152"/>
      <c r="KW134" s="152"/>
      <c r="KX134" s="152"/>
      <c r="KY134" s="152"/>
      <c r="KZ134" s="152"/>
      <c r="LA134" s="152"/>
      <c r="LB134" s="152"/>
      <c r="LC134" s="152"/>
      <c r="LD134" s="152"/>
      <c r="LE134" s="152"/>
      <c r="LF134" s="152"/>
      <c r="LG134" s="152"/>
      <c r="LH134" s="152"/>
      <c r="LI134" s="152"/>
      <c r="LJ134" s="152"/>
      <c r="LK134" s="152"/>
      <c r="LL134" s="152"/>
      <c r="LM134" s="152"/>
      <c r="LN134" s="152"/>
      <c r="LO134" s="152"/>
      <c r="LP134" s="152"/>
      <c r="LQ134" s="152"/>
      <c r="LR134" s="152"/>
      <c r="LS134" s="152"/>
      <c r="LT134" s="152"/>
      <c r="LU134" s="152"/>
      <c r="LV134" s="152"/>
      <c r="LW134" s="152"/>
      <c r="LX134" s="152"/>
      <c r="LY134" s="152"/>
      <c r="LZ134" s="152"/>
      <c r="MA134" s="152"/>
      <c r="MB134" s="152"/>
      <c r="MC134" s="152"/>
      <c r="MD134" s="152"/>
      <c r="ME134" s="152"/>
      <c r="MF134" s="152"/>
      <c r="MG134" s="152"/>
      <c r="MH134" s="152"/>
      <c r="MI134" s="152"/>
      <c r="MJ134" s="152"/>
      <c r="MK134" s="152"/>
      <c r="ML134" s="152"/>
      <c r="MM134" s="152"/>
      <c r="MN134" s="152"/>
      <c r="MO134" s="152"/>
      <c r="MP134" s="152"/>
      <c r="MQ134" s="152"/>
      <c r="MR134" s="152"/>
      <c r="MS134" s="152"/>
      <c r="MT134" s="152"/>
    </row>
    <row r="135" spans="1:358" s="1" customFormat="1">
      <c r="A135" s="194"/>
      <c r="B135" s="2"/>
      <c r="C135" s="2"/>
      <c r="F135" s="3"/>
      <c r="G135" s="3"/>
      <c r="H135" s="3"/>
      <c r="I135" s="3"/>
      <c r="J135" s="4"/>
      <c r="K135" s="3"/>
      <c r="L135" s="3"/>
      <c r="M135" s="3"/>
      <c r="N135" s="3"/>
      <c r="O135" s="3"/>
      <c r="P135" s="3"/>
      <c r="Q135" s="3"/>
      <c r="R135" s="3"/>
      <c r="S135" s="5"/>
      <c r="T135" s="5"/>
      <c r="U135" s="3"/>
      <c r="V135" s="3"/>
      <c r="W135" s="3"/>
      <c r="X135" s="6"/>
      <c r="Y135" s="6"/>
      <c r="Z135" s="6"/>
      <c r="AA135" s="6"/>
      <c r="AB135" s="6"/>
      <c r="AC135" s="6"/>
      <c r="AD135" s="6"/>
      <c r="AE135" s="6"/>
      <c r="AF135" s="6"/>
      <c r="AG135" s="6"/>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c r="CV135" s="152"/>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c r="DY135" s="152"/>
      <c r="DZ135" s="152"/>
      <c r="EA135" s="152"/>
      <c r="EB135" s="152"/>
      <c r="EC135" s="152"/>
      <c r="ED135" s="152"/>
      <c r="EE135" s="152"/>
      <c r="EF135" s="152"/>
      <c r="EG135" s="152"/>
      <c r="EH135" s="152"/>
      <c r="EI135" s="152"/>
      <c r="EJ135" s="152"/>
      <c r="EK135" s="152"/>
      <c r="EL135" s="152"/>
      <c r="EM135" s="152"/>
      <c r="EN135" s="152"/>
      <c r="EO135" s="152"/>
      <c r="EP135" s="152"/>
      <c r="EQ135" s="152"/>
      <c r="ER135" s="152"/>
      <c r="ES135" s="152"/>
      <c r="ET135" s="152"/>
      <c r="EU135" s="152"/>
      <c r="EV135" s="152"/>
      <c r="EW135" s="152"/>
      <c r="EX135" s="152"/>
      <c r="EY135" s="152"/>
      <c r="EZ135" s="152"/>
      <c r="FA135" s="152"/>
      <c r="FB135" s="152"/>
      <c r="FC135" s="152"/>
      <c r="FD135" s="152"/>
      <c r="FE135" s="152"/>
      <c r="FF135" s="152"/>
      <c r="FG135" s="152"/>
      <c r="FH135" s="152"/>
      <c r="FI135" s="152"/>
      <c r="FJ135" s="152"/>
      <c r="FK135" s="152"/>
      <c r="FL135" s="152"/>
      <c r="FM135" s="152"/>
      <c r="FN135" s="152"/>
      <c r="FO135" s="152"/>
      <c r="FP135" s="152"/>
      <c r="FQ135" s="152"/>
      <c r="FR135" s="152"/>
      <c r="FS135" s="152"/>
      <c r="FT135" s="152"/>
      <c r="FU135" s="152"/>
      <c r="FV135" s="152"/>
      <c r="FW135" s="152"/>
      <c r="FX135" s="152"/>
      <c r="FY135" s="152"/>
      <c r="FZ135" s="152"/>
      <c r="GA135" s="152"/>
      <c r="GB135" s="152"/>
      <c r="GC135" s="152"/>
      <c r="GD135" s="152"/>
      <c r="GE135" s="152"/>
      <c r="GF135" s="152"/>
      <c r="GG135" s="152"/>
      <c r="GH135" s="152"/>
      <c r="GI135" s="152"/>
      <c r="GJ135" s="152"/>
      <c r="GK135" s="152"/>
      <c r="GL135" s="152"/>
      <c r="GM135" s="152"/>
      <c r="GN135" s="152"/>
      <c r="GO135" s="152"/>
      <c r="GP135" s="152"/>
      <c r="GQ135" s="152"/>
      <c r="GR135" s="152"/>
      <c r="GS135" s="152"/>
      <c r="GT135" s="152"/>
      <c r="GU135" s="152"/>
      <c r="GV135" s="152"/>
      <c r="GW135" s="152"/>
      <c r="GX135" s="152"/>
      <c r="GY135" s="152"/>
      <c r="GZ135" s="152"/>
      <c r="HA135" s="152"/>
      <c r="HB135" s="152"/>
      <c r="HC135" s="152"/>
      <c r="HD135" s="152"/>
      <c r="HE135" s="152"/>
      <c r="HF135" s="152"/>
      <c r="HG135" s="152"/>
      <c r="HH135" s="152"/>
      <c r="HI135" s="152"/>
      <c r="HJ135" s="152"/>
      <c r="HK135" s="152"/>
      <c r="HL135" s="152"/>
      <c r="HM135" s="152"/>
      <c r="HN135" s="152"/>
      <c r="HO135" s="152"/>
      <c r="HP135" s="152"/>
      <c r="HQ135" s="152"/>
      <c r="HR135" s="152"/>
      <c r="HS135" s="152"/>
      <c r="HT135" s="152"/>
      <c r="HU135" s="152"/>
      <c r="HV135" s="152"/>
      <c r="HW135" s="152"/>
      <c r="HX135" s="152"/>
      <c r="HY135" s="152"/>
      <c r="HZ135" s="152"/>
      <c r="IA135" s="152"/>
      <c r="IB135" s="152"/>
      <c r="IC135" s="152"/>
      <c r="ID135" s="152"/>
      <c r="IE135" s="152"/>
      <c r="IF135" s="152"/>
      <c r="IG135" s="152"/>
      <c r="IH135" s="152"/>
      <c r="II135" s="152"/>
      <c r="IJ135" s="152"/>
      <c r="IK135" s="152"/>
      <c r="IL135" s="152"/>
      <c r="IM135" s="152"/>
      <c r="IN135" s="152"/>
      <c r="IO135" s="152"/>
      <c r="IP135" s="152"/>
      <c r="IQ135" s="152"/>
      <c r="IR135" s="152"/>
      <c r="IS135" s="152"/>
      <c r="IT135" s="152"/>
      <c r="IU135" s="152"/>
      <c r="IV135" s="152"/>
      <c r="IW135" s="152"/>
      <c r="IX135" s="152"/>
      <c r="IY135" s="152"/>
      <c r="IZ135" s="152"/>
      <c r="JA135" s="152"/>
      <c r="JB135" s="152"/>
      <c r="JC135" s="152"/>
      <c r="JD135" s="152"/>
      <c r="JE135" s="152"/>
      <c r="JF135" s="152"/>
      <c r="JG135" s="152"/>
      <c r="JH135" s="152"/>
      <c r="JI135" s="152"/>
      <c r="JJ135" s="152"/>
      <c r="JK135" s="152"/>
      <c r="JL135" s="152"/>
      <c r="JM135" s="152"/>
      <c r="JN135" s="152"/>
      <c r="JO135" s="152"/>
      <c r="JP135" s="152"/>
      <c r="JQ135" s="152"/>
      <c r="JR135" s="152"/>
      <c r="JS135" s="152"/>
      <c r="JT135" s="152"/>
      <c r="JU135" s="152"/>
      <c r="JV135" s="152"/>
      <c r="JW135" s="152"/>
      <c r="JX135" s="152"/>
      <c r="JY135" s="152"/>
      <c r="JZ135" s="152"/>
      <c r="KA135" s="152"/>
      <c r="KB135" s="152"/>
      <c r="KC135" s="152"/>
      <c r="KD135" s="152"/>
      <c r="KE135" s="152"/>
      <c r="KF135" s="152"/>
      <c r="KG135" s="152"/>
      <c r="KH135" s="152"/>
      <c r="KI135" s="152"/>
      <c r="KJ135" s="152"/>
      <c r="KK135" s="152"/>
      <c r="KL135" s="152"/>
      <c r="KM135" s="152"/>
      <c r="KN135" s="152"/>
      <c r="KO135" s="152"/>
      <c r="KP135" s="152"/>
      <c r="KQ135" s="152"/>
      <c r="KR135" s="152"/>
      <c r="KS135" s="152"/>
      <c r="KT135" s="152"/>
      <c r="KU135" s="152"/>
      <c r="KV135" s="152"/>
      <c r="KW135" s="152"/>
      <c r="KX135" s="152"/>
      <c r="KY135" s="152"/>
      <c r="KZ135" s="152"/>
      <c r="LA135" s="152"/>
      <c r="LB135" s="152"/>
      <c r="LC135" s="152"/>
      <c r="LD135" s="152"/>
      <c r="LE135" s="152"/>
      <c r="LF135" s="152"/>
      <c r="LG135" s="152"/>
      <c r="LH135" s="152"/>
      <c r="LI135" s="152"/>
      <c r="LJ135" s="152"/>
      <c r="LK135" s="152"/>
      <c r="LL135" s="152"/>
      <c r="LM135" s="152"/>
      <c r="LN135" s="152"/>
      <c r="LO135" s="152"/>
      <c r="LP135" s="152"/>
      <c r="LQ135" s="152"/>
      <c r="LR135" s="152"/>
      <c r="LS135" s="152"/>
      <c r="LT135" s="152"/>
      <c r="LU135" s="152"/>
      <c r="LV135" s="152"/>
      <c r="LW135" s="152"/>
      <c r="LX135" s="152"/>
      <c r="LY135" s="152"/>
      <c r="LZ135" s="152"/>
      <c r="MA135" s="152"/>
      <c r="MB135" s="152"/>
      <c r="MC135" s="152"/>
      <c r="MD135" s="152"/>
      <c r="ME135" s="152"/>
      <c r="MF135" s="152"/>
      <c r="MG135" s="152"/>
      <c r="MH135" s="152"/>
      <c r="MI135" s="152"/>
      <c r="MJ135" s="152"/>
      <c r="MK135" s="152"/>
      <c r="ML135" s="152"/>
      <c r="MM135" s="152"/>
      <c r="MN135" s="152"/>
      <c r="MO135" s="152"/>
      <c r="MP135" s="152"/>
      <c r="MQ135" s="152"/>
      <c r="MR135" s="152"/>
      <c r="MS135" s="152"/>
      <c r="MT135" s="152"/>
    </row>
    <row r="136" spans="1:358" s="1" customFormat="1">
      <c r="A136" s="194"/>
      <c r="B136" s="2"/>
      <c r="C136" s="2"/>
      <c r="F136" s="3"/>
      <c r="G136" s="3"/>
      <c r="H136" s="3"/>
      <c r="I136" s="3"/>
      <c r="J136" s="4"/>
      <c r="K136" s="3"/>
      <c r="L136" s="3"/>
      <c r="M136" s="3"/>
      <c r="N136" s="3"/>
      <c r="O136" s="3"/>
      <c r="P136" s="3"/>
      <c r="Q136" s="3"/>
      <c r="R136" s="3"/>
      <c r="S136" s="5"/>
      <c r="T136" s="5"/>
      <c r="U136" s="3"/>
      <c r="V136" s="3"/>
      <c r="W136" s="3"/>
      <c r="X136" s="6"/>
      <c r="Y136" s="6"/>
      <c r="Z136" s="6"/>
      <c r="AA136" s="6"/>
      <c r="AB136" s="6"/>
      <c r="AC136" s="6"/>
      <c r="AD136" s="6"/>
      <c r="AE136" s="6"/>
      <c r="AF136" s="6"/>
      <c r="AG136" s="6"/>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c r="CS136" s="152"/>
      <c r="CT136" s="152"/>
      <c r="CU136" s="152"/>
      <c r="CV136" s="152"/>
      <c r="CW136" s="152"/>
      <c r="CX136" s="152"/>
      <c r="CY136" s="152"/>
      <c r="CZ136" s="152"/>
      <c r="DA136" s="152"/>
      <c r="DB136" s="152"/>
      <c r="DC136" s="152"/>
      <c r="DD136" s="152"/>
      <c r="DE136" s="152"/>
      <c r="DF136" s="152"/>
      <c r="DG136" s="152"/>
      <c r="DH136" s="152"/>
      <c r="DI136" s="152"/>
      <c r="DJ136" s="152"/>
      <c r="DK136" s="152"/>
      <c r="DL136" s="152"/>
      <c r="DM136" s="152"/>
      <c r="DN136" s="152"/>
      <c r="DO136" s="152"/>
      <c r="DP136" s="152"/>
      <c r="DQ136" s="152"/>
      <c r="DR136" s="152"/>
      <c r="DS136" s="152"/>
      <c r="DT136" s="152"/>
      <c r="DU136" s="152"/>
      <c r="DV136" s="152"/>
      <c r="DW136" s="152"/>
      <c r="DX136" s="152"/>
      <c r="DY136" s="152"/>
      <c r="DZ136" s="152"/>
      <c r="EA136" s="152"/>
      <c r="EB136" s="152"/>
      <c r="EC136" s="152"/>
      <c r="ED136" s="152"/>
      <c r="EE136" s="152"/>
      <c r="EF136" s="152"/>
      <c r="EG136" s="152"/>
      <c r="EH136" s="152"/>
      <c r="EI136" s="152"/>
      <c r="EJ136" s="152"/>
      <c r="EK136" s="152"/>
      <c r="EL136" s="152"/>
      <c r="EM136" s="152"/>
      <c r="EN136" s="152"/>
      <c r="EO136" s="152"/>
      <c r="EP136" s="152"/>
      <c r="EQ136" s="152"/>
      <c r="ER136" s="152"/>
      <c r="ES136" s="152"/>
      <c r="ET136" s="152"/>
      <c r="EU136" s="152"/>
      <c r="EV136" s="152"/>
      <c r="EW136" s="152"/>
      <c r="EX136" s="152"/>
      <c r="EY136" s="152"/>
      <c r="EZ136" s="152"/>
      <c r="FA136" s="152"/>
      <c r="FB136" s="152"/>
      <c r="FC136" s="152"/>
      <c r="FD136" s="152"/>
      <c r="FE136" s="152"/>
      <c r="FF136" s="152"/>
      <c r="FG136" s="152"/>
      <c r="FH136" s="152"/>
      <c r="FI136" s="152"/>
      <c r="FJ136" s="152"/>
      <c r="FK136" s="152"/>
      <c r="FL136" s="152"/>
      <c r="FM136" s="152"/>
      <c r="FN136" s="152"/>
      <c r="FO136" s="152"/>
      <c r="FP136" s="152"/>
      <c r="FQ136" s="152"/>
      <c r="FR136" s="152"/>
      <c r="FS136" s="152"/>
      <c r="FT136" s="152"/>
      <c r="FU136" s="152"/>
      <c r="FV136" s="152"/>
      <c r="FW136" s="152"/>
      <c r="FX136" s="152"/>
      <c r="FY136" s="152"/>
      <c r="FZ136" s="152"/>
      <c r="GA136" s="152"/>
      <c r="GB136" s="152"/>
      <c r="GC136" s="152"/>
      <c r="GD136" s="152"/>
      <c r="GE136" s="152"/>
      <c r="GF136" s="152"/>
      <c r="GG136" s="152"/>
      <c r="GH136" s="152"/>
      <c r="GI136" s="152"/>
      <c r="GJ136" s="152"/>
      <c r="GK136" s="152"/>
      <c r="GL136" s="152"/>
      <c r="GM136" s="152"/>
      <c r="GN136" s="152"/>
      <c r="GO136" s="152"/>
      <c r="GP136" s="152"/>
      <c r="GQ136" s="152"/>
      <c r="GR136" s="152"/>
      <c r="GS136" s="152"/>
      <c r="GT136" s="152"/>
      <c r="GU136" s="152"/>
      <c r="GV136" s="152"/>
      <c r="GW136" s="152"/>
      <c r="GX136" s="152"/>
      <c r="GY136" s="152"/>
      <c r="GZ136" s="152"/>
      <c r="HA136" s="152"/>
      <c r="HB136" s="152"/>
      <c r="HC136" s="152"/>
      <c r="HD136" s="152"/>
      <c r="HE136" s="152"/>
      <c r="HF136" s="152"/>
      <c r="HG136" s="152"/>
      <c r="HH136" s="152"/>
      <c r="HI136" s="152"/>
      <c r="HJ136" s="152"/>
      <c r="HK136" s="152"/>
      <c r="HL136" s="152"/>
      <c r="HM136" s="152"/>
      <c r="HN136" s="152"/>
      <c r="HO136" s="152"/>
      <c r="HP136" s="152"/>
      <c r="HQ136" s="152"/>
      <c r="HR136" s="152"/>
      <c r="HS136" s="152"/>
      <c r="HT136" s="152"/>
      <c r="HU136" s="152"/>
      <c r="HV136" s="152"/>
      <c r="HW136" s="152"/>
      <c r="HX136" s="152"/>
      <c r="HY136" s="152"/>
      <c r="HZ136" s="152"/>
      <c r="IA136" s="152"/>
      <c r="IB136" s="152"/>
      <c r="IC136" s="152"/>
      <c r="ID136" s="152"/>
      <c r="IE136" s="152"/>
      <c r="IF136" s="152"/>
      <c r="IG136" s="152"/>
      <c r="IH136" s="152"/>
      <c r="II136" s="152"/>
      <c r="IJ136" s="152"/>
      <c r="IK136" s="152"/>
      <c r="IL136" s="152"/>
      <c r="IM136" s="152"/>
      <c r="IN136" s="152"/>
      <c r="IO136" s="152"/>
      <c r="IP136" s="152"/>
      <c r="IQ136" s="152"/>
      <c r="IR136" s="152"/>
      <c r="IS136" s="152"/>
      <c r="IT136" s="152"/>
      <c r="IU136" s="152"/>
      <c r="IV136" s="152"/>
      <c r="IW136" s="152"/>
      <c r="IX136" s="152"/>
      <c r="IY136" s="152"/>
      <c r="IZ136" s="152"/>
      <c r="JA136" s="152"/>
      <c r="JB136" s="152"/>
      <c r="JC136" s="152"/>
      <c r="JD136" s="152"/>
      <c r="JE136" s="152"/>
      <c r="JF136" s="152"/>
      <c r="JG136" s="152"/>
      <c r="JH136" s="152"/>
      <c r="JI136" s="152"/>
      <c r="JJ136" s="152"/>
      <c r="JK136" s="152"/>
      <c r="JL136" s="152"/>
      <c r="JM136" s="152"/>
      <c r="JN136" s="152"/>
      <c r="JO136" s="152"/>
      <c r="JP136" s="152"/>
      <c r="JQ136" s="152"/>
      <c r="JR136" s="152"/>
      <c r="JS136" s="152"/>
      <c r="JT136" s="152"/>
      <c r="JU136" s="152"/>
      <c r="JV136" s="152"/>
      <c r="JW136" s="152"/>
      <c r="JX136" s="152"/>
      <c r="JY136" s="152"/>
      <c r="JZ136" s="152"/>
      <c r="KA136" s="152"/>
      <c r="KB136" s="152"/>
      <c r="KC136" s="152"/>
      <c r="KD136" s="152"/>
      <c r="KE136" s="152"/>
      <c r="KF136" s="152"/>
      <c r="KG136" s="152"/>
      <c r="KH136" s="152"/>
      <c r="KI136" s="152"/>
      <c r="KJ136" s="152"/>
      <c r="KK136" s="152"/>
      <c r="KL136" s="152"/>
      <c r="KM136" s="152"/>
      <c r="KN136" s="152"/>
      <c r="KO136" s="152"/>
      <c r="KP136" s="152"/>
      <c r="KQ136" s="152"/>
      <c r="KR136" s="152"/>
      <c r="KS136" s="152"/>
      <c r="KT136" s="152"/>
      <c r="KU136" s="152"/>
      <c r="KV136" s="152"/>
      <c r="KW136" s="152"/>
      <c r="KX136" s="152"/>
      <c r="KY136" s="152"/>
      <c r="KZ136" s="152"/>
      <c r="LA136" s="152"/>
      <c r="LB136" s="152"/>
      <c r="LC136" s="152"/>
      <c r="LD136" s="152"/>
      <c r="LE136" s="152"/>
      <c r="LF136" s="152"/>
      <c r="LG136" s="152"/>
      <c r="LH136" s="152"/>
      <c r="LI136" s="152"/>
      <c r="LJ136" s="152"/>
      <c r="LK136" s="152"/>
      <c r="LL136" s="152"/>
      <c r="LM136" s="152"/>
      <c r="LN136" s="152"/>
      <c r="LO136" s="152"/>
      <c r="LP136" s="152"/>
      <c r="LQ136" s="152"/>
      <c r="LR136" s="152"/>
      <c r="LS136" s="152"/>
      <c r="LT136" s="152"/>
      <c r="LU136" s="152"/>
      <c r="LV136" s="152"/>
      <c r="LW136" s="152"/>
      <c r="LX136" s="152"/>
      <c r="LY136" s="152"/>
      <c r="LZ136" s="152"/>
      <c r="MA136" s="152"/>
      <c r="MB136" s="152"/>
      <c r="MC136" s="152"/>
      <c r="MD136" s="152"/>
      <c r="ME136" s="152"/>
      <c r="MF136" s="152"/>
      <c r="MG136" s="152"/>
      <c r="MH136" s="152"/>
      <c r="MI136" s="152"/>
      <c r="MJ136" s="152"/>
      <c r="MK136" s="152"/>
      <c r="ML136" s="152"/>
      <c r="MM136" s="152"/>
      <c r="MN136" s="152"/>
      <c r="MO136" s="152"/>
      <c r="MP136" s="152"/>
      <c r="MQ136" s="152"/>
      <c r="MR136" s="152"/>
      <c r="MS136" s="152"/>
      <c r="MT136" s="152"/>
    </row>
  </sheetData>
  <mergeCells count="183">
    <mergeCell ref="P5:P6"/>
    <mergeCell ref="Q5:Q6"/>
    <mergeCell ref="R5:R6"/>
    <mergeCell ref="U5:U6"/>
    <mergeCell ref="E5:E6"/>
    <mergeCell ref="F5:F6"/>
    <mergeCell ref="G5:G6"/>
    <mergeCell ref="H5:H6"/>
    <mergeCell ref="I5:I6"/>
    <mergeCell ref="K5:K6"/>
    <mergeCell ref="AH5:AH6"/>
    <mergeCell ref="AI5:AI6"/>
    <mergeCell ref="A9:C9"/>
    <mergeCell ref="E17:E18"/>
    <mergeCell ref="F17:F18"/>
    <mergeCell ref="G17:G18"/>
    <mergeCell ref="H17:H18"/>
    <mergeCell ref="I17:I18"/>
    <mergeCell ref="K17:K18"/>
    <mergeCell ref="N17:N18"/>
    <mergeCell ref="AB5:AB6"/>
    <mergeCell ref="AC5:AC6"/>
    <mergeCell ref="AD5:AD6"/>
    <mergeCell ref="AE5:AE6"/>
    <mergeCell ref="AF5:AF6"/>
    <mergeCell ref="AG5:AG6"/>
    <mergeCell ref="V5:V6"/>
    <mergeCell ref="W5:W6"/>
    <mergeCell ref="X5:X6"/>
    <mergeCell ref="Y5:Y6"/>
    <mergeCell ref="Z5:Z6"/>
    <mergeCell ref="AA5:AA6"/>
    <mergeCell ref="N5:N6"/>
    <mergeCell ref="O5:O6"/>
    <mergeCell ref="AF17:AF18"/>
    <mergeCell ref="AG17:AG18"/>
    <mergeCell ref="AH17:AH18"/>
    <mergeCell ref="W17:W18"/>
    <mergeCell ref="X17:X18"/>
    <mergeCell ref="Y17:Y18"/>
    <mergeCell ref="Z17:Z18"/>
    <mergeCell ref="AA17:AA18"/>
    <mergeCell ref="AB17:AB18"/>
    <mergeCell ref="A20:C20"/>
    <mergeCell ref="E28:E29"/>
    <mergeCell ref="F28:F29"/>
    <mergeCell ref="G28:G29"/>
    <mergeCell ref="H28:H29"/>
    <mergeCell ref="I28:I29"/>
    <mergeCell ref="AC17:AC18"/>
    <mergeCell ref="AD17:AD18"/>
    <mergeCell ref="AE17:AE18"/>
    <mergeCell ref="O17:O18"/>
    <mergeCell ref="P17:P18"/>
    <mergeCell ref="Q17:Q18"/>
    <mergeCell ref="R17:R18"/>
    <mergeCell ref="U17:U18"/>
    <mergeCell ref="V17:V18"/>
    <mergeCell ref="W28:W29"/>
    <mergeCell ref="X28:X29"/>
    <mergeCell ref="Y28:Y29"/>
    <mergeCell ref="Z28:Z29"/>
    <mergeCell ref="K28:K29"/>
    <mergeCell ref="N28:N29"/>
    <mergeCell ref="O28:O29"/>
    <mergeCell ref="P28:P29"/>
    <mergeCell ref="Q28:Q29"/>
    <mergeCell ref="AG28:AG29"/>
    <mergeCell ref="AH28:AH29"/>
    <mergeCell ref="AB28:AB29"/>
    <mergeCell ref="AC28:AC29"/>
    <mergeCell ref="AD28:AD29"/>
    <mergeCell ref="AE28:AE29"/>
    <mergeCell ref="AF28:AF29"/>
    <mergeCell ref="AC39:AC40"/>
    <mergeCell ref="AD39:AD40"/>
    <mergeCell ref="AE39:AE40"/>
    <mergeCell ref="AF39:AF40"/>
    <mergeCell ref="AG39:AG40"/>
    <mergeCell ref="AH39:AH40"/>
    <mergeCell ref="AB39:AB40"/>
    <mergeCell ref="A31:C31"/>
    <mergeCell ref="E39:E40"/>
    <mergeCell ref="F39:F40"/>
    <mergeCell ref="G39:G40"/>
    <mergeCell ref="H39:H40"/>
    <mergeCell ref="I39:I40"/>
    <mergeCell ref="K39:K40"/>
    <mergeCell ref="N39:N40"/>
    <mergeCell ref="AA28:AA29"/>
    <mergeCell ref="U28:U29"/>
    <mergeCell ref="V28:V29"/>
    <mergeCell ref="W39:W40"/>
    <mergeCell ref="X39:X40"/>
    <mergeCell ref="Y39:Y40"/>
    <mergeCell ref="Z39:Z40"/>
    <mergeCell ref="AA39:AA40"/>
    <mergeCell ref="R28:R29"/>
    <mergeCell ref="O39:O40"/>
    <mergeCell ref="P39:P40"/>
    <mergeCell ref="Q39:Q40"/>
    <mergeCell ref="R39:R40"/>
    <mergeCell ref="U39:U40"/>
    <mergeCell ref="V39:V40"/>
    <mergeCell ref="O52:O53"/>
    <mergeCell ref="P52:P53"/>
    <mergeCell ref="Q52:Q53"/>
    <mergeCell ref="R52:R53"/>
    <mergeCell ref="A42:C42"/>
    <mergeCell ref="E52:E53"/>
    <mergeCell ref="F52:F53"/>
    <mergeCell ref="G52:G53"/>
    <mergeCell ref="H52:H53"/>
    <mergeCell ref="I52:I53"/>
    <mergeCell ref="AG52:AG53"/>
    <mergeCell ref="AH52:AH53"/>
    <mergeCell ref="A55:C55"/>
    <mergeCell ref="E63:E64"/>
    <mergeCell ref="F63:F64"/>
    <mergeCell ref="G63:G64"/>
    <mergeCell ref="H63:H64"/>
    <mergeCell ref="I63:I64"/>
    <mergeCell ref="K63:K64"/>
    <mergeCell ref="N63:N64"/>
    <mergeCell ref="AA52:AA53"/>
    <mergeCell ref="AB52:AB53"/>
    <mergeCell ref="AC52:AC53"/>
    <mergeCell ref="AD52:AD53"/>
    <mergeCell ref="AE52:AE53"/>
    <mergeCell ref="AF52:AF53"/>
    <mergeCell ref="U52:U53"/>
    <mergeCell ref="V52:V53"/>
    <mergeCell ref="W52:W53"/>
    <mergeCell ref="X52:X53"/>
    <mergeCell ref="Y52:Y53"/>
    <mergeCell ref="Z52:Z53"/>
    <mergeCell ref="K52:K53"/>
    <mergeCell ref="N52:N53"/>
    <mergeCell ref="AF63:AF64"/>
    <mergeCell ref="AG63:AG64"/>
    <mergeCell ref="AH63:AH64"/>
    <mergeCell ref="W63:W64"/>
    <mergeCell ref="X63:X64"/>
    <mergeCell ref="Y63:Y64"/>
    <mergeCell ref="Z63:Z64"/>
    <mergeCell ref="AA63:AA64"/>
    <mergeCell ref="AB63:AB64"/>
    <mergeCell ref="A66:C66"/>
    <mergeCell ref="E74:E75"/>
    <mergeCell ref="F74:F75"/>
    <mergeCell ref="G74:G75"/>
    <mergeCell ref="H74:H75"/>
    <mergeCell ref="I74:I75"/>
    <mergeCell ref="AC63:AC64"/>
    <mergeCell ref="AD63:AD64"/>
    <mergeCell ref="AE63:AE64"/>
    <mergeCell ref="O63:O64"/>
    <mergeCell ref="P63:P64"/>
    <mergeCell ref="Q63:Q64"/>
    <mergeCell ref="R63:R64"/>
    <mergeCell ref="U63:U64"/>
    <mergeCell ref="V63:V64"/>
    <mergeCell ref="AG74:AG75"/>
    <mergeCell ref="AH74:AH75"/>
    <mergeCell ref="A77:C77"/>
    <mergeCell ref="AA74:AA75"/>
    <mergeCell ref="AB74:AB75"/>
    <mergeCell ref="AC74:AC75"/>
    <mergeCell ref="AD74:AD75"/>
    <mergeCell ref="AE74:AE75"/>
    <mergeCell ref="AF74:AF75"/>
    <mergeCell ref="U74:U75"/>
    <mergeCell ref="V74:V75"/>
    <mergeCell ref="W74:W75"/>
    <mergeCell ref="X74:X75"/>
    <mergeCell ref="Y74:Y75"/>
    <mergeCell ref="Z74:Z75"/>
    <mergeCell ref="K74:K75"/>
    <mergeCell ref="N74:N75"/>
    <mergeCell ref="O74:O75"/>
    <mergeCell ref="P74:P75"/>
    <mergeCell ref="Q74:Q75"/>
    <mergeCell ref="R74:R7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T136"/>
  <sheetViews>
    <sheetView topLeftCell="A4" zoomScale="80" zoomScaleNormal="80" workbookViewId="0">
      <pane xSplit="15" ySplit="3" topLeftCell="P7" activePane="bottomRight" state="frozen"/>
      <selection activeCell="AJ82" sqref="AJ82"/>
      <selection pane="topRight" activeCell="AJ82" sqref="AJ82"/>
      <selection pane="bottomLeft" activeCell="AJ82" sqref="AJ82"/>
      <selection pane="bottomRight" activeCell="AJ82" sqref="AJ82"/>
    </sheetView>
  </sheetViews>
  <sheetFormatPr defaultColWidth="9.125" defaultRowHeight="21" outlineLevelRow="1" outlineLevelCol="1"/>
  <cols>
    <col min="1" max="1" width="18.2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16" width="9.25" style="3" customWidth="1"/>
    <col min="17" max="17" width="9.625" style="3" customWidth="1"/>
    <col min="18" max="18" width="10.5" style="3" customWidth="1"/>
    <col min="19" max="19" width="10" style="3" customWidth="1"/>
    <col min="20" max="20" width="23.125" style="5" hidden="1" customWidth="1" outlineLevel="1"/>
    <col min="21" max="21" width="22.5" style="5" hidden="1" customWidth="1" outlineLevel="1"/>
    <col min="22" max="22" width="9.125" style="3" customWidth="1" collapsed="1"/>
    <col min="23" max="23" width="9.125" style="3" customWidth="1"/>
    <col min="24" max="29" width="9.125" style="6" customWidth="1"/>
    <col min="30" max="30" width="8.625" style="6" hidden="1" customWidth="1" outlineLevel="1"/>
    <col min="31" max="33" width="9.25" style="6" hidden="1" customWidth="1" outlineLevel="1"/>
    <col min="34" max="34" width="8.625" style="153" hidden="1" customWidth="1" outlineLevel="1"/>
    <col min="35" max="35" width="10.125" style="7" bestFit="1" customWidth="1" collapsed="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2"/>
      <c r="U2" s="12"/>
      <c r="V2" s="10"/>
      <c r="W2" s="10"/>
      <c r="X2" s="10"/>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7"/>
      <c r="U3" s="17"/>
      <c r="V3" s="14"/>
      <c r="W3" s="14"/>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250" t="s">
        <v>9</v>
      </c>
      <c r="M5" s="250" t="s">
        <v>9</v>
      </c>
      <c r="N5" s="1182" t="s">
        <v>87</v>
      </c>
      <c r="O5" s="1182" t="s">
        <v>13</v>
      </c>
      <c r="P5" s="1182" t="s">
        <v>14</v>
      </c>
      <c r="Q5" s="1182" t="s">
        <v>15</v>
      </c>
      <c r="R5" s="1182" t="s">
        <v>16</v>
      </c>
      <c r="S5" s="1182" t="s">
        <v>64</v>
      </c>
      <c r="T5" s="29" t="s">
        <v>10</v>
      </c>
      <c r="U5" s="30" t="s">
        <v>11</v>
      </c>
      <c r="V5" s="1182" t="s">
        <v>65</v>
      </c>
      <c r="W5" s="1182" t="s">
        <v>66</v>
      </c>
      <c r="X5" s="1182" t="s">
        <v>67</v>
      </c>
      <c r="Y5" s="1182" t="s">
        <v>68</v>
      </c>
      <c r="Z5" s="1182" t="s">
        <v>69</v>
      </c>
      <c r="AA5" s="1182" t="s">
        <v>70</v>
      </c>
      <c r="AB5" s="1182" t="s">
        <v>77</v>
      </c>
      <c r="AC5" s="1182" t="s">
        <v>78</v>
      </c>
      <c r="AD5" s="1198" t="s">
        <v>79</v>
      </c>
      <c r="AE5" s="1198" t="s">
        <v>80</v>
      </c>
      <c r="AF5" s="1198" t="s">
        <v>81</v>
      </c>
      <c r="AG5" s="1194"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87">
        <v>42461</v>
      </c>
      <c r="U6" s="188">
        <v>42491</v>
      </c>
      <c r="V6" s="1183"/>
      <c r="W6" s="1183"/>
      <c r="X6" s="1183"/>
      <c r="Y6" s="1183"/>
      <c r="Z6" s="1183"/>
      <c r="AA6" s="1183"/>
      <c r="AB6" s="1183"/>
      <c r="AC6" s="1183"/>
      <c r="AD6" s="1199"/>
      <c r="AE6" s="1199"/>
      <c r="AF6" s="1199"/>
      <c r="AG6" s="1195"/>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2"/>
      <c r="U7" s="22"/>
      <c r="V7" s="24"/>
      <c r="W7" s="24"/>
      <c r="X7" s="24"/>
      <c r="Y7" s="23"/>
      <c r="Z7" s="24"/>
      <c r="AA7" s="24"/>
      <c r="AB7" s="24"/>
      <c r="AC7" s="23"/>
      <c r="AD7" s="24"/>
      <c r="AE7" s="24"/>
      <c r="AF7" s="24"/>
      <c r="AG7" s="24"/>
      <c r="AH7" s="238"/>
      <c r="AI7" s="266"/>
    </row>
    <row r="8" spans="1:358" hidden="1" outlineLevel="1">
      <c r="A8" s="209" t="s">
        <v>21</v>
      </c>
      <c r="B8" s="210">
        <v>61.78</v>
      </c>
      <c r="C8" s="210" t="s">
        <v>22</v>
      </c>
      <c r="D8" s="211"/>
      <c r="E8" s="212">
        <v>58.55</v>
      </c>
      <c r="F8" s="35"/>
      <c r="G8" s="35"/>
      <c r="H8" s="35"/>
      <c r="I8" s="35"/>
      <c r="J8" s="36"/>
      <c r="K8" s="35"/>
      <c r="L8" s="213"/>
      <c r="M8" s="213"/>
      <c r="N8" s="35"/>
      <c r="O8" s="35"/>
      <c r="P8" s="35"/>
      <c r="Q8" s="35"/>
      <c r="R8" s="38"/>
      <c r="S8" s="39"/>
      <c r="T8" s="214"/>
      <c r="U8" s="215"/>
      <c r="V8" s="39"/>
      <c r="W8" s="39"/>
      <c r="X8" s="39"/>
      <c r="Y8" s="38"/>
      <c r="Z8" s="38"/>
      <c r="AA8" s="38"/>
      <c r="AB8" s="38"/>
      <c r="AC8" s="38"/>
      <c r="AD8" s="248"/>
      <c r="AE8" s="248"/>
      <c r="AF8" s="248"/>
      <c r="AG8" s="249"/>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16"/>
      <c r="U9" s="217"/>
      <c r="V9" s="208"/>
      <c r="W9" s="208"/>
      <c r="X9" s="208"/>
      <c r="Y9" s="208"/>
      <c r="Z9" s="208"/>
      <c r="AA9" s="208"/>
      <c r="AB9" s="208"/>
      <c r="AC9" s="208"/>
      <c r="AD9" s="208"/>
      <c r="AE9" s="208"/>
      <c r="AF9" s="208"/>
      <c r="AG9" s="233"/>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65.2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52">
        <v>26.81</v>
      </c>
      <c r="Q10" s="52">
        <v>29.38</v>
      </c>
      <c r="R10" s="189">
        <v>35.25</v>
      </c>
      <c r="S10" s="189">
        <v>34</v>
      </c>
      <c r="T10" s="185" t="s">
        <v>120</v>
      </c>
      <c r="U10" s="186" t="s">
        <v>121</v>
      </c>
      <c r="V10" s="189">
        <v>35</v>
      </c>
      <c r="W10" s="189">
        <v>35.5</v>
      </c>
      <c r="X10" s="189">
        <v>36.5</v>
      </c>
      <c r="Y10" s="189">
        <v>38</v>
      </c>
      <c r="Z10" s="189">
        <v>40.5</v>
      </c>
      <c r="AA10" s="189">
        <v>41</v>
      </c>
      <c r="AB10" s="189">
        <v>42</v>
      </c>
      <c r="AC10" s="189">
        <v>42.5</v>
      </c>
      <c r="AD10" s="246">
        <f>AVERAGE(P10:R10)</f>
        <v>30.48</v>
      </c>
      <c r="AE10" s="246">
        <f>AVERAGE(S10:W10)</f>
        <v>34.833333333333336</v>
      </c>
      <c r="AF10" s="246">
        <f>AVERAGE(X10:Z10)</f>
        <v>38.333333333333336</v>
      </c>
      <c r="AG10" s="247">
        <f>AVERAGE(AA10:AC10)</f>
        <v>41.833333333333336</v>
      </c>
      <c r="AH10" s="241">
        <f>AVERAGE(P10:AC10)</f>
        <v>36.369999999999997</v>
      </c>
      <c r="AI10" s="267"/>
    </row>
    <row r="11" spans="1:358" ht="65.2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52">
        <v>26.81</v>
      </c>
      <c r="Q11" s="52">
        <v>29.38</v>
      </c>
      <c r="R11" s="183">
        <v>34.5</v>
      </c>
      <c r="S11" s="183">
        <v>33</v>
      </c>
      <c r="T11" s="185" t="s">
        <v>168</v>
      </c>
      <c r="U11" s="186" t="s">
        <v>169</v>
      </c>
      <c r="V11" s="183">
        <v>33</v>
      </c>
      <c r="W11" s="183">
        <v>33.5</v>
      </c>
      <c r="X11" s="183">
        <v>35</v>
      </c>
      <c r="Y11" s="183">
        <v>36</v>
      </c>
      <c r="Z11" s="183">
        <v>37</v>
      </c>
      <c r="AA11" s="183">
        <v>39</v>
      </c>
      <c r="AB11" s="183">
        <v>40</v>
      </c>
      <c r="AC11" s="183">
        <v>41</v>
      </c>
      <c r="AD11" s="246">
        <f>AVERAGE(P11:R11)</f>
        <v>30.23</v>
      </c>
      <c r="AE11" s="246">
        <f t="shared" ref="AE11:AE13" si="1">AVERAGE(S11:W11)</f>
        <v>33.166666666666664</v>
      </c>
      <c r="AF11" s="246">
        <f t="shared" ref="AF11:AF13" si="2">AVERAGE(X11:Z11)</f>
        <v>36</v>
      </c>
      <c r="AG11" s="247">
        <f t="shared" ref="AG11:AG13" si="3">AVERAGE(AA11:AC11)</f>
        <v>40</v>
      </c>
      <c r="AH11" s="241">
        <f>AVERAGE(P11:AC11)</f>
        <v>34.849166666666669</v>
      </c>
      <c r="AI11" s="267"/>
    </row>
    <row r="12" spans="1:358" ht="65.2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52">
        <v>26.81</v>
      </c>
      <c r="Q12" s="52">
        <v>29.38</v>
      </c>
      <c r="R12" s="189">
        <v>35</v>
      </c>
      <c r="S12" s="183">
        <v>34</v>
      </c>
      <c r="T12" s="185" t="s">
        <v>156</v>
      </c>
      <c r="U12" s="186" t="s">
        <v>157</v>
      </c>
      <c r="V12" s="183">
        <v>34</v>
      </c>
      <c r="W12" s="183">
        <v>34</v>
      </c>
      <c r="X12" s="183">
        <v>36</v>
      </c>
      <c r="Y12" s="189">
        <v>37</v>
      </c>
      <c r="Z12" s="189">
        <v>37</v>
      </c>
      <c r="AA12" s="189">
        <v>40</v>
      </c>
      <c r="AB12" s="189">
        <v>40</v>
      </c>
      <c r="AC12" s="189">
        <v>40</v>
      </c>
      <c r="AD12" s="246">
        <f>AVERAGE(P12:R12)</f>
        <v>30.396666666666665</v>
      </c>
      <c r="AE12" s="246">
        <f t="shared" si="1"/>
        <v>34</v>
      </c>
      <c r="AF12" s="246">
        <f t="shared" si="2"/>
        <v>36.666666666666664</v>
      </c>
      <c r="AG12" s="247">
        <f t="shared" si="3"/>
        <v>40</v>
      </c>
      <c r="AH12" s="241">
        <f>AVERAGE(P12:AC12)</f>
        <v>35.265833333333333</v>
      </c>
      <c r="AI12" s="267"/>
    </row>
    <row r="13" spans="1:358" ht="65.2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52">
        <v>26.81</v>
      </c>
      <c r="Q13" s="52">
        <v>29.38</v>
      </c>
      <c r="R13" s="189">
        <v>32.51</v>
      </c>
      <c r="S13" s="189">
        <v>32.82</v>
      </c>
      <c r="T13" s="253" t="s">
        <v>167</v>
      </c>
      <c r="U13" s="254"/>
      <c r="V13" s="189">
        <v>33.659999999999997</v>
      </c>
      <c r="W13" s="189">
        <v>35.549999999999997</v>
      </c>
      <c r="X13" s="189">
        <v>37.200000000000003</v>
      </c>
      <c r="Y13" s="189">
        <v>37.76</v>
      </c>
      <c r="Z13" s="189">
        <v>38.07</v>
      </c>
      <c r="AA13" s="189">
        <v>40.14</v>
      </c>
      <c r="AB13" s="189">
        <v>42</v>
      </c>
      <c r="AC13" s="189">
        <v>44.5</v>
      </c>
      <c r="AD13" s="246">
        <f>AVERAGE(P13:R13)</f>
        <v>29.566666666666663</v>
      </c>
      <c r="AE13" s="246">
        <f t="shared" si="1"/>
        <v>34.01</v>
      </c>
      <c r="AF13" s="246">
        <f t="shared" si="2"/>
        <v>37.676666666666669</v>
      </c>
      <c r="AG13" s="247">
        <f t="shared" si="3"/>
        <v>42.213333333333331</v>
      </c>
      <c r="AH13" s="241">
        <f>AVERAGE(P13:AC13)</f>
        <v>35.86666666666666</v>
      </c>
      <c r="AI13" s="267"/>
    </row>
    <row r="14" spans="1:358" s="62" customFormat="1" ht="19.5" hidden="1" outlineLevel="1" thickBot="1">
      <c r="A14" s="245" t="s">
        <v>75</v>
      </c>
      <c r="B14" s="244" t="s">
        <v>27</v>
      </c>
      <c r="C14" s="58" t="s">
        <v>27</v>
      </c>
      <c r="D14" s="58"/>
      <c r="E14" s="58"/>
      <c r="F14" s="59"/>
      <c r="G14" s="59"/>
      <c r="H14" s="59"/>
      <c r="I14" s="59"/>
      <c r="J14" s="59" t="e">
        <f t="shared" ref="J14:K14" si="4">AVERAGE(J10:J13)</f>
        <v>#DIV/0!</v>
      </c>
      <c r="K14" s="59">
        <f t="shared" si="4"/>
        <v>48.3</v>
      </c>
      <c r="L14" s="59">
        <f>AVERAGE(L10:L13)</f>
        <v>46.85</v>
      </c>
      <c r="M14" s="59">
        <f>AVERAGE(M10:M13)</f>
        <v>48.634999999999998</v>
      </c>
      <c r="N14" s="59">
        <f>AVERAGE(N10:N13)</f>
        <v>46.25</v>
      </c>
      <c r="O14" s="59">
        <f t="shared" ref="O14" si="5">AVERAGE(O10:O13)</f>
        <v>37</v>
      </c>
      <c r="P14" s="59">
        <f>AVERAGE(P10:P13)</f>
        <v>26.81</v>
      </c>
      <c r="Q14" s="59">
        <f>AVERAGE(Q10:Q13)</f>
        <v>29.38</v>
      </c>
      <c r="R14" s="59">
        <f>AVERAGE(R10:R13)</f>
        <v>34.314999999999998</v>
      </c>
      <c r="S14" s="59">
        <f>AVERAGE(S10:S13)</f>
        <v>33.454999999999998</v>
      </c>
      <c r="T14" s="60"/>
      <c r="U14" s="60"/>
      <c r="V14" s="59">
        <f t="shared" ref="V14:AC14" si="6">AVERAGE(V10:V13)</f>
        <v>33.914999999999999</v>
      </c>
      <c r="W14" s="59">
        <f t="shared" si="6"/>
        <v>34.637500000000003</v>
      </c>
      <c r="X14" s="59">
        <f t="shared" si="6"/>
        <v>36.174999999999997</v>
      </c>
      <c r="Y14" s="59">
        <f t="shared" si="6"/>
        <v>37.19</v>
      </c>
      <c r="Z14" s="59">
        <f t="shared" si="6"/>
        <v>38.142499999999998</v>
      </c>
      <c r="AA14" s="59">
        <f t="shared" si="6"/>
        <v>40.034999999999997</v>
      </c>
      <c r="AB14" s="59">
        <f t="shared" si="6"/>
        <v>41</v>
      </c>
      <c r="AC14" s="59">
        <f t="shared" si="6"/>
        <v>42</v>
      </c>
      <c r="AD14" s="59">
        <f>AVERAGE(AD10:AD13)</f>
        <v>30.168333333333333</v>
      </c>
      <c r="AE14" s="59">
        <f t="shared" ref="AE14" si="7">AVERAGE(AE10:AE13)</f>
        <v>34.002499999999998</v>
      </c>
      <c r="AF14" s="59">
        <f>AVERAGE(AF10:AF13)</f>
        <v>37.169166666666669</v>
      </c>
      <c r="AG14" s="234">
        <f>AVERAGE(AG10:AG13)</f>
        <v>41.01166666666667</v>
      </c>
      <c r="AH14" s="242">
        <f>AVERAGE(AH10:AH13)</f>
        <v>35.587916666666665</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8">Q14</f>
        <v>29.38</v>
      </c>
      <c r="R15" s="164">
        <f>R14</f>
        <v>34.314999999999998</v>
      </c>
      <c r="S15" s="164">
        <v>33.5</v>
      </c>
      <c r="T15" s="164"/>
      <c r="U15" s="164"/>
      <c r="V15" s="164">
        <v>34</v>
      </c>
      <c r="W15" s="164">
        <v>34.5</v>
      </c>
      <c r="X15" s="164">
        <v>36</v>
      </c>
      <c r="Y15" s="164">
        <v>37</v>
      </c>
      <c r="Z15" s="164">
        <v>38</v>
      </c>
      <c r="AA15" s="164">
        <v>39.5</v>
      </c>
      <c r="AB15" s="164">
        <v>41</v>
      </c>
      <c r="AC15" s="164">
        <v>42.5</v>
      </c>
      <c r="AD15" s="164">
        <f>AVERAGE(P15:R15)</f>
        <v>30.168333333333333</v>
      </c>
      <c r="AE15" s="164">
        <f>AVERAGE(S15:W15)</f>
        <v>34</v>
      </c>
      <c r="AF15" s="164">
        <f>AVERAGE(X15:Z15)</f>
        <v>37</v>
      </c>
      <c r="AG15" s="229">
        <f>AVERAGE(AA15:AC15)</f>
        <v>41</v>
      </c>
      <c r="AH15" s="242">
        <f>AVERAGE(P15:R15,S15:AC15)</f>
        <v>35.542083333333331</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67"/>
      <c r="U16" s="67"/>
      <c r="V16" s="24"/>
      <c r="W16" s="24"/>
      <c r="X16" s="24"/>
      <c r="Y16" s="23"/>
      <c r="Z16" s="23"/>
      <c r="AA16" s="23"/>
      <c r="AB16" s="23"/>
      <c r="AC16" s="23"/>
      <c r="AD16" s="23"/>
      <c r="AE16" s="23"/>
      <c r="AF16" s="23"/>
      <c r="AG16" s="24"/>
      <c r="AH16" s="238"/>
      <c r="AI16" s="272"/>
    </row>
    <row r="17" spans="1:358" ht="16.5" hidden="1" customHeight="1" outlineLevel="1">
      <c r="A17" s="231"/>
      <c r="B17" s="26" t="s">
        <v>1</v>
      </c>
      <c r="C17" s="26" t="str">
        <f>C5</f>
        <v>Forecast</v>
      </c>
      <c r="D17" s="27"/>
      <c r="E17" s="1182" t="s">
        <v>3</v>
      </c>
      <c r="F17" s="1182" t="s">
        <v>4</v>
      </c>
      <c r="G17" s="1182" t="s">
        <v>5</v>
      </c>
      <c r="H17" s="1182" t="s">
        <v>6</v>
      </c>
      <c r="I17" s="1182" t="s">
        <v>7</v>
      </c>
      <c r="J17" s="28" t="s">
        <v>2</v>
      </c>
      <c r="K17" s="1182" t="s">
        <v>8</v>
      </c>
      <c r="L17" s="250" t="s">
        <v>9</v>
      </c>
      <c r="M17" s="250" t="s">
        <v>9</v>
      </c>
      <c r="N17" s="1182" t="s">
        <v>12</v>
      </c>
      <c r="O17" s="1182" t="s">
        <v>13</v>
      </c>
      <c r="P17" s="1182" t="s">
        <v>14</v>
      </c>
      <c r="Q17" s="1182" t="s">
        <v>15</v>
      </c>
      <c r="R17" s="1182" t="s">
        <v>16</v>
      </c>
      <c r="S17" s="1182" t="s">
        <v>64</v>
      </c>
      <c r="T17" s="29" t="s">
        <v>10</v>
      </c>
      <c r="U17" s="30" t="s">
        <v>11</v>
      </c>
      <c r="V17" s="1182" t="s">
        <v>65</v>
      </c>
      <c r="W17" s="1182" t="s">
        <v>66</v>
      </c>
      <c r="X17" s="1182" t="s">
        <v>67</v>
      </c>
      <c r="Y17" s="1182" t="s">
        <v>68</v>
      </c>
      <c r="Z17" s="1182" t="s">
        <v>69</v>
      </c>
      <c r="AA17" s="1182" t="s">
        <v>70</v>
      </c>
      <c r="AB17" s="1182" t="s">
        <v>77</v>
      </c>
      <c r="AC17" s="1182" t="s">
        <v>78</v>
      </c>
      <c r="AD17" s="1198" t="s">
        <v>79</v>
      </c>
      <c r="AE17" s="1198" t="s">
        <v>80</v>
      </c>
      <c r="AF17" s="1198" t="s">
        <v>81</v>
      </c>
      <c r="AG17" s="1194" t="s">
        <v>82</v>
      </c>
      <c r="AH17" s="1196">
        <v>2016</v>
      </c>
      <c r="AI17" s="272"/>
    </row>
    <row r="18" spans="1:358" ht="16.5" hidden="1" customHeight="1" outlineLevel="1">
      <c r="A18" s="232"/>
      <c r="B18" s="68"/>
      <c r="C18" s="68"/>
      <c r="D18" s="27"/>
      <c r="E18" s="1183"/>
      <c r="F18" s="1183"/>
      <c r="G18" s="1183"/>
      <c r="H18" s="1183"/>
      <c r="I18" s="1183"/>
      <c r="J18" s="69" t="str">
        <f>$J$6</f>
        <v>(8-12 Jun)</v>
      </c>
      <c r="K18" s="1183"/>
      <c r="L18" s="33" t="s">
        <v>20</v>
      </c>
      <c r="M18" s="33" t="s">
        <v>63</v>
      </c>
      <c r="N18" s="1183"/>
      <c r="O18" s="1183"/>
      <c r="P18" s="1183"/>
      <c r="Q18" s="1183"/>
      <c r="R18" s="1183"/>
      <c r="S18" s="1183"/>
      <c r="T18" s="187">
        <v>42430</v>
      </c>
      <c r="U18" s="188">
        <v>42461</v>
      </c>
      <c r="V18" s="1183"/>
      <c r="W18" s="1183"/>
      <c r="X18" s="1183"/>
      <c r="Y18" s="1183"/>
      <c r="Z18" s="1183"/>
      <c r="AA18" s="1183"/>
      <c r="AB18" s="1183"/>
      <c r="AC18" s="1183"/>
      <c r="AD18" s="1199"/>
      <c r="AE18" s="1199"/>
      <c r="AF18" s="1199"/>
      <c r="AG18" s="1195"/>
      <c r="AH18" s="1197"/>
      <c r="AI18" s="272"/>
    </row>
    <row r="19" spans="1:358" hidden="1" outlineLevel="1">
      <c r="A19" s="47" t="s">
        <v>29</v>
      </c>
      <c r="B19" s="34">
        <v>-1.78</v>
      </c>
      <c r="C19" s="34" t="str">
        <f>C8</f>
        <v>Previous WK</v>
      </c>
      <c r="D19" s="70"/>
      <c r="E19" s="71">
        <v>1.01</v>
      </c>
      <c r="F19" s="35"/>
      <c r="G19" s="35"/>
      <c r="H19" s="35"/>
      <c r="I19" s="35"/>
      <c r="J19" s="72"/>
      <c r="K19" s="35"/>
      <c r="L19" s="37"/>
      <c r="M19" s="37"/>
      <c r="N19" s="35"/>
      <c r="O19" s="35"/>
      <c r="P19" s="74"/>
      <c r="Q19" s="74"/>
      <c r="R19" s="74"/>
      <c r="S19" s="39"/>
      <c r="T19" s="73"/>
      <c r="U19" s="73"/>
      <c r="V19" s="39"/>
      <c r="W19" s="39"/>
      <c r="X19" s="39"/>
      <c r="Y19" s="38"/>
      <c r="Z19" s="38"/>
      <c r="AA19" s="38"/>
      <c r="AB19" s="38"/>
      <c r="AC19" s="38"/>
      <c r="AD19" s="248"/>
      <c r="AE19" s="248"/>
      <c r="AF19" s="248"/>
      <c r="AG19" s="249"/>
      <c r="AH19" s="239"/>
      <c r="AI19" s="272"/>
    </row>
    <row r="20" spans="1:358" s="77" customFormat="1" ht="21" hidden="1" customHeight="1" outlineLevel="1">
      <c r="A20" s="1180"/>
      <c r="B20" s="1181"/>
      <c r="C20" s="1181"/>
      <c r="D20" s="75"/>
      <c r="E20" s="75"/>
      <c r="F20" s="76"/>
      <c r="G20" s="76"/>
      <c r="H20" s="76"/>
      <c r="I20" s="76"/>
      <c r="J20" s="43"/>
      <c r="K20" s="76"/>
      <c r="L20" s="76"/>
      <c r="M20" s="76"/>
      <c r="N20" s="76"/>
      <c r="O20" s="76"/>
      <c r="P20" s="222"/>
      <c r="Q20" s="76"/>
      <c r="R20" s="44"/>
      <c r="S20" s="44"/>
      <c r="T20" s="216"/>
      <c r="U20" s="217"/>
      <c r="V20" s="44"/>
      <c r="W20" s="44"/>
      <c r="X20" s="44"/>
      <c r="Y20" s="44"/>
      <c r="Z20" s="44"/>
      <c r="AA20" s="44"/>
      <c r="AB20" s="44"/>
      <c r="AC20" s="44"/>
      <c r="AD20" s="44"/>
      <c r="AE20" s="44"/>
      <c r="AF20" s="44"/>
      <c r="AG20" s="235"/>
      <c r="AH20" s="240"/>
      <c r="AI20" s="272"/>
      <c r="AJ20" s="45"/>
      <c r="AK20" s="45"/>
      <c r="AL20" s="45"/>
      <c r="AM20" s="45"/>
      <c r="AN20" s="45"/>
      <c r="AO20" s="45"/>
      <c r="AP20" s="45"/>
      <c r="AQ20" s="45"/>
      <c r="AR20" s="45"/>
      <c r="AS20" s="45"/>
      <c r="AT20" s="45"/>
      <c r="AU20" s="45"/>
      <c r="AV20" s="45"/>
      <c r="AW20" s="45"/>
      <c r="AX20" s="45"/>
      <c r="AY20" s="45"/>
      <c r="AZ20" s="45"/>
      <c r="BA20" s="45"/>
      <c r="BB20" s="45"/>
      <c r="BC20" s="45"/>
      <c r="BD20" s="45"/>
      <c r="BE20" s="45"/>
      <c r="BF20" s="45"/>
      <c r="BG20" s="45"/>
      <c r="BH20" s="45"/>
      <c r="BI20" s="45"/>
      <c r="BJ20" s="45"/>
      <c r="BK20" s="45"/>
      <c r="BL20" s="45"/>
      <c r="BM20" s="45"/>
      <c r="BN20" s="45"/>
      <c r="BO20" s="45"/>
      <c r="BP20" s="45"/>
      <c r="BQ20" s="45"/>
      <c r="BR20" s="45"/>
      <c r="BS20" s="45"/>
      <c r="BT20" s="45"/>
      <c r="BU20" s="45"/>
      <c r="BV20" s="45"/>
      <c r="BW20" s="45"/>
      <c r="BX20" s="45"/>
      <c r="BY20" s="45"/>
      <c r="BZ20" s="45"/>
      <c r="CA20" s="45"/>
      <c r="CB20" s="45"/>
      <c r="CC20" s="45"/>
      <c r="CD20" s="45"/>
      <c r="CE20" s="45"/>
      <c r="CF20" s="45"/>
      <c r="CG20" s="45"/>
      <c r="CH20" s="45"/>
      <c r="CI20" s="45"/>
      <c r="CJ20" s="45"/>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5"/>
      <c r="EF20" s="45"/>
      <c r="EG20" s="45"/>
      <c r="EH20" s="45"/>
      <c r="EI20" s="45"/>
      <c r="EJ20" s="45"/>
      <c r="EK20" s="45"/>
      <c r="EL20" s="45"/>
      <c r="EM20" s="45"/>
      <c r="EN20" s="45"/>
      <c r="EO20" s="45"/>
      <c r="EP20" s="45"/>
      <c r="EQ20" s="45"/>
      <c r="ER20" s="45"/>
      <c r="ES20" s="45"/>
      <c r="ET20" s="45"/>
      <c r="EU20" s="45"/>
      <c r="EV20" s="45"/>
      <c r="EW20" s="45"/>
      <c r="EX20" s="45"/>
      <c r="EY20" s="45"/>
      <c r="EZ20" s="45"/>
      <c r="FA20" s="45"/>
      <c r="FB20" s="45"/>
      <c r="FC20" s="45"/>
      <c r="FD20" s="45"/>
      <c r="FE20" s="45"/>
      <c r="FF20" s="45"/>
      <c r="FG20" s="45"/>
      <c r="FH20" s="45"/>
      <c r="FI20" s="45"/>
      <c r="FJ20" s="45"/>
      <c r="FK20" s="45"/>
      <c r="FL20" s="45"/>
      <c r="FM20" s="45"/>
      <c r="FN20" s="45"/>
      <c r="FO20" s="45"/>
      <c r="FP20" s="45"/>
      <c r="FQ20" s="45"/>
      <c r="FR20" s="45"/>
      <c r="FS20" s="45"/>
      <c r="FT20" s="45"/>
      <c r="FU20" s="45"/>
      <c r="FV20" s="45"/>
      <c r="FW20" s="45"/>
      <c r="FX20" s="45"/>
      <c r="FY20" s="45"/>
      <c r="FZ20" s="45"/>
      <c r="GA20" s="45"/>
      <c r="GB20" s="45"/>
      <c r="GC20" s="45"/>
      <c r="GD20" s="45"/>
      <c r="GE20" s="45"/>
      <c r="GF20" s="45"/>
      <c r="GG20" s="45"/>
      <c r="GH20" s="45"/>
      <c r="GI20" s="45"/>
      <c r="GJ20" s="45"/>
      <c r="GK20" s="45"/>
      <c r="GL20" s="45"/>
      <c r="GM20" s="45"/>
      <c r="GN20" s="45"/>
      <c r="GO20" s="45"/>
      <c r="GP20" s="45"/>
      <c r="GQ20" s="45"/>
      <c r="GR20" s="45"/>
      <c r="GS20" s="45"/>
      <c r="GT20" s="45"/>
      <c r="GU20" s="45"/>
      <c r="GV20" s="45"/>
      <c r="GW20" s="45"/>
      <c r="GX20" s="45"/>
      <c r="GY20" s="45"/>
      <c r="GZ20" s="45"/>
      <c r="HA20" s="45"/>
      <c r="HB20" s="45"/>
      <c r="HC20" s="45"/>
      <c r="HD20" s="45"/>
      <c r="HE20" s="45"/>
      <c r="HF20" s="45"/>
      <c r="HG20" s="45"/>
      <c r="HH20" s="45"/>
      <c r="HI20" s="45"/>
      <c r="HJ20" s="45"/>
      <c r="HK20" s="45"/>
      <c r="HL20" s="45"/>
      <c r="HM20" s="45"/>
      <c r="HN20" s="45"/>
      <c r="HO20" s="45"/>
      <c r="HP20" s="45"/>
      <c r="HQ20" s="45"/>
      <c r="HR20" s="45"/>
      <c r="HS20" s="45"/>
      <c r="HT20" s="45"/>
      <c r="HU20" s="45"/>
      <c r="HV20" s="45"/>
      <c r="HW20" s="45"/>
      <c r="HX20" s="45"/>
      <c r="HY20" s="45"/>
      <c r="HZ20" s="45"/>
      <c r="IA20" s="45"/>
      <c r="IB20" s="45"/>
      <c r="IC20" s="45"/>
      <c r="ID20" s="45"/>
      <c r="IE20" s="45"/>
      <c r="IF20" s="45"/>
      <c r="IG20" s="45"/>
      <c r="IH20" s="45"/>
      <c r="II20" s="45"/>
      <c r="IJ20" s="45"/>
      <c r="IK20" s="45"/>
      <c r="IL20" s="45"/>
      <c r="IM20" s="45"/>
      <c r="IN20" s="45"/>
      <c r="IO20" s="45"/>
      <c r="IP20" s="45"/>
      <c r="IQ20" s="45"/>
      <c r="IR20" s="45"/>
      <c r="IS20" s="45"/>
      <c r="IT20" s="45"/>
      <c r="IU20" s="45"/>
      <c r="IV20" s="45"/>
      <c r="IW20" s="45"/>
      <c r="IX20" s="45"/>
      <c r="IY20" s="45"/>
      <c r="IZ20" s="45"/>
      <c r="JA20" s="45"/>
      <c r="JB20" s="45"/>
      <c r="JC20" s="45"/>
      <c r="JD20" s="45"/>
      <c r="JE20" s="45"/>
      <c r="JF20" s="45"/>
      <c r="JG20" s="45"/>
      <c r="JH20" s="45"/>
      <c r="JI20" s="45"/>
      <c r="JJ20" s="45"/>
      <c r="JK20" s="45"/>
      <c r="JL20" s="45"/>
      <c r="JM20" s="45"/>
      <c r="JN20" s="45"/>
      <c r="JO20" s="45"/>
      <c r="JP20" s="45"/>
      <c r="JQ20" s="45"/>
      <c r="JR20" s="45"/>
      <c r="JS20" s="45"/>
      <c r="JT20" s="45"/>
      <c r="JU20" s="45"/>
      <c r="JV20" s="45"/>
      <c r="JW20" s="45"/>
      <c r="JX20" s="45"/>
      <c r="JY20" s="45"/>
      <c r="JZ20" s="45"/>
      <c r="KA20" s="45"/>
      <c r="KB20" s="45"/>
      <c r="KC20" s="45"/>
      <c r="KD20" s="45"/>
      <c r="KE20" s="45"/>
      <c r="KF20" s="45"/>
      <c r="KG20" s="45"/>
      <c r="KH20" s="45"/>
      <c r="KI20" s="45"/>
      <c r="KJ20" s="45"/>
      <c r="KK20" s="45"/>
      <c r="KL20" s="45"/>
      <c r="KM20" s="45"/>
      <c r="KN20" s="45"/>
      <c r="KO20" s="45"/>
      <c r="KP20" s="45"/>
      <c r="KQ20" s="45"/>
      <c r="KR20" s="45"/>
      <c r="KS20" s="45"/>
      <c r="KT20" s="45"/>
      <c r="KU20" s="45"/>
      <c r="KV20" s="45"/>
      <c r="KW20" s="45"/>
      <c r="KX20" s="45"/>
      <c r="KY20" s="45"/>
      <c r="KZ20" s="45"/>
      <c r="LA20" s="45"/>
      <c r="LB20" s="45"/>
      <c r="LC20" s="45"/>
      <c r="LD20" s="45"/>
      <c r="LE20" s="45"/>
      <c r="LF20" s="45"/>
      <c r="LG20" s="45"/>
      <c r="LH20" s="45"/>
      <c r="LI20" s="45"/>
      <c r="LJ20" s="45"/>
      <c r="LK20" s="45"/>
      <c r="LL20" s="45"/>
      <c r="LM20" s="45"/>
      <c r="LN20" s="45"/>
      <c r="LO20" s="45"/>
      <c r="LP20" s="45"/>
      <c r="LQ20" s="45"/>
      <c r="LR20" s="45"/>
      <c r="LS20" s="45"/>
      <c r="LT20" s="45"/>
      <c r="LU20" s="45"/>
      <c r="LV20" s="45"/>
      <c r="LW20" s="45"/>
      <c r="LX20" s="45"/>
      <c r="LY20" s="45"/>
      <c r="LZ20" s="45"/>
      <c r="MA20" s="45"/>
      <c r="MB20" s="45"/>
      <c r="MC20" s="45"/>
      <c r="MD20" s="45"/>
      <c r="ME20" s="45"/>
      <c r="MF20" s="45"/>
      <c r="MG20" s="45"/>
      <c r="MH20" s="45"/>
      <c r="MI20" s="45"/>
      <c r="MJ20" s="45"/>
      <c r="MK20" s="45"/>
      <c r="ML20" s="45"/>
      <c r="MM20" s="45"/>
      <c r="MN20" s="45"/>
      <c r="MO20" s="45"/>
      <c r="MP20" s="45"/>
      <c r="MQ20" s="45"/>
      <c r="MR20" s="45"/>
      <c r="MS20" s="45"/>
      <c r="MT20" s="45"/>
    </row>
    <row r="21" spans="1:358" ht="60" hidden="1" customHeight="1" outlineLevel="1">
      <c r="A21" s="47" t="s">
        <v>23</v>
      </c>
      <c r="B21" s="48">
        <f>C21-$B$19</f>
        <v>0.28000000000000003</v>
      </c>
      <c r="C21" s="55">
        <v>-1.5</v>
      </c>
      <c r="D21" s="49"/>
      <c r="E21" s="49"/>
      <c r="F21" s="50"/>
      <c r="G21" s="57"/>
      <c r="H21" s="56"/>
      <c r="I21" s="56"/>
      <c r="J21" s="53"/>
      <c r="K21" s="189">
        <v>1</v>
      </c>
      <c r="L21" s="189">
        <v>2</v>
      </c>
      <c r="M21" s="189">
        <v>2</v>
      </c>
      <c r="N21" s="171">
        <v>4</v>
      </c>
      <c r="O21" s="189">
        <v>9.75</v>
      </c>
      <c r="P21" s="56">
        <v>9.7899999999999991</v>
      </c>
      <c r="Q21" s="56">
        <v>4.5627777777777778</v>
      </c>
      <c r="R21" s="189">
        <v>3.25</v>
      </c>
      <c r="S21" s="189">
        <v>2</v>
      </c>
      <c r="T21" s="185" t="s">
        <v>122</v>
      </c>
      <c r="U21" s="186" t="s">
        <v>123</v>
      </c>
      <c r="V21" s="189">
        <v>1</v>
      </c>
      <c r="W21" s="189">
        <v>1.5</v>
      </c>
      <c r="X21" s="189">
        <v>1.5</v>
      </c>
      <c r="Y21" s="189">
        <v>1.25</v>
      </c>
      <c r="Z21" s="189">
        <v>1.25</v>
      </c>
      <c r="AA21" s="189">
        <v>1.5</v>
      </c>
      <c r="AB21" s="189">
        <v>2.5</v>
      </c>
      <c r="AC21" s="189">
        <v>3</v>
      </c>
      <c r="AD21" s="246">
        <f>AVERAGE(P21:R21)</f>
        <v>5.8675925925925929</v>
      </c>
      <c r="AE21" s="246">
        <f>AVERAGE(S21:W21)</f>
        <v>1.5</v>
      </c>
      <c r="AF21" s="246">
        <f>AVERAGE(X21:Z21)</f>
        <v>1.3333333333333333</v>
      </c>
      <c r="AG21" s="247">
        <f>AVERAGE(AA21:AC21)</f>
        <v>2.3333333333333335</v>
      </c>
      <c r="AH21" s="241">
        <f>AVERAGE(P21:AC21)</f>
        <v>2.7585648148148145</v>
      </c>
      <c r="AI21" s="272"/>
    </row>
    <row r="22" spans="1:358" ht="66" hidden="1" customHeight="1" outlineLevel="1">
      <c r="A22" s="47" t="s">
        <v>24</v>
      </c>
      <c r="B22" s="48">
        <f t="shared" ref="B22" si="9">C22-$B$16</f>
        <v>-1.3</v>
      </c>
      <c r="C22" s="55">
        <v>-1.3</v>
      </c>
      <c r="D22" s="49"/>
      <c r="E22" s="49"/>
      <c r="F22" s="56"/>
      <c r="G22" s="57"/>
      <c r="H22" s="56"/>
      <c r="I22" s="56"/>
      <c r="J22" s="55"/>
      <c r="K22" s="189">
        <v>-0.4</v>
      </c>
      <c r="L22" s="189">
        <v>0.3</v>
      </c>
      <c r="M22" s="189">
        <v>1.9</v>
      </c>
      <c r="N22" s="171">
        <v>4.8</v>
      </c>
      <c r="O22" s="183"/>
      <c r="P22" s="56">
        <v>9.7899999999999991</v>
      </c>
      <c r="Q22" s="50">
        <v>4.5627777777777778</v>
      </c>
      <c r="R22" s="183">
        <v>3.2</v>
      </c>
      <c r="S22" s="183">
        <v>3.5</v>
      </c>
      <c r="T22" s="185"/>
      <c r="U22" s="186" t="s">
        <v>170</v>
      </c>
      <c r="V22" s="183">
        <v>4</v>
      </c>
      <c r="W22" s="183">
        <v>4</v>
      </c>
      <c r="X22" s="183">
        <v>3.6</v>
      </c>
      <c r="Y22" s="183">
        <v>3.1</v>
      </c>
      <c r="Z22" s="183">
        <v>2.7</v>
      </c>
      <c r="AA22" s="183">
        <v>2.6</v>
      </c>
      <c r="AB22" s="183">
        <v>2.9</v>
      </c>
      <c r="AC22" s="183">
        <v>3.2</v>
      </c>
      <c r="AD22" s="246">
        <f>AVERAGE(P22:R22)</f>
        <v>5.8509259259259254</v>
      </c>
      <c r="AE22" s="246">
        <f>AVERAGE(S22:W22)</f>
        <v>3.8333333333333335</v>
      </c>
      <c r="AF22" s="246">
        <f t="shared" ref="AF22:AF24" si="10">AVERAGE(X22:Z22)</f>
        <v>3.1333333333333333</v>
      </c>
      <c r="AG22" s="247">
        <f t="shared" ref="AG22:AG24" si="11">AVERAGE(AA22:AC22)</f>
        <v>2.9</v>
      </c>
      <c r="AH22" s="241">
        <f>AVERAGE(P22:AC22)</f>
        <v>3.9293981481481488</v>
      </c>
      <c r="AI22" s="272"/>
    </row>
    <row r="23" spans="1:358" ht="62.25" hidden="1" customHeight="1" outlineLevel="1">
      <c r="A23" s="47" t="s">
        <v>25</v>
      </c>
      <c r="B23" s="78">
        <f t="shared" ref="B23" si="12">C23-$B$19</f>
        <v>8.0000000000000071E-2</v>
      </c>
      <c r="C23" s="55">
        <v>-1.7</v>
      </c>
      <c r="D23" s="49"/>
      <c r="E23" s="49"/>
      <c r="F23" s="56"/>
      <c r="G23" s="57"/>
      <c r="H23" s="56"/>
      <c r="I23" s="56"/>
      <c r="J23" s="79"/>
      <c r="K23" s="189">
        <v>-2</v>
      </c>
      <c r="L23" s="189">
        <v>0.6</v>
      </c>
      <c r="M23" s="189">
        <v>0.6</v>
      </c>
      <c r="N23" s="171">
        <v>4.5999999999999996</v>
      </c>
      <c r="O23" s="189">
        <v>3</v>
      </c>
      <c r="P23" s="56">
        <v>9.7899999999999991</v>
      </c>
      <c r="Q23" s="56">
        <v>4.5627777777777778</v>
      </c>
      <c r="R23" s="189">
        <v>4</v>
      </c>
      <c r="S23" s="189">
        <v>3.5</v>
      </c>
      <c r="T23" s="185" t="s">
        <v>165</v>
      </c>
      <c r="U23" s="186" t="s">
        <v>174</v>
      </c>
      <c r="V23" s="189">
        <v>4</v>
      </c>
      <c r="W23" s="189">
        <v>4</v>
      </c>
      <c r="X23" s="189">
        <v>4.5</v>
      </c>
      <c r="Y23" s="189">
        <v>4.5</v>
      </c>
      <c r="Z23" s="189">
        <v>4.5</v>
      </c>
      <c r="AA23" s="189">
        <v>4</v>
      </c>
      <c r="AB23" s="189">
        <v>4</v>
      </c>
      <c r="AC23" s="189">
        <v>4</v>
      </c>
      <c r="AD23" s="246">
        <f>AVERAGE(P23:R23)</f>
        <v>6.1175925925925929</v>
      </c>
      <c r="AE23" s="246">
        <f>AVERAGE(S23:W23)</f>
        <v>3.8333333333333335</v>
      </c>
      <c r="AF23" s="246">
        <f t="shared" si="10"/>
        <v>4.5</v>
      </c>
      <c r="AG23" s="247">
        <f t="shared" si="11"/>
        <v>4</v>
      </c>
      <c r="AH23" s="241">
        <f>AVERAGE(P23:AC23)</f>
        <v>4.6127314814814815</v>
      </c>
      <c r="AI23" s="272"/>
    </row>
    <row r="24" spans="1:358" ht="66" hidden="1" customHeight="1" outlineLevel="1" thickBot="1">
      <c r="A24" s="47" t="s">
        <v>26</v>
      </c>
      <c r="B24" s="48">
        <f>C24-$B$13</f>
        <v>-1.769999999999996</v>
      </c>
      <c r="C24" s="55">
        <v>-1</v>
      </c>
      <c r="D24" s="80"/>
      <c r="E24" s="49"/>
      <c r="F24" s="52"/>
      <c r="G24" s="51"/>
      <c r="H24" s="52"/>
      <c r="I24" s="52"/>
      <c r="J24" s="55"/>
      <c r="K24" s="181">
        <v>1.84</v>
      </c>
      <c r="L24" s="181">
        <v>1.84</v>
      </c>
      <c r="M24" s="181">
        <v>1.2</v>
      </c>
      <c r="N24" s="181">
        <v>2.1</v>
      </c>
      <c r="O24" s="181">
        <v>10</v>
      </c>
      <c r="P24" s="56">
        <v>9.7899999999999991</v>
      </c>
      <c r="Q24" s="56">
        <v>4.5627777777777778</v>
      </c>
      <c r="R24" s="189">
        <v>2.81</v>
      </c>
      <c r="S24" s="189">
        <v>2.76</v>
      </c>
      <c r="T24" s="185"/>
      <c r="U24" s="186"/>
      <c r="V24" s="189">
        <v>3.5</v>
      </c>
      <c r="W24" s="189">
        <v>3.5</v>
      </c>
      <c r="X24" s="189">
        <v>3</v>
      </c>
      <c r="Y24" s="189">
        <v>2.5</v>
      </c>
      <c r="Z24" s="189">
        <v>2.2000000000000002</v>
      </c>
      <c r="AA24" s="189">
        <v>2</v>
      </c>
      <c r="AB24" s="189">
        <v>1.8</v>
      </c>
      <c r="AC24" s="189">
        <v>1.8</v>
      </c>
      <c r="AD24" s="246">
        <f>AVERAGE(P24:R24)</f>
        <v>5.7209259259259255</v>
      </c>
      <c r="AE24" s="246">
        <f t="shared" ref="AE24" si="13">AVERAGE(S24:W24)</f>
        <v>3.2533333333333334</v>
      </c>
      <c r="AF24" s="246">
        <f t="shared" si="10"/>
        <v>2.5666666666666669</v>
      </c>
      <c r="AG24" s="247">
        <f t="shared" si="11"/>
        <v>1.8666666666666665</v>
      </c>
      <c r="AH24" s="241">
        <f>AVERAGE(P24:AC24)</f>
        <v>3.3518981481481478</v>
      </c>
      <c r="AI24" s="272"/>
    </row>
    <row r="25" spans="1:358" ht="26.25" hidden="1" customHeight="1" outlineLevel="1" thickBot="1">
      <c r="A25" s="245" t="s">
        <v>75</v>
      </c>
      <c r="B25" s="81"/>
      <c r="C25" s="82"/>
      <c r="D25" s="83"/>
      <c r="E25" s="84"/>
      <c r="F25" s="85"/>
      <c r="G25" s="86"/>
      <c r="H25" s="85"/>
      <c r="I25" s="59"/>
      <c r="J25" s="82"/>
      <c r="K25" s="59">
        <v>0.5</v>
      </c>
      <c r="L25" s="59">
        <v>0.5</v>
      </c>
      <c r="M25" s="59">
        <f>AVERAGE(M21:M24)</f>
        <v>1.425</v>
      </c>
      <c r="N25" s="59">
        <f>AVERAGE(N21:N24)</f>
        <v>3.875</v>
      </c>
      <c r="O25" s="59">
        <f>AVERAGE(O21:O24)</f>
        <v>7.583333333333333</v>
      </c>
      <c r="P25" s="59">
        <f>AVERAGE(P21:P24)</f>
        <v>9.7899999999999991</v>
      </c>
      <c r="Q25" s="59">
        <f>AVERAGE(Q21:Q24)</f>
        <v>4.5627777777777778</v>
      </c>
      <c r="R25" s="59">
        <f t="shared" ref="R25" si="14">AVERAGE(R21:R24)</f>
        <v>3.3149999999999999</v>
      </c>
      <c r="S25" s="59">
        <f>AVERAGE(S21:S24)</f>
        <v>2.94</v>
      </c>
      <c r="T25" s="59"/>
      <c r="U25" s="59"/>
      <c r="V25" s="59">
        <f t="shared" ref="V25:AC25" si="15">AVERAGE(V21:V24)</f>
        <v>3.125</v>
      </c>
      <c r="W25" s="59">
        <f t="shared" si="15"/>
        <v>3.25</v>
      </c>
      <c r="X25" s="59">
        <f t="shared" si="15"/>
        <v>3.15</v>
      </c>
      <c r="Y25" s="59">
        <f t="shared" si="15"/>
        <v>2.8374999999999999</v>
      </c>
      <c r="Z25" s="59">
        <f t="shared" si="15"/>
        <v>2.6624999999999996</v>
      </c>
      <c r="AA25" s="59">
        <f t="shared" si="15"/>
        <v>2.5249999999999999</v>
      </c>
      <c r="AB25" s="59">
        <f t="shared" si="15"/>
        <v>2.8000000000000003</v>
      </c>
      <c r="AC25" s="59">
        <f t="shared" si="15"/>
        <v>3</v>
      </c>
      <c r="AD25" s="59">
        <f>AVERAGE(AD21:AD24)</f>
        <v>5.8892592592592594</v>
      </c>
      <c r="AE25" s="59">
        <f>AVERAGE(AE21:AE24)</f>
        <v>3.1050000000000004</v>
      </c>
      <c r="AF25" s="59">
        <f t="shared" ref="AF25:AG25" si="16">AVERAGE(AF21:AF24)</f>
        <v>2.8833333333333333</v>
      </c>
      <c r="AG25" s="234">
        <f t="shared" si="16"/>
        <v>2.7750000000000004</v>
      </c>
      <c r="AH25" s="242">
        <f>AVERAGE(AH21:AH24)</f>
        <v>3.6631481481481485</v>
      </c>
      <c r="AI25" s="272"/>
    </row>
    <row r="26" spans="1:358" ht="19.5" collapsed="1" thickBot="1">
      <c r="A26" s="227" t="s">
        <v>74</v>
      </c>
      <c r="B26" s="160"/>
      <c r="C26" s="160"/>
      <c r="D26" s="161"/>
      <c r="E26" s="161"/>
      <c r="F26" s="162"/>
      <c r="G26" s="162"/>
      <c r="H26" s="162"/>
      <c r="I26" s="162"/>
      <c r="J26" s="163"/>
      <c r="K26" s="162">
        <f>K25+K14</f>
        <v>48.8</v>
      </c>
      <c r="L26" s="162">
        <f>L25+L14</f>
        <v>47.35</v>
      </c>
      <c r="M26" s="162"/>
      <c r="N26" s="164">
        <f>N25</f>
        <v>3.875</v>
      </c>
      <c r="O26" s="164">
        <v>6</v>
      </c>
      <c r="P26" s="164">
        <f>P25</f>
        <v>9.7899999999999991</v>
      </c>
      <c r="Q26" s="164">
        <f t="shared" ref="Q26" si="17">Q25</f>
        <v>4.5627777777777778</v>
      </c>
      <c r="R26" s="164">
        <f>R25</f>
        <v>3.3149999999999999</v>
      </c>
      <c r="S26" s="164">
        <v>3</v>
      </c>
      <c r="T26" s="164"/>
      <c r="U26" s="164"/>
      <c r="V26" s="164">
        <v>3.5</v>
      </c>
      <c r="W26" s="164">
        <v>4</v>
      </c>
      <c r="X26" s="164">
        <v>3.5</v>
      </c>
      <c r="Y26" s="164">
        <v>3</v>
      </c>
      <c r="Z26" s="164">
        <v>2.7</v>
      </c>
      <c r="AA26" s="164">
        <v>2.7</v>
      </c>
      <c r="AB26" s="164">
        <v>2.7</v>
      </c>
      <c r="AC26" s="164">
        <v>3</v>
      </c>
      <c r="AD26" s="164">
        <f>AVERAGE(P26:R26)</f>
        <v>5.8892592592592594</v>
      </c>
      <c r="AE26" s="164">
        <f>AVERAGE(S26:W26)</f>
        <v>3.5</v>
      </c>
      <c r="AF26" s="164">
        <f>AVERAGE(X26:Z26)</f>
        <v>3.0666666666666664</v>
      </c>
      <c r="AG26" s="229">
        <f>AVERAGE(AA26:AC26)</f>
        <v>2.8000000000000003</v>
      </c>
      <c r="AH26" s="242">
        <f>AVERAGE(P26:R26,S26:AC26)</f>
        <v>3.8139814814814823</v>
      </c>
      <c r="AI26" s="271">
        <v>-1</v>
      </c>
    </row>
    <row r="27" spans="1:358" ht="21.75" thickBot="1">
      <c r="A27" s="196" t="s">
        <v>32</v>
      </c>
      <c r="B27" s="88"/>
      <c r="C27" s="88"/>
      <c r="D27" s="65"/>
      <c r="E27" s="65"/>
      <c r="F27" s="20"/>
      <c r="G27" s="20"/>
      <c r="H27" s="20"/>
      <c r="I27" s="20"/>
      <c r="J27" s="66"/>
      <c r="K27" s="20"/>
      <c r="L27" s="20"/>
      <c r="M27" s="20"/>
      <c r="N27" s="20"/>
      <c r="O27" s="20"/>
      <c r="P27" s="20"/>
      <c r="Q27" s="20"/>
      <c r="R27" s="23"/>
      <c r="S27" s="24"/>
      <c r="T27" s="67"/>
      <c r="U27" s="67"/>
      <c r="V27" s="24"/>
      <c r="W27" s="24"/>
      <c r="X27" s="24"/>
      <c r="Y27" s="23"/>
      <c r="Z27" s="23"/>
      <c r="AA27" s="23"/>
      <c r="AB27" s="23"/>
      <c r="AC27" s="23"/>
      <c r="AD27" s="23"/>
      <c r="AE27" s="23"/>
      <c r="AF27" s="23"/>
      <c r="AG27" s="24"/>
      <c r="AH27" s="238"/>
      <c r="AI27" s="272"/>
    </row>
    <row r="28" spans="1:358" ht="16.5" hidden="1" customHeight="1" outlineLevel="1">
      <c r="A28" s="25"/>
      <c r="B28" s="26" t="s">
        <v>1</v>
      </c>
      <c r="C28" s="26" t="str">
        <f>C17</f>
        <v>Forecast</v>
      </c>
      <c r="D28" s="27"/>
      <c r="E28" s="1182" t="s">
        <v>3</v>
      </c>
      <c r="F28" s="1182" t="s">
        <v>4</v>
      </c>
      <c r="G28" s="1182" t="s">
        <v>5</v>
      </c>
      <c r="H28" s="1182" t="s">
        <v>6</v>
      </c>
      <c r="I28" s="1182" t="s">
        <v>7</v>
      </c>
      <c r="J28" s="28" t="s">
        <v>2</v>
      </c>
      <c r="K28" s="1182" t="s">
        <v>8</v>
      </c>
      <c r="L28" s="250" t="s">
        <v>9</v>
      </c>
      <c r="M28" s="250" t="s">
        <v>9</v>
      </c>
      <c r="N28" s="1182" t="s">
        <v>12</v>
      </c>
      <c r="O28" s="1182" t="s">
        <v>13</v>
      </c>
      <c r="P28" s="1182" t="s">
        <v>14</v>
      </c>
      <c r="Q28" s="1182" t="s">
        <v>15</v>
      </c>
      <c r="R28" s="1182" t="s">
        <v>16</v>
      </c>
      <c r="S28" s="1182" t="s">
        <v>64</v>
      </c>
      <c r="T28" s="29" t="s">
        <v>10</v>
      </c>
      <c r="U28" s="30" t="s">
        <v>11</v>
      </c>
      <c r="V28" s="1182" t="s">
        <v>65</v>
      </c>
      <c r="W28" s="1182" t="s">
        <v>66</v>
      </c>
      <c r="X28" s="1182" t="s">
        <v>67</v>
      </c>
      <c r="Y28" s="1182" t="s">
        <v>68</v>
      </c>
      <c r="Z28" s="1182" t="s">
        <v>69</v>
      </c>
      <c r="AA28" s="1182" t="s">
        <v>70</v>
      </c>
      <c r="AB28" s="1182" t="s">
        <v>77</v>
      </c>
      <c r="AC28" s="1182" t="s">
        <v>78</v>
      </c>
      <c r="AD28" s="1198" t="s">
        <v>79</v>
      </c>
      <c r="AE28" s="1198" t="s">
        <v>80</v>
      </c>
      <c r="AF28" s="1198" t="s">
        <v>81</v>
      </c>
      <c r="AG28" s="1194" t="s">
        <v>82</v>
      </c>
      <c r="AH28" s="1196">
        <v>2016</v>
      </c>
      <c r="AI28" s="272"/>
    </row>
    <row r="29" spans="1:358" ht="16.5" hidden="1" customHeight="1" outlineLevel="1">
      <c r="A29" s="31"/>
      <c r="B29" s="68"/>
      <c r="C29" s="68"/>
      <c r="D29" s="27"/>
      <c r="E29" s="1183"/>
      <c r="F29" s="1183"/>
      <c r="G29" s="1183"/>
      <c r="H29" s="1183"/>
      <c r="I29" s="1183"/>
      <c r="J29" s="69" t="str">
        <f>$J$6</f>
        <v>(8-12 Jun)</v>
      </c>
      <c r="K29" s="1183"/>
      <c r="L29" s="33" t="s">
        <v>20</v>
      </c>
      <c r="M29" s="33" t="s">
        <v>63</v>
      </c>
      <c r="N29" s="1183"/>
      <c r="O29" s="1183"/>
      <c r="P29" s="1183"/>
      <c r="Q29" s="1183"/>
      <c r="R29" s="1183"/>
      <c r="S29" s="1183"/>
      <c r="T29" s="187">
        <v>42430</v>
      </c>
      <c r="U29" s="188">
        <v>42461</v>
      </c>
      <c r="V29" s="1183"/>
      <c r="W29" s="1183"/>
      <c r="X29" s="1183"/>
      <c r="Y29" s="1183"/>
      <c r="Z29" s="1183"/>
      <c r="AA29" s="1183"/>
      <c r="AB29" s="1183"/>
      <c r="AC29" s="1183"/>
      <c r="AD29" s="1199"/>
      <c r="AE29" s="1199"/>
      <c r="AF29" s="1199"/>
      <c r="AG29" s="1195"/>
      <c r="AH29" s="1197"/>
      <c r="AI29" s="272"/>
    </row>
    <row r="30" spans="1:358" hidden="1" outlineLevel="1">
      <c r="A30" s="89" t="s">
        <v>33</v>
      </c>
      <c r="B30" s="90">
        <v>20.81</v>
      </c>
      <c r="C30" s="90" t="str">
        <f>C19</f>
        <v>Previous WK</v>
      </c>
      <c r="D30" s="70"/>
      <c r="E30" s="71">
        <v>17</v>
      </c>
      <c r="F30" s="35"/>
      <c r="G30" s="35"/>
      <c r="H30" s="35"/>
      <c r="I30" s="35"/>
      <c r="J30" s="72"/>
      <c r="K30" s="35"/>
      <c r="L30" s="37"/>
      <c r="M30" s="37"/>
      <c r="N30" s="35"/>
      <c r="O30" s="35"/>
      <c r="P30" s="35"/>
      <c r="Q30" s="35"/>
      <c r="R30" s="38"/>
      <c r="S30" s="39"/>
      <c r="T30" s="73"/>
      <c r="U30" s="73"/>
      <c r="V30" s="39"/>
      <c r="W30" s="39"/>
      <c r="X30" s="39"/>
      <c r="Y30" s="38"/>
      <c r="Z30" s="38"/>
      <c r="AA30" s="38"/>
      <c r="AB30" s="38"/>
      <c r="AC30" s="38"/>
      <c r="AD30" s="248"/>
      <c r="AE30" s="248"/>
      <c r="AF30" s="248"/>
      <c r="AG30" s="249"/>
      <c r="AH30" s="239"/>
      <c r="AI30" s="272"/>
    </row>
    <row r="31" spans="1:358" s="77" customFormat="1" ht="21" hidden="1" customHeight="1" outlineLevel="1">
      <c r="A31" s="1184"/>
      <c r="B31" s="1185"/>
      <c r="C31" s="1185"/>
      <c r="D31" s="91"/>
      <c r="E31" s="91"/>
      <c r="F31" s="76"/>
      <c r="G31" s="76"/>
      <c r="H31" s="76"/>
      <c r="I31" s="76"/>
      <c r="J31" s="43"/>
      <c r="K31" s="76"/>
      <c r="L31" s="76"/>
      <c r="M31" s="76"/>
      <c r="N31" s="76"/>
      <c r="O31" s="76"/>
      <c r="P31" s="222"/>
      <c r="Q31" s="76"/>
      <c r="R31" s="44"/>
      <c r="S31" s="44"/>
      <c r="T31" s="218"/>
      <c r="U31" s="219"/>
      <c r="V31" s="44"/>
      <c r="W31" s="44"/>
      <c r="X31" s="44"/>
      <c r="Y31" s="44"/>
      <c r="Z31" s="44"/>
      <c r="AA31" s="44"/>
      <c r="AB31" s="44"/>
      <c r="AC31" s="44"/>
      <c r="AD31" s="44"/>
      <c r="AE31" s="44"/>
      <c r="AF31" s="44"/>
      <c r="AG31" s="235"/>
      <c r="AH31" s="240"/>
      <c r="AI31" s="272"/>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c r="GV31" s="45"/>
      <c r="GW31" s="45"/>
      <c r="GX31" s="45"/>
      <c r="GY31" s="45"/>
      <c r="GZ31" s="45"/>
      <c r="HA31" s="45"/>
      <c r="HB31" s="45"/>
      <c r="HC31" s="45"/>
      <c r="HD31" s="45"/>
      <c r="HE31" s="45"/>
      <c r="HF31" s="45"/>
      <c r="HG31" s="45"/>
      <c r="HH31" s="45"/>
      <c r="HI31" s="45"/>
      <c r="HJ31" s="45"/>
      <c r="HK31" s="45"/>
      <c r="HL31" s="45"/>
      <c r="HM31" s="45"/>
      <c r="HN31" s="45"/>
      <c r="HO31" s="45"/>
      <c r="HP31" s="45"/>
      <c r="HQ31" s="45"/>
      <c r="HR31" s="45"/>
      <c r="HS31" s="45"/>
      <c r="HT31" s="45"/>
      <c r="HU31" s="45"/>
      <c r="HV31" s="45"/>
      <c r="HW31" s="45"/>
      <c r="HX31" s="45"/>
      <c r="HY31" s="45"/>
      <c r="HZ31" s="45"/>
      <c r="IA31" s="45"/>
      <c r="IB31" s="45"/>
      <c r="IC31" s="45"/>
      <c r="ID31" s="45"/>
      <c r="IE31" s="45"/>
      <c r="IF31" s="45"/>
      <c r="IG31" s="45"/>
      <c r="IH31" s="45"/>
      <c r="II31" s="45"/>
      <c r="IJ31" s="45"/>
      <c r="IK31" s="45"/>
      <c r="IL31" s="45"/>
      <c r="IM31" s="45"/>
      <c r="IN31" s="45"/>
      <c r="IO31" s="45"/>
      <c r="IP31" s="45"/>
      <c r="IQ31" s="45"/>
      <c r="IR31" s="45"/>
      <c r="IS31" s="45"/>
      <c r="IT31" s="45"/>
      <c r="IU31" s="45"/>
      <c r="IV31" s="45"/>
      <c r="IW31" s="45"/>
      <c r="IX31" s="45"/>
      <c r="IY31" s="45"/>
      <c r="IZ31" s="45"/>
      <c r="JA31" s="45"/>
      <c r="JB31" s="45"/>
      <c r="JC31" s="45"/>
      <c r="JD31" s="45"/>
      <c r="JE31" s="45"/>
      <c r="JF31" s="45"/>
      <c r="JG31" s="45"/>
      <c r="JH31" s="45"/>
      <c r="JI31" s="45"/>
      <c r="JJ31" s="45"/>
      <c r="JK31" s="45"/>
      <c r="JL31" s="45"/>
      <c r="JM31" s="45"/>
      <c r="JN31" s="45"/>
      <c r="JO31" s="45"/>
      <c r="JP31" s="45"/>
      <c r="JQ31" s="45"/>
      <c r="JR31" s="45"/>
      <c r="JS31" s="45"/>
      <c r="JT31" s="45"/>
      <c r="JU31" s="45"/>
      <c r="JV31" s="45"/>
      <c r="JW31" s="45"/>
      <c r="JX31" s="45"/>
      <c r="JY31" s="45"/>
      <c r="JZ31" s="45"/>
      <c r="KA31" s="45"/>
      <c r="KB31" s="45"/>
      <c r="KC31" s="45"/>
      <c r="KD31" s="45"/>
      <c r="KE31" s="45"/>
      <c r="KF31" s="45"/>
      <c r="KG31" s="45"/>
      <c r="KH31" s="45"/>
      <c r="KI31" s="45"/>
      <c r="KJ31" s="45"/>
      <c r="KK31" s="45"/>
      <c r="KL31" s="45"/>
      <c r="KM31" s="45"/>
      <c r="KN31" s="45"/>
      <c r="KO31" s="45"/>
      <c r="KP31" s="45"/>
      <c r="KQ31" s="45"/>
      <c r="KR31" s="45"/>
      <c r="KS31" s="45"/>
      <c r="KT31" s="45"/>
      <c r="KU31" s="45"/>
      <c r="KV31" s="45"/>
      <c r="KW31" s="45"/>
      <c r="KX31" s="45"/>
      <c r="KY31" s="45"/>
      <c r="KZ31" s="45"/>
      <c r="LA31" s="45"/>
      <c r="LB31" s="45"/>
      <c r="LC31" s="45"/>
      <c r="LD31" s="45"/>
      <c r="LE31" s="45"/>
      <c r="LF31" s="45"/>
      <c r="LG31" s="45"/>
      <c r="LH31" s="45"/>
      <c r="LI31" s="45"/>
      <c r="LJ31" s="45"/>
      <c r="LK31" s="45"/>
      <c r="LL31" s="45"/>
      <c r="LM31" s="45"/>
      <c r="LN31" s="45"/>
      <c r="LO31" s="45"/>
      <c r="LP31" s="45"/>
      <c r="LQ31" s="45"/>
      <c r="LR31" s="45"/>
      <c r="LS31" s="45"/>
      <c r="LT31" s="45"/>
      <c r="LU31" s="45"/>
      <c r="LV31" s="45"/>
      <c r="LW31" s="45"/>
      <c r="LX31" s="45"/>
      <c r="LY31" s="45"/>
      <c r="LZ31" s="45"/>
      <c r="MA31" s="45"/>
      <c r="MB31" s="45"/>
      <c r="MC31" s="45"/>
      <c r="MD31" s="45"/>
      <c r="ME31" s="45"/>
      <c r="MF31" s="45"/>
      <c r="MG31" s="45"/>
      <c r="MH31" s="45"/>
      <c r="MI31" s="45"/>
      <c r="MJ31" s="45"/>
      <c r="MK31" s="45"/>
      <c r="ML31" s="45"/>
      <c r="MM31" s="45"/>
      <c r="MN31" s="45"/>
      <c r="MO31" s="45"/>
      <c r="MP31" s="45"/>
      <c r="MQ31" s="45"/>
      <c r="MR31" s="45"/>
      <c r="MS31" s="45"/>
      <c r="MT31" s="45"/>
    </row>
    <row r="32" spans="1:358" ht="54.75" hidden="1" customHeight="1" outlineLevel="1">
      <c r="A32" s="47" t="s">
        <v>23</v>
      </c>
      <c r="B32" s="78">
        <f>C32-$B$30</f>
        <v>-0.30999999999999872</v>
      </c>
      <c r="C32" s="55">
        <v>20.5</v>
      </c>
      <c r="D32" s="49"/>
      <c r="E32" s="49"/>
      <c r="F32" s="50"/>
      <c r="G32" s="57"/>
      <c r="H32" s="56"/>
      <c r="I32" s="56"/>
      <c r="J32" s="53"/>
      <c r="K32" s="189">
        <v>17.25</v>
      </c>
      <c r="L32" s="189">
        <v>18</v>
      </c>
      <c r="M32" s="189">
        <v>17.25</v>
      </c>
      <c r="N32" s="189">
        <v>16</v>
      </c>
      <c r="O32" s="189">
        <v>19.5</v>
      </c>
      <c r="P32" s="56">
        <v>23.61</v>
      </c>
      <c r="Q32" s="56">
        <v>15.2</v>
      </c>
      <c r="R32" s="189">
        <v>18.5</v>
      </c>
      <c r="S32" s="189">
        <v>21</v>
      </c>
      <c r="T32" s="185" t="s">
        <v>88</v>
      </c>
      <c r="U32" s="186" t="s">
        <v>89</v>
      </c>
      <c r="V32" s="189">
        <v>21</v>
      </c>
      <c r="W32" s="189">
        <v>20</v>
      </c>
      <c r="X32" s="189">
        <v>18.5</v>
      </c>
      <c r="Y32" s="189">
        <v>17.5</v>
      </c>
      <c r="Z32" s="189">
        <v>16</v>
      </c>
      <c r="AA32" s="189">
        <v>16</v>
      </c>
      <c r="AB32" s="189">
        <v>15</v>
      </c>
      <c r="AC32" s="189">
        <v>14.5</v>
      </c>
      <c r="AD32" s="246">
        <f>AVERAGE(P32:R32)</f>
        <v>19.103333333333335</v>
      </c>
      <c r="AE32" s="246">
        <f>AVERAGE(S32:W32)</f>
        <v>20.666666666666668</v>
      </c>
      <c r="AF32" s="246">
        <f>AVERAGE(X32:Z32)</f>
        <v>17.333333333333332</v>
      </c>
      <c r="AG32" s="247">
        <f>AVERAGE(AA32:AC32)</f>
        <v>15.166666666666666</v>
      </c>
      <c r="AH32" s="241">
        <f>AVERAGE(P32:AC32)</f>
        <v>18.067499999999999</v>
      </c>
      <c r="AI32" s="272"/>
    </row>
    <row r="33" spans="1:358" ht="54.75" hidden="1" customHeight="1" outlineLevel="1">
      <c r="A33" s="47" t="s">
        <v>24</v>
      </c>
      <c r="B33" s="78">
        <f t="shared" ref="B33" si="18">C33-$B$24</f>
        <v>21.869999999999997</v>
      </c>
      <c r="C33" s="55">
        <v>20.100000000000001</v>
      </c>
      <c r="D33" s="49"/>
      <c r="E33" s="49"/>
      <c r="F33" s="56"/>
      <c r="G33" s="57"/>
      <c r="H33" s="56"/>
      <c r="I33" s="56"/>
      <c r="J33" s="55"/>
      <c r="K33" s="189">
        <v>17</v>
      </c>
      <c r="L33" s="189">
        <v>17</v>
      </c>
      <c r="M33" s="189">
        <v>16.3</v>
      </c>
      <c r="N33" s="189">
        <v>15</v>
      </c>
      <c r="O33" s="183"/>
      <c r="P33" s="56">
        <v>23.61</v>
      </c>
      <c r="Q33" s="56">
        <v>15.2</v>
      </c>
      <c r="R33" s="183">
        <v>17.8</v>
      </c>
      <c r="S33" s="183">
        <v>19</v>
      </c>
      <c r="T33" s="185"/>
      <c r="U33" s="186"/>
      <c r="V33" s="183">
        <v>20.5</v>
      </c>
      <c r="W33" s="183">
        <v>21.5</v>
      </c>
      <c r="X33" s="183">
        <v>21</v>
      </c>
      <c r="Y33" s="183">
        <v>19.8</v>
      </c>
      <c r="Z33" s="183">
        <v>18</v>
      </c>
      <c r="AA33" s="183">
        <v>17.5</v>
      </c>
      <c r="AB33" s="183">
        <v>16</v>
      </c>
      <c r="AC33" s="183">
        <v>16</v>
      </c>
      <c r="AD33" s="246">
        <f>AVERAGE(P33:R33)</f>
        <v>18.87</v>
      </c>
      <c r="AE33" s="246">
        <f t="shared" ref="AE33:AE35" si="19">AVERAGE(S33:W33)</f>
        <v>20.333333333333332</v>
      </c>
      <c r="AF33" s="246">
        <f t="shared" ref="AF33:AF35" si="20">AVERAGE(X33:Z33)</f>
        <v>19.599999999999998</v>
      </c>
      <c r="AG33" s="247">
        <f t="shared" ref="AG33:AG35" si="21">AVERAGE(AA33:AC33)</f>
        <v>16.5</v>
      </c>
      <c r="AH33" s="241">
        <f>AVERAGE(P33:AC33)</f>
        <v>18.825833333333335</v>
      </c>
      <c r="AI33" s="272"/>
    </row>
    <row r="34" spans="1:358" ht="54.75" hidden="1" customHeight="1" outlineLevel="1">
      <c r="A34" s="47" t="s">
        <v>25</v>
      </c>
      <c r="B34" s="48">
        <f t="shared" ref="B34" si="22">C34-$B$30</f>
        <v>-0.80999999999999872</v>
      </c>
      <c r="C34" s="55">
        <v>20</v>
      </c>
      <c r="D34" s="49"/>
      <c r="E34" s="49"/>
      <c r="F34" s="56"/>
      <c r="G34" s="57"/>
      <c r="H34" s="56"/>
      <c r="I34" s="56"/>
      <c r="J34" s="55"/>
      <c r="K34" s="189">
        <v>16</v>
      </c>
      <c r="L34" s="189">
        <v>16</v>
      </c>
      <c r="M34" s="189">
        <v>16</v>
      </c>
      <c r="N34" s="189">
        <v>16</v>
      </c>
      <c r="O34" s="189">
        <v>16.5</v>
      </c>
      <c r="P34" s="56">
        <v>23.61</v>
      </c>
      <c r="Q34" s="56">
        <v>15.2</v>
      </c>
      <c r="R34" s="189">
        <v>18</v>
      </c>
      <c r="S34" s="189">
        <v>18</v>
      </c>
      <c r="T34" s="185" t="s">
        <v>166</v>
      </c>
      <c r="U34" s="186" t="s">
        <v>96</v>
      </c>
      <c r="V34" s="189">
        <v>18.5</v>
      </c>
      <c r="W34" s="189">
        <v>20</v>
      </c>
      <c r="X34" s="189">
        <v>20</v>
      </c>
      <c r="Y34" s="189">
        <v>19</v>
      </c>
      <c r="Z34" s="189">
        <v>18</v>
      </c>
      <c r="AA34" s="189">
        <v>17.5</v>
      </c>
      <c r="AB34" s="189">
        <v>17.5</v>
      </c>
      <c r="AC34" s="189">
        <v>17.5</v>
      </c>
      <c r="AD34" s="246">
        <f>AVERAGE(P34:R34)</f>
        <v>18.936666666666667</v>
      </c>
      <c r="AE34" s="246">
        <f t="shared" si="19"/>
        <v>18.833333333333332</v>
      </c>
      <c r="AF34" s="246">
        <f t="shared" si="20"/>
        <v>19</v>
      </c>
      <c r="AG34" s="247">
        <f t="shared" si="21"/>
        <v>17.5</v>
      </c>
      <c r="AH34" s="241">
        <f>AVERAGE(P34:AC34)</f>
        <v>18.567499999999999</v>
      </c>
      <c r="AI34" s="272"/>
    </row>
    <row r="35" spans="1:358" ht="47.25" hidden="1" customHeight="1" outlineLevel="1" thickBot="1">
      <c r="A35" s="47" t="s">
        <v>26</v>
      </c>
      <c r="B35" s="78">
        <f>C35-$B$18</f>
        <v>20.18</v>
      </c>
      <c r="C35" s="55">
        <v>20.18</v>
      </c>
      <c r="D35" s="49"/>
      <c r="E35" s="49"/>
      <c r="F35" s="52"/>
      <c r="G35" s="51"/>
      <c r="H35" s="52"/>
      <c r="I35" s="92"/>
      <c r="J35" s="55"/>
      <c r="K35" s="93">
        <v>15.68</v>
      </c>
      <c r="L35" s="94">
        <v>18</v>
      </c>
      <c r="M35" s="94">
        <v>15.94</v>
      </c>
      <c r="N35" s="181">
        <v>16.25</v>
      </c>
      <c r="O35" s="181">
        <v>18.5</v>
      </c>
      <c r="P35" s="56">
        <v>23.61</v>
      </c>
      <c r="Q35" s="56">
        <v>15.2</v>
      </c>
      <c r="R35" s="189">
        <v>18.55</v>
      </c>
      <c r="S35" s="189">
        <v>20.09</v>
      </c>
      <c r="T35" s="185" t="s">
        <v>171</v>
      </c>
      <c r="U35" s="186"/>
      <c r="V35" s="189">
        <v>20.65</v>
      </c>
      <c r="W35" s="189">
        <v>20.73</v>
      </c>
      <c r="X35" s="189">
        <v>17.100000000000001</v>
      </c>
      <c r="Y35" s="189">
        <v>15.9</v>
      </c>
      <c r="Z35" s="189">
        <v>14.3</v>
      </c>
      <c r="AA35" s="189">
        <v>14.4</v>
      </c>
      <c r="AB35" s="189">
        <v>14</v>
      </c>
      <c r="AC35" s="189">
        <v>13.9</v>
      </c>
      <c r="AD35" s="246">
        <f>AVERAGE(P35:R35)</f>
        <v>19.12</v>
      </c>
      <c r="AE35" s="246">
        <f t="shared" si="19"/>
        <v>20.49</v>
      </c>
      <c r="AF35" s="246">
        <f t="shared" si="20"/>
        <v>15.766666666666666</v>
      </c>
      <c r="AG35" s="247">
        <f t="shared" si="21"/>
        <v>14.1</v>
      </c>
      <c r="AH35" s="241">
        <f>AVERAGE(P35:AC35)</f>
        <v>17.369166666666668</v>
      </c>
      <c r="AI35" s="272"/>
    </row>
    <row r="36" spans="1:358" s="62" customFormat="1" ht="19.5" hidden="1" outlineLevel="1" thickBot="1">
      <c r="A36" s="245" t="s">
        <v>75</v>
      </c>
      <c r="B36" s="58" t="s">
        <v>27</v>
      </c>
      <c r="C36" s="58" t="s">
        <v>27</v>
      </c>
      <c r="D36" s="87"/>
      <c r="E36" s="58"/>
      <c r="F36" s="59" t="e">
        <f>AVERAGE(F32:F35)</f>
        <v>#DIV/0!</v>
      </c>
      <c r="G36" s="59"/>
      <c r="H36" s="59"/>
      <c r="I36" s="59"/>
      <c r="J36" s="59" t="e">
        <f t="shared" ref="J36:R36" si="23">AVERAGE(J32:J35)</f>
        <v>#DIV/0!</v>
      </c>
      <c r="K36" s="59">
        <f t="shared" si="23"/>
        <v>16.482500000000002</v>
      </c>
      <c r="L36" s="59">
        <f t="shared" si="23"/>
        <v>17.25</v>
      </c>
      <c r="M36" s="59">
        <f t="shared" si="23"/>
        <v>16.372499999999999</v>
      </c>
      <c r="N36" s="59">
        <f t="shared" si="23"/>
        <v>15.8125</v>
      </c>
      <c r="O36" s="59">
        <f t="shared" si="23"/>
        <v>18.166666666666668</v>
      </c>
      <c r="P36" s="59">
        <f t="shared" si="23"/>
        <v>23.61</v>
      </c>
      <c r="Q36" s="59">
        <f t="shared" si="23"/>
        <v>15.2</v>
      </c>
      <c r="R36" s="59">
        <f t="shared" si="23"/>
        <v>18.212499999999999</v>
      </c>
      <c r="S36" s="59">
        <f t="shared" ref="S36:AC36" si="24">AVERAGE(S32:S35)</f>
        <v>19.522500000000001</v>
      </c>
      <c r="T36" s="60"/>
      <c r="U36" s="60"/>
      <c r="V36" s="59">
        <f t="shared" si="24"/>
        <v>20.162500000000001</v>
      </c>
      <c r="W36" s="59">
        <f t="shared" si="24"/>
        <v>20.557500000000001</v>
      </c>
      <c r="X36" s="59">
        <f t="shared" si="24"/>
        <v>19.149999999999999</v>
      </c>
      <c r="Y36" s="59">
        <f t="shared" si="24"/>
        <v>18.05</v>
      </c>
      <c r="Z36" s="59">
        <f t="shared" si="24"/>
        <v>16.574999999999999</v>
      </c>
      <c r="AA36" s="59">
        <f t="shared" si="24"/>
        <v>16.350000000000001</v>
      </c>
      <c r="AB36" s="59">
        <f t="shared" si="24"/>
        <v>15.625</v>
      </c>
      <c r="AC36" s="59">
        <f t="shared" si="24"/>
        <v>15.475</v>
      </c>
      <c r="AD36" s="59">
        <f>AVERAGE(AD32:AD35)</f>
        <v>19.0075</v>
      </c>
      <c r="AE36" s="59">
        <f t="shared" ref="AE36:AG36" si="25">AVERAGE(AE32:AE35)</f>
        <v>20.080833333333331</v>
      </c>
      <c r="AF36" s="59">
        <f t="shared" si="25"/>
        <v>17.924999999999997</v>
      </c>
      <c r="AG36" s="234">
        <f t="shared" si="25"/>
        <v>15.816666666666666</v>
      </c>
      <c r="AH36" s="242">
        <f>AVERAGE(AH32:AH35)</f>
        <v>18.2075</v>
      </c>
      <c r="AI36" s="273"/>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c r="DZ36" s="61"/>
      <c r="EA36" s="61"/>
      <c r="EB36" s="61"/>
      <c r="EC36" s="61"/>
      <c r="ED36" s="61"/>
      <c r="EE36" s="61"/>
      <c r="EF36" s="61"/>
      <c r="EG36" s="61"/>
      <c r="EH36" s="61"/>
      <c r="EI36" s="61"/>
      <c r="EJ36" s="61"/>
      <c r="EK36" s="61"/>
      <c r="EL36" s="61"/>
      <c r="EM36" s="61"/>
      <c r="EN36" s="61"/>
      <c r="EO36" s="61"/>
      <c r="EP36" s="61"/>
      <c r="EQ36" s="61"/>
      <c r="ER36" s="61"/>
      <c r="ES36" s="61"/>
      <c r="ET36" s="61"/>
      <c r="EU36" s="61"/>
      <c r="EV36" s="61"/>
      <c r="EW36" s="61"/>
      <c r="EX36" s="61"/>
      <c r="EY36" s="61"/>
      <c r="EZ36" s="61"/>
      <c r="FA36" s="61"/>
      <c r="FB36" s="61"/>
      <c r="FC36" s="61"/>
      <c r="FD36" s="61"/>
      <c r="FE36" s="61"/>
      <c r="FF36" s="61"/>
      <c r="FG36" s="61"/>
      <c r="FH36" s="61"/>
      <c r="FI36" s="61"/>
      <c r="FJ36" s="61"/>
      <c r="FK36" s="61"/>
      <c r="FL36" s="61"/>
      <c r="FM36" s="61"/>
      <c r="FN36" s="61"/>
      <c r="FO36" s="61"/>
      <c r="FP36" s="61"/>
      <c r="FQ36" s="61"/>
      <c r="FR36" s="61"/>
      <c r="FS36" s="61"/>
      <c r="FT36" s="61"/>
      <c r="FU36" s="61"/>
      <c r="FV36" s="61"/>
      <c r="FW36" s="61"/>
      <c r="FX36" s="61"/>
      <c r="FY36" s="61"/>
      <c r="FZ36" s="61"/>
      <c r="GA36" s="61"/>
      <c r="GB36" s="61"/>
      <c r="GC36" s="61"/>
      <c r="GD36" s="61"/>
      <c r="GE36" s="61"/>
      <c r="GF36" s="61"/>
      <c r="GG36" s="61"/>
      <c r="GH36" s="61"/>
      <c r="GI36" s="61"/>
      <c r="GJ36" s="61"/>
      <c r="GK36" s="61"/>
      <c r="GL36" s="61"/>
      <c r="GM36" s="61"/>
      <c r="GN36" s="61"/>
      <c r="GO36" s="61"/>
      <c r="GP36" s="61"/>
      <c r="GQ36" s="61"/>
      <c r="GR36" s="61"/>
      <c r="GS36" s="61"/>
      <c r="GT36" s="61"/>
      <c r="GU36" s="61"/>
      <c r="GV36" s="61"/>
      <c r="GW36" s="61"/>
      <c r="GX36" s="61"/>
      <c r="GY36" s="61"/>
      <c r="GZ36" s="61"/>
      <c r="HA36" s="61"/>
      <c r="HB36" s="61"/>
      <c r="HC36" s="61"/>
      <c r="HD36" s="61"/>
      <c r="HE36" s="61"/>
      <c r="HF36" s="61"/>
      <c r="HG36" s="61"/>
      <c r="HH36" s="61"/>
      <c r="HI36" s="61"/>
      <c r="HJ36" s="61"/>
      <c r="HK36" s="61"/>
      <c r="HL36" s="61"/>
      <c r="HM36" s="61"/>
      <c r="HN36" s="61"/>
      <c r="HO36" s="61"/>
      <c r="HP36" s="61"/>
      <c r="HQ36" s="61"/>
      <c r="HR36" s="61"/>
      <c r="HS36" s="61"/>
      <c r="HT36" s="61"/>
      <c r="HU36" s="61"/>
      <c r="HV36" s="61"/>
      <c r="HW36" s="61"/>
      <c r="HX36" s="61"/>
      <c r="HY36" s="61"/>
      <c r="HZ36" s="61"/>
      <c r="IA36" s="61"/>
      <c r="IB36" s="61"/>
      <c r="IC36" s="61"/>
      <c r="ID36" s="61"/>
      <c r="IE36" s="61"/>
      <c r="IF36" s="61"/>
      <c r="IG36" s="61"/>
      <c r="IH36" s="61"/>
      <c r="II36" s="61"/>
      <c r="IJ36" s="61"/>
      <c r="IK36" s="61"/>
      <c r="IL36" s="61"/>
      <c r="IM36" s="61"/>
      <c r="IN36" s="61"/>
      <c r="IO36" s="61"/>
      <c r="IP36" s="61"/>
      <c r="IQ36" s="61"/>
      <c r="IR36" s="61"/>
      <c r="IS36" s="61"/>
      <c r="IT36" s="61"/>
      <c r="IU36" s="61"/>
      <c r="IV36" s="61"/>
      <c r="IW36" s="61"/>
      <c r="IX36" s="61"/>
      <c r="IY36" s="61"/>
      <c r="IZ36" s="61"/>
      <c r="JA36" s="61"/>
      <c r="JB36" s="61"/>
      <c r="JC36" s="61"/>
      <c r="JD36" s="61"/>
      <c r="JE36" s="61"/>
      <c r="JF36" s="61"/>
      <c r="JG36" s="61"/>
      <c r="JH36" s="61"/>
      <c r="JI36" s="61"/>
      <c r="JJ36" s="61"/>
      <c r="JK36" s="61"/>
      <c r="JL36" s="61"/>
      <c r="JM36" s="61"/>
      <c r="JN36" s="61"/>
      <c r="JO36" s="61"/>
      <c r="JP36" s="61"/>
      <c r="JQ36" s="61"/>
      <c r="JR36" s="61"/>
      <c r="JS36" s="61"/>
      <c r="JT36" s="61"/>
      <c r="JU36" s="61"/>
      <c r="JV36" s="61"/>
      <c r="JW36" s="61"/>
      <c r="JX36" s="61"/>
      <c r="JY36" s="61"/>
      <c r="JZ36" s="61"/>
      <c r="KA36" s="61"/>
      <c r="KB36" s="61"/>
      <c r="KC36" s="61"/>
      <c r="KD36" s="61"/>
      <c r="KE36" s="61"/>
      <c r="KF36" s="61"/>
      <c r="KG36" s="61"/>
      <c r="KH36" s="61"/>
      <c r="KI36" s="61"/>
      <c r="KJ36" s="61"/>
      <c r="KK36" s="61"/>
      <c r="KL36" s="61"/>
      <c r="KM36" s="61"/>
      <c r="KN36" s="61"/>
      <c r="KO36" s="61"/>
      <c r="KP36" s="61"/>
      <c r="KQ36" s="61"/>
      <c r="KR36" s="61"/>
      <c r="KS36" s="61"/>
      <c r="KT36" s="61"/>
      <c r="KU36" s="61"/>
      <c r="KV36" s="61"/>
      <c r="KW36" s="61"/>
      <c r="KX36" s="61"/>
      <c r="KY36" s="61"/>
      <c r="KZ36" s="61"/>
      <c r="LA36" s="61"/>
      <c r="LB36" s="61"/>
      <c r="LC36" s="61"/>
      <c r="LD36" s="61"/>
      <c r="LE36" s="61"/>
      <c r="LF36" s="61"/>
      <c r="LG36" s="61"/>
      <c r="LH36" s="61"/>
      <c r="LI36" s="61"/>
      <c r="LJ36" s="61"/>
      <c r="LK36" s="61"/>
      <c r="LL36" s="61"/>
      <c r="LM36" s="61"/>
      <c r="LN36" s="61"/>
      <c r="LO36" s="61"/>
      <c r="LP36" s="61"/>
      <c r="LQ36" s="61"/>
      <c r="LR36" s="61"/>
      <c r="LS36" s="61"/>
      <c r="LT36" s="61"/>
      <c r="LU36" s="61"/>
      <c r="LV36" s="61"/>
      <c r="LW36" s="61"/>
      <c r="LX36" s="61"/>
      <c r="LY36" s="61"/>
      <c r="LZ36" s="61"/>
      <c r="MA36" s="61"/>
      <c r="MB36" s="61"/>
      <c r="MC36" s="61"/>
      <c r="MD36" s="61"/>
      <c r="ME36" s="61"/>
      <c r="MF36" s="61"/>
      <c r="MG36" s="61"/>
      <c r="MH36" s="61"/>
      <c r="MI36" s="61"/>
      <c r="MJ36" s="61"/>
      <c r="MK36" s="61"/>
      <c r="ML36" s="61"/>
      <c r="MM36" s="61"/>
      <c r="MN36" s="61"/>
      <c r="MO36" s="61"/>
      <c r="MP36" s="61"/>
      <c r="MQ36" s="61"/>
      <c r="MR36" s="61"/>
      <c r="MS36" s="61"/>
      <c r="MT36" s="61"/>
    </row>
    <row r="37" spans="1:358" ht="19.5" collapsed="1" thickBot="1">
      <c r="A37" s="227" t="s">
        <v>74</v>
      </c>
      <c r="B37" s="160"/>
      <c r="C37" s="160"/>
      <c r="D37" s="161"/>
      <c r="E37" s="161"/>
      <c r="F37" s="162"/>
      <c r="G37" s="162"/>
      <c r="H37" s="162"/>
      <c r="I37" s="162"/>
      <c r="J37" s="163"/>
      <c r="K37" s="162">
        <f>K14+K36</f>
        <v>64.782499999999999</v>
      </c>
      <c r="L37" s="162">
        <f>L14+L36</f>
        <v>64.099999999999994</v>
      </c>
      <c r="M37" s="162"/>
      <c r="N37" s="164">
        <f>N36</f>
        <v>15.8125</v>
      </c>
      <c r="O37" s="164">
        <v>17.5</v>
      </c>
      <c r="P37" s="164">
        <f>P36</f>
        <v>23.61</v>
      </c>
      <c r="Q37" s="164">
        <f t="shared" ref="Q37" si="26">Q36</f>
        <v>15.2</v>
      </c>
      <c r="R37" s="164">
        <f>R36</f>
        <v>18.212499999999999</v>
      </c>
      <c r="S37" s="164">
        <v>19.5</v>
      </c>
      <c r="T37" s="164"/>
      <c r="U37" s="164"/>
      <c r="V37" s="164">
        <v>20</v>
      </c>
      <c r="W37" s="164">
        <v>20.5</v>
      </c>
      <c r="X37" s="164">
        <v>19.5</v>
      </c>
      <c r="Y37" s="164">
        <v>18</v>
      </c>
      <c r="Z37" s="164">
        <v>16.5</v>
      </c>
      <c r="AA37" s="164">
        <v>16</v>
      </c>
      <c r="AB37" s="164">
        <v>15</v>
      </c>
      <c r="AC37" s="164">
        <v>15</v>
      </c>
      <c r="AD37" s="164">
        <f>AVERAGE(P37:R37)</f>
        <v>19.0075</v>
      </c>
      <c r="AE37" s="164">
        <f>AVERAGE(S37:W37)</f>
        <v>20</v>
      </c>
      <c r="AF37" s="164">
        <f>AVERAGE(X37:Z37)</f>
        <v>18</v>
      </c>
      <c r="AG37" s="229">
        <f>AVERAGE(AA37:AC37)</f>
        <v>15.333333333333334</v>
      </c>
      <c r="AH37" s="242">
        <f>AVERAGE(P37:R37,S37:AC37)</f>
        <v>18.085208333333334</v>
      </c>
      <c r="AI37" s="271">
        <v>16</v>
      </c>
    </row>
    <row r="38" spans="1:358" ht="21.75" thickBot="1">
      <c r="A38" s="196" t="s">
        <v>34</v>
      </c>
      <c r="B38" s="88"/>
      <c r="C38" s="88"/>
      <c r="D38" s="65"/>
      <c r="E38" s="65"/>
      <c r="F38" s="20"/>
      <c r="G38" s="20"/>
      <c r="H38" s="20"/>
      <c r="I38" s="20"/>
      <c r="J38" s="66"/>
      <c r="K38" s="20"/>
      <c r="L38" s="20"/>
      <c r="M38" s="20"/>
      <c r="N38" s="20"/>
      <c r="O38" s="20"/>
      <c r="P38" s="20"/>
      <c r="Q38" s="20"/>
      <c r="R38" s="23"/>
      <c r="S38" s="24"/>
      <c r="T38" s="67"/>
      <c r="U38" s="67"/>
      <c r="V38" s="24"/>
      <c r="W38" s="24"/>
      <c r="X38" s="24"/>
      <c r="Y38" s="23"/>
      <c r="Z38" s="23"/>
      <c r="AA38" s="23"/>
      <c r="AB38" s="23"/>
      <c r="AC38" s="23"/>
      <c r="AD38" s="23"/>
      <c r="AE38" s="23"/>
      <c r="AF38" s="23"/>
      <c r="AG38" s="24"/>
      <c r="AH38" s="238"/>
      <c r="AI38" s="272"/>
    </row>
    <row r="39" spans="1:358" ht="16.5" hidden="1" customHeight="1" outlineLevel="1">
      <c r="A39" s="25"/>
      <c r="B39" s="26" t="s">
        <v>1</v>
      </c>
      <c r="C39" s="26" t="str">
        <f>C28</f>
        <v>Forecast</v>
      </c>
      <c r="D39" s="27"/>
      <c r="E39" s="1182" t="s">
        <v>3</v>
      </c>
      <c r="F39" s="1182" t="s">
        <v>4</v>
      </c>
      <c r="G39" s="1182" t="s">
        <v>5</v>
      </c>
      <c r="H39" s="1182" t="s">
        <v>6</v>
      </c>
      <c r="I39" s="1182" t="s">
        <v>7</v>
      </c>
      <c r="J39" s="28" t="s">
        <v>2</v>
      </c>
      <c r="K39" s="1182" t="s">
        <v>8</v>
      </c>
      <c r="L39" s="250" t="s">
        <v>9</v>
      </c>
      <c r="M39" s="250" t="s">
        <v>9</v>
      </c>
      <c r="N39" s="1182" t="s">
        <v>12</v>
      </c>
      <c r="O39" s="1182" t="s">
        <v>13</v>
      </c>
      <c r="P39" s="1182" t="s">
        <v>14</v>
      </c>
      <c r="Q39" s="1182" t="s">
        <v>15</v>
      </c>
      <c r="R39" s="1182" t="s">
        <v>16</v>
      </c>
      <c r="S39" s="1182" t="s">
        <v>64</v>
      </c>
      <c r="T39" s="29" t="s">
        <v>10</v>
      </c>
      <c r="U39" s="30" t="s">
        <v>11</v>
      </c>
      <c r="V39" s="1182" t="s">
        <v>65</v>
      </c>
      <c r="W39" s="1182" t="s">
        <v>66</v>
      </c>
      <c r="X39" s="1182" t="s">
        <v>67</v>
      </c>
      <c r="Y39" s="1182" t="s">
        <v>68</v>
      </c>
      <c r="Z39" s="1182" t="s">
        <v>69</v>
      </c>
      <c r="AA39" s="1182" t="s">
        <v>70</v>
      </c>
      <c r="AB39" s="1182" t="s">
        <v>77</v>
      </c>
      <c r="AC39" s="1182" t="s">
        <v>78</v>
      </c>
      <c r="AD39" s="1198" t="s">
        <v>79</v>
      </c>
      <c r="AE39" s="1198" t="s">
        <v>80</v>
      </c>
      <c r="AF39" s="1198" t="s">
        <v>81</v>
      </c>
      <c r="AG39" s="1194" t="s">
        <v>82</v>
      </c>
      <c r="AH39" s="1196">
        <v>2016</v>
      </c>
      <c r="AI39" s="272"/>
    </row>
    <row r="40" spans="1:358" ht="16.5" hidden="1" customHeight="1" outlineLevel="1">
      <c r="A40" s="31"/>
      <c r="B40" s="68"/>
      <c r="C40" s="68"/>
      <c r="D40" s="27"/>
      <c r="E40" s="1183"/>
      <c r="F40" s="1183"/>
      <c r="G40" s="1183"/>
      <c r="H40" s="1183"/>
      <c r="I40" s="1183"/>
      <c r="J40" s="69" t="str">
        <f>$J$6</f>
        <v>(8-12 Jun)</v>
      </c>
      <c r="K40" s="1183"/>
      <c r="L40" s="33" t="s">
        <v>20</v>
      </c>
      <c r="M40" s="33" t="s">
        <v>63</v>
      </c>
      <c r="N40" s="1183"/>
      <c r="O40" s="1183"/>
      <c r="P40" s="1183"/>
      <c r="Q40" s="1183"/>
      <c r="R40" s="1183"/>
      <c r="S40" s="1183"/>
      <c r="T40" s="187">
        <f>T6</f>
        <v>42461</v>
      </c>
      <c r="U40" s="188">
        <f>U6</f>
        <v>42491</v>
      </c>
      <c r="V40" s="1183"/>
      <c r="W40" s="1183"/>
      <c r="X40" s="1183"/>
      <c r="Y40" s="1183"/>
      <c r="Z40" s="1183"/>
      <c r="AA40" s="1183"/>
      <c r="AB40" s="1183"/>
      <c r="AC40" s="1183"/>
      <c r="AD40" s="1199"/>
      <c r="AE40" s="1199"/>
      <c r="AF40" s="1199"/>
      <c r="AG40" s="1195"/>
      <c r="AH40" s="1197"/>
      <c r="AI40" s="272"/>
    </row>
    <row r="41" spans="1:358" hidden="1" outlineLevel="1">
      <c r="A41" s="89" t="s">
        <v>35</v>
      </c>
      <c r="B41" s="96">
        <v>13.72</v>
      </c>
      <c r="C41" s="97" t="str">
        <f>C30</f>
        <v>Previous WK</v>
      </c>
      <c r="D41" s="98"/>
      <c r="E41" s="99">
        <v>13.53</v>
      </c>
      <c r="F41" s="35"/>
      <c r="G41" s="35"/>
      <c r="H41" s="35"/>
      <c r="I41" s="35"/>
      <c r="J41" s="72"/>
      <c r="K41" s="35"/>
      <c r="L41" s="37"/>
      <c r="M41" s="37"/>
      <c r="N41" s="35"/>
      <c r="O41" s="35"/>
      <c r="P41" s="35"/>
      <c r="Q41" s="35"/>
      <c r="R41" s="38"/>
      <c r="S41" s="39"/>
      <c r="T41" s="100"/>
      <c r="U41" s="100"/>
      <c r="V41" s="39"/>
      <c r="W41" s="39"/>
      <c r="X41" s="39"/>
      <c r="Y41" s="38"/>
      <c r="Z41" s="38"/>
      <c r="AA41" s="38"/>
      <c r="AB41" s="38"/>
      <c r="AC41" s="38"/>
      <c r="AD41" s="248"/>
      <c r="AE41" s="248"/>
      <c r="AF41" s="248"/>
      <c r="AG41" s="249"/>
      <c r="AH41" s="239"/>
      <c r="AI41" s="272"/>
    </row>
    <row r="42" spans="1:358" s="77" customFormat="1" ht="21" hidden="1" customHeight="1" outlineLevel="1">
      <c r="A42" s="1180"/>
      <c r="B42" s="1181"/>
      <c r="C42" s="1181"/>
      <c r="D42" s="41"/>
      <c r="E42" s="41"/>
      <c r="F42" s="76"/>
      <c r="G42" s="76"/>
      <c r="H42" s="76"/>
      <c r="I42" s="76"/>
      <c r="J42" s="43"/>
      <c r="K42" s="76"/>
      <c r="L42" s="76"/>
      <c r="M42" s="76"/>
      <c r="N42" s="76"/>
      <c r="O42" s="76"/>
      <c r="P42" s="222"/>
      <c r="Q42" s="76"/>
      <c r="R42" s="44"/>
      <c r="S42" s="44"/>
      <c r="T42" s="216"/>
      <c r="U42" s="217"/>
      <c r="V42" s="44"/>
      <c r="W42" s="44"/>
      <c r="X42" s="44"/>
      <c r="Y42" s="44"/>
      <c r="Z42" s="44"/>
      <c r="AA42" s="44"/>
      <c r="AB42" s="44"/>
      <c r="AC42" s="44"/>
      <c r="AD42" s="44"/>
      <c r="AE42" s="44"/>
      <c r="AF42" s="44"/>
      <c r="AG42" s="235"/>
      <c r="AH42" s="240"/>
      <c r="AI42" s="272"/>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c r="CE42" s="45"/>
      <c r="CF42" s="45"/>
      <c r="CG42" s="45"/>
      <c r="CH42" s="45"/>
      <c r="CI42" s="45"/>
      <c r="CJ42" s="45"/>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5"/>
      <c r="EF42" s="45"/>
      <c r="EG42" s="45"/>
      <c r="EH42" s="45"/>
      <c r="EI42" s="45"/>
      <c r="EJ42" s="45"/>
      <c r="EK42" s="45"/>
      <c r="EL42" s="45"/>
      <c r="EM42" s="45"/>
      <c r="EN42" s="45"/>
      <c r="EO42" s="45"/>
      <c r="EP42" s="45"/>
      <c r="EQ42" s="45"/>
      <c r="ER42" s="45"/>
      <c r="ES42" s="45"/>
      <c r="ET42" s="45"/>
      <c r="EU42" s="45"/>
      <c r="EV42" s="45"/>
      <c r="EW42" s="45"/>
      <c r="EX42" s="45"/>
      <c r="EY42" s="45"/>
      <c r="EZ42" s="45"/>
      <c r="FA42" s="45"/>
      <c r="FB42" s="45"/>
      <c r="FC42" s="45"/>
      <c r="FD42" s="45"/>
      <c r="FE42" s="45"/>
      <c r="FF42" s="45"/>
      <c r="FG42" s="45"/>
      <c r="FH42" s="45"/>
      <c r="FI42" s="45"/>
      <c r="FJ42" s="45"/>
      <c r="FK42" s="45"/>
      <c r="FL42" s="45"/>
      <c r="FM42" s="45"/>
      <c r="FN42" s="45"/>
      <c r="FO42" s="45"/>
      <c r="FP42" s="45"/>
      <c r="FQ42" s="45"/>
      <c r="FR42" s="45"/>
      <c r="FS42" s="45"/>
      <c r="FT42" s="45"/>
      <c r="FU42" s="45"/>
      <c r="FV42" s="45"/>
      <c r="FW42" s="45"/>
      <c r="FX42" s="45"/>
      <c r="FY42" s="45"/>
      <c r="FZ42" s="45"/>
      <c r="GA42" s="45"/>
      <c r="GB42" s="45"/>
      <c r="GC42" s="45"/>
      <c r="GD42" s="45"/>
      <c r="GE42" s="45"/>
      <c r="GF42" s="45"/>
      <c r="GG42" s="45"/>
      <c r="GH42" s="45"/>
      <c r="GI42" s="45"/>
      <c r="GJ42" s="45"/>
      <c r="GK42" s="45"/>
      <c r="GL42" s="45"/>
      <c r="GM42" s="45"/>
      <c r="GN42" s="45"/>
      <c r="GO42" s="45"/>
      <c r="GP42" s="45"/>
      <c r="GQ42" s="45"/>
      <c r="GR42" s="45"/>
      <c r="GS42" s="45"/>
      <c r="GT42" s="45"/>
      <c r="GU42" s="45"/>
      <c r="GV42" s="45"/>
      <c r="GW42" s="45"/>
      <c r="GX42" s="45"/>
      <c r="GY42" s="45"/>
      <c r="GZ42" s="45"/>
      <c r="HA42" s="45"/>
      <c r="HB42" s="45"/>
      <c r="HC42" s="45"/>
      <c r="HD42" s="45"/>
      <c r="HE42" s="45"/>
      <c r="HF42" s="45"/>
      <c r="HG42" s="45"/>
      <c r="HH42" s="45"/>
      <c r="HI42" s="45"/>
      <c r="HJ42" s="45"/>
      <c r="HK42" s="45"/>
      <c r="HL42" s="45"/>
      <c r="HM42" s="45"/>
      <c r="HN42" s="45"/>
      <c r="HO42" s="45"/>
      <c r="HP42" s="45"/>
      <c r="HQ42" s="45"/>
      <c r="HR42" s="45"/>
      <c r="HS42" s="45"/>
      <c r="HT42" s="45"/>
      <c r="HU42" s="45"/>
      <c r="HV42" s="45"/>
      <c r="HW42" s="45"/>
      <c r="HX42" s="45"/>
      <c r="HY42" s="45"/>
      <c r="HZ42" s="45"/>
      <c r="IA42" s="45"/>
      <c r="IB42" s="45"/>
      <c r="IC42" s="45"/>
      <c r="ID42" s="45"/>
      <c r="IE42" s="45"/>
      <c r="IF42" s="45"/>
      <c r="IG42" s="45"/>
      <c r="IH42" s="45"/>
      <c r="II42" s="45"/>
      <c r="IJ42" s="45"/>
      <c r="IK42" s="45"/>
      <c r="IL42" s="45"/>
      <c r="IM42" s="45"/>
      <c r="IN42" s="45"/>
      <c r="IO42" s="45"/>
      <c r="IP42" s="45"/>
      <c r="IQ42" s="45"/>
      <c r="IR42" s="45"/>
      <c r="IS42" s="45"/>
      <c r="IT42" s="45"/>
      <c r="IU42" s="45"/>
      <c r="IV42" s="45"/>
      <c r="IW42" s="45"/>
      <c r="IX42" s="45"/>
      <c r="IY42" s="45"/>
      <c r="IZ42" s="45"/>
      <c r="JA42" s="45"/>
      <c r="JB42" s="45"/>
      <c r="JC42" s="45"/>
      <c r="JD42" s="45"/>
      <c r="JE42" s="45"/>
      <c r="JF42" s="45"/>
      <c r="JG42" s="45"/>
      <c r="JH42" s="45"/>
      <c r="JI42" s="45"/>
      <c r="JJ42" s="45"/>
      <c r="JK42" s="45"/>
      <c r="JL42" s="45"/>
      <c r="JM42" s="45"/>
      <c r="JN42" s="45"/>
      <c r="JO42" s="45"/>
      <c r="JP42" s="45"/>
      <c r="JQ42" s="45"/>
      <c r="JR42" s="45"/>
      <c r="JS42" s="45"/>
      <c r="JT42" s="45"/>
      <c r="JU42" s="45"/>
      <c r="JV42" s="45"/>
      <c r="JW42" s="45"/>
      <c r="JX42" s="45"/>
      <c r="JY42" s="45"/>
      <c r="JZ42" s="45"/>
      <c r="KA42" s="45"/>
      <c r="KB42" s="45"/>
      <c r="KC42" s="45"/>
      <c r="KD42" s="45"/>
      <c r="KE42" s="45"/>
      <c r="KF42" s="45"/>
      <c r="KG42" s="45"/>
      <c r="KH42" s="45"/>
      <c r="KI42" s="45"/>
      <c r="KJ42" s="45"/>
      <c r="KK42" s="45"/>
      <c r="KL42" s="45"/>
      <c r="KM42" s="45"/>
      <c r="KN42" s="45"/>
      <c r="KO42" s="45"/>
      <c r="KP42" s="45"/>
      <c r="KQ42" s="45"/>
      <c r="KR42" s="45"/>
      <c r="KS42" s="45"/>
      <c r="KT42" s="45"/>
      <c r="KU42" s="45"/>
      <c r="KV42" s="45"/>
      <c r="KW42" s="45"/>
      <c r="KX42" s="45"/>
      <c r="KY42" s="45"/>
      <c r="KZ42" s="45"/>
      <c r="LA42" s="45"/>
      <c r="LB42" s="45"/>
      <c r="LC42" s="45"/>
      <c r="LD42" s="45"/>
      <c r="LE42" s="45"/>
      <c r="LF42" s="45"/>
      <c r="LG42" s="45"/>
      <c r="LH42" s="45"/>
      <c r="LI42" s="45"/>
      <c r="LJ42" s="45"/>
      <c r="LK42" s="45"/>
      <c r="LL42" s="45"/>
      <c r="LM42" s="45"/>
      <c r="LN42" s="45"/>
      <c r="LO42" s="45"/>
      <c r="LP42" s="45"/>
      <c r="LQ42" s="45"/>
      <c r="LR42" s="45"/>
      <c r="LS42" s="45"/>
      <c r="LT42" s="45"/>
      <c r="LU42" s="45"/>
      <c r="LV42" s="45"/>
      <c r="LW42" s="45"/>
      <c r="LX42" s="45"/>
      <c r="LY42" s="45"/>
      <c r="LZ42" s="45"/>
      <c r="MA42" s="45"/>
      <c r="MB42" s="45"/>
      <c r="MC42" s="45"/>
      <c r="MD42" s="45"/>
      <c r="ME42" s="45"/>
      <c r="MF42" s="45"/>
      <c r="MG42" s="45"/>
      <c r="MH42" s="45"/>
      <c r="MI42" s="45"/>
      <c r="MJ42" s="45"/>
      <c r="MK42" s="45"/>
      <c r="ML42" s="45"/>
      <c r="MM42" s="45"/>
      <c r="MN42" s="45"/>
      <c r="MO42" s="45"/>
      <c r="MP42" s="45"/>
      <c r="MQ42" s="45"/>
      <c r="MR42" s="45"/>
      <c r="MS42" s="45"/>
      <c r="MT42" s="45"/>
    </row>
    <row r="43" spans="1:358" ht="60.75" hidden="1" customHeight="1" outlineLevel="1">
      <c r="A43" s="47" t="s">
        <v>23</v>
      </c>
      <c r="B43" s="78">
        <f>C43-$B$41</f>
        <v>-0.22000000000000064</v>
      </c>
      <c r="C43" s="55">
        <v>13.5</v>
      </c>
      <c r="D43" s="49"/>
      <c r="E43" s="49"/>
      <c r="F43" s="52"/>
      <c r="G43" s="57"/>
      <c r="H43" s="56"/>
      <c r="I43" s="56"/>
      <c r="J43" s="55"/>
      <c r="K43" s="189">
        <v>13.2</v>
      </c>
      <c r="L43" s="191">
        <v>13.9</v>
      </c>
      <c r="M43" s="154">
        <v>13.5</v>
      </c>
      <c r="N43" s="191">
        <v>14.5</v>
      </c>
      <c r="O43" s="191">
        <v>13.5</v>
      </c>
      <c r="P43" s="56">
        <v>11.1</v>
      </c>
      <c r="Q43" s="56">
        <v>11.62</v>
      </c>
      <c r="R43" s="181">
        <v>12</v>
      </c>
      <c r="S43" s="181">
        <v>11</v>
      </c>
      <c r="T43" s="185" t="s">
        <v>150</v>
      </c>
      <c r="U43" s="186" t="s">
        <v>151</v>
      </c>
      <c r="V43" s="181">
        <v>10.5</v>
      </c>
      <c r="W43" s="181">
        <v>10.75</v>
      </c>
      <c r="X43" s="181">
        <v>10.5</v>
      </c>
      <c r="Y43" s="181">
        <v>10</v>
      </c>
      <c r="Z43" s="181">
        <v>10</v>
      </c>
      <c r="AA43" s="181">
        <v>11.5</v>
      </c>
      <c r="AB43" s="181">
        <v>12.75</v>
      </c>
      <c r="AC43" s="181">
        <v>13.75</v>
      </c>
      <c r="AD43" s="246">
        <f>AVERAGE(P43:R43)</f>
        <v>11.573333333333332</v>
      </c>
      <c r="AE43" s="246">
        <f>AVERAGE(S43:W43)</f>
        <v>10.75</v>
      </c>
      <c r="AF43" s="246">
        <f>AVERAGE(X43:Z43)</f>
        <v>10.166666666666666</v>
      </c>
      <c r="AG43" s="247">
        <f>AVERAGE(AA43:AC43)</f>
        <v>12.666666666666666</v>
      </c>
      <c r="AH43" s="241">
        <f>AVERAGE(P43:AC43)</f>
        <v>11.289166666666667</v>
      </c>
      <c r="AI43" s="272"/>
    </row>
    <row r="44" spans="1:358" ht="60.75" hidden="1" customHeight="1" outlineLevel="1">
      <c r="A44" s="47" t="s">
        <v>24</v>
      </c>
      <c r="B44" s="78">
        <f t="shared" ref="B44" si="27">C44-$B$32</f>
        <v>13.809999999999999</v>
      </c>
      <c r="C44" s="55">
        <v>13.5</v>
      </c>
      <c r="D44" s="49"/>
      <c r="E44" s="49"/>
      <c r="F44" s="56"/>
      <c r="G44" s="57"/>
      <c r="H44" s="56"/>
      <c r="I44" s="56"/>
      <c r="J44" s="55"/>
      <c r="K44" s="189">
        <v>13.4</v>
      </c>
      <c r="L44" s="191">
        <v>13.3</v>
      </c>
      <c r="M44" s="154">
        <v>13</v>
      </c>
      <c r="N44" s="191">
        <v>13.8</v>
      </c>
      <c r="O44" s="184"/>
      <c r="P44" s="56">
        <v>11.1</v>
      </c>
      <c r="Q44" s="56">
        <v>11.62</v>
      </c>
      <c r="R44" s="175">
        <v>12.3</v>
      </c>
      <c r="S44" s="175">
        <v>11.8</v>
      </c>
      <c r="T44" s="185"/>
      <c r="U44" s="186"/>
      <c r="V44" s="175">
        <v>11.3</v>
      </c>
      <c r="W44" s="175">
        <v>11.3</v>
      </c>
      <c r="X44" s="175">
        <v>12</v>
      </c>
      <c r="Y44" s="175">
        <v>11</v>
      </c>
      <c r="Z44" s="175">
        <v>11.7</v>
      </c>
      <c r="AA44" s="175">
        <v>13</v>
      </c>
      <c r="AB44" s="175">
        <v>14</v>
      </c>
      <c r="AC44" s="175">
        <v>13.9</v>
      </c>
      <c r="AD44" s="246">
        <f>AVERAGE(P44:R44)</f>
        <v>11.673333333333332</v>
      </c>
      <c r="AE44" s="246">
        <f t="shared" ref="AE44:AE46" si="28">AVERAGE(S44:W44)</f>
        <v>11.466666666666669</v>
      </c>
      <c r="AF44" s="246">
        <f t="shared" ref="AF44:AF46" si="29">AVERAGE(X44:Z44)</f>
        <v>11.566666666666668</v>
      </c>
      <c r="AG44" s="247">
        <f t="shared" ref="AG44:AG46" si="30">AVERAGE(AA44:AC44)</f>
        <v>13.633333333333333</v>
      </c>
      <c r="AH44" s="241">
        <f>AVERAGE(P44:AC44)</f>
        <v>12.085000000000001</v>
      </c>
      <c r="AI44" s="272"/>
    </row>
    <row r="45" spans="1:358" ht="60.75" hidden="1" customHeight="1" outlineLevel="1">
      <c r="A45" s="47" t="s">
        <v>25</v>
      </c>
      <c r="B45" s="78">
        <f t="shared" ref="B45" si="31">C45-$B$41</f>
        <v>8.0000000000000071E-2</v>
      </c>
      <c r="C45" s="55">
        <v>13.8</v>
      </c>
      <c r="D45" s="49"/>
      <c r="E45" s="49"/>
      <c r="F45" s="52"/>
      <c r="G45" s="57"/>
      <c r="H45" s="56"/>
      <c r="I45" s="56"/>
      <c r="J45" s="55"/>
      <c r="K45" s="189">
        <v>12.5</v>
      </c>
      <c r="L45" s="191">
        <v>13.2</v>
      </c>
      <c r="M45" s="154">
        <v>13.2</v>
      </c>
      <c r="N45" s="191">
        <v>14.5</v>
      </c>
      <c r="O45" s="191">
        <v>15.25</v>
      </c>
      <c r="P45" s="56">
        <v>11.1</v>
      </c>
      <c r="Q45" s="56">
        <v>11.62</v>
      </c>
      <c r="R45" s="189">
        <v>11.5</v>
      </c>
      <c r="S45" s="181">
        <v>11.6</v>
      </c>
      <c r="T45" s="185" t="s">
        <v>161</v>
      </c>
      <c r="U45" s="186" t="s">
        <v>36</v>
      </c>
      <c r="V45" s="181">
        <v>11</v>
      </c>
      <c r="W45" s="181">
        <v>11</v>
      </c>
      <c r="X45" s="181">
        <v>11</v>
      </c>
      <c r="Y45" s="181">
        <v>11</v>
      </c>
      <c r="Z45" s="181">
        <v>11.5</v>
      </c>
      <c r="AA45" s="181">
        <v>11.5</v>
      </c>
      <c r="AB45" s="181">
        <v>12</v>
      </c>
      <c r="AC45" s="181">
        <v>12</v>
      </c>
      <c r="AD45" s="246">
        <f>AVERAGE(P45:R45)</f>
        <v>11.406666666666666</v>
      </c>
      <c r="AE45" s="246">
        <f t="shared" si="28"/>
        <v>11.200000000000001</v>
      </c>
      <c r="AF45" s="246">
        <f t="shared" si="29"/>
        <v>11.166666666666666</v>
      </c>
      <c r="AG45" s="247">
        <f t="shared" si="30"/>
        <v>11.833333333333334</v>
      </c>
      <c r="AH45" s="241">
        <f>AVERAGE(P45:AC45)</f>
        <v>11.401666666666666</v>
      </c>
      <c r="AI45" s="272"/>
    </row>
    <row r="46" spans="1:358" ht="60.75" hidden="1" customHeight="1" outlineLevel="1" thickBot="1">
      <c r="A46" s="47" t="s">
        <v>26</v>
      </c>
      <c r="B46" s="48" t="e">
        <f>C46-#REF!</f>
        <v>#REF!</v>
      </c>
      <c r="C46" s="55">
        <v>12.8</v>
      </c>
      <c r="D46" s="49"/>
      <c r="E46" s="49"/>
      <c r="F46" s="52"/>
      <c r="G46" s="51"/>
      <c r="H46" s="52"/>
      <c r="I46" s="52"/>
      <c r="J46" s="55"/>
      <c r="K46" s="181">
        <v>13.34</v>
      </c>
      <c r="L46" s="101">
        <v>13.34</v>
      </c>
      <c r="M46" s="101">
        <v>13.68</v>
      </c>
      <c r="N46" s="182">
        <v>14.12</v>
      </c>
      <c r="O46" s="182">
        <v>14</v>
      </c>
      <c r="P46" s="56">
        <v>11.1</v>
      </c>
      <c r="Q46" s="56">
        <v>11.62</v>
      </c>
      <c r="R46" s="181">
        <v>12.32</v>
      </c>
      <c r="S46" s="181">
        <v>10.8</v>
      </c>
      <c r="T46" s="185" t="s">
        <v>172</v>
      </c>
      <c r="U46" s="186"/>
      <c r="V46" s="181">
        <v>10.199999999999999</v>
      </c>
      <c r="W46" s="181">
        <v>11.9</v>
      </c>
      <c r="X46" s="181">
        <v>12.5</v>
      </c>
      <c r="Y46" s="181">
        <v>10.7</v>
      </c>
      <c r="Z46" s="181">
        <v>10.3</v>
      </c>
      <c r="AA46" s="181">
        <v>12.7</v>
      </c>
      <c r="AB46" s="181">
        <v>14.65</v>
      </c>
      <c r="AC46" s="181">
        <v>14.39</v>
      </c>
      <c r="AD46" s="246">
        <f>AVERAGE(P46:R46)</f>
        <v>11.68</v>
      </c>
      <c r="AE46" s="246">
        <f t="shared" si="28"/>
        <v>10.966666666666667</v>
      </c>
      <c r="AF46" s="246">
        <f t="shared" si="29"/>
        <v>11.166666666666666</v>
      </c>
      <c r="AG46" s="247">
        <f t="shared" si="30"/>
        <v>13.913333333333334</v>
      </c>
      <c r="AH46" s="241">
        <f>AVERAGE(P46:AC46)</f>
        <v>11.931666666666667</v>
      </c>
      <c r="AI46" s="272"/>
    </row>
    <row r="47" spans="1:358" s="62" customFormat="1" ht="19.5" hidden="1" outlineLevel="1" thickBot="1">
      <c r="A47" s="245" t="s">
        <v>75</v>
      </c>
      <c r="B47" s="155" t="s">
        <v>27</v>
      </c>
      <c r="C47" s="155" t="s">
        <v>27</v>
      </c>
      <c r="D47" s="155"/>
      <c r="E47" s="156"/>
      <c r="F47" s="157"/>
      <c r="G47" s="157"/>
      <c r="H47" s="157"/>
      <c r="I47" s="157"/>
      <c r="J47" s="157" t="e">
        <f t="shared" ref="J47:R47" si="32">AVERAGE(J43:J46)</f>
        <v>#DIV/0!</v>
      </c>
      <c r="K47" s="157">
        <f t="shared" si="32"/>
        <v>13.11</v>
      </c>
      <c r="L47" s="157">
        <f t="shared" si="32"/>
        <v>13.435000000000002</v>
      </c>
      <c r="M47" s="157">
        <f t="shared" si="32"/>
        <v>13.345000000000001</v>
      </c>
      <c r="N47" s="157">
        <f t="shared" si="32"/>
        <v>14.229999999999999</v>
      </c>
      <c r="O47" s="157">
        <f t="shared" si="32"/>
        <v>14.25</v>
      </c>
      <c r="P47" s="157">
        <f t="shared" si="32"/>
        <v>11.1</v>
      </c>
      <c r="Q47" s="157">
        <f t="shared" si="32"/>
        <v>11.62</v>
      </c>
      <c r="R47" s="157">
        <f t="shared" si="32"/>
        <v>12.03</v>
      </c>
      <c r="S47" s="59">
        <f t="shared" ref="S47:AG47" si="33">AVERAGE(S43:S46)</f>
        <v>11.3</v>
      </c>
      <c r="T47" s="158"/>
      <c r="U47" s="158"/>
      <c r="V47" s="59">
        <f t="shared" si="33"/>
        <v>10.75</v>
      </c>
      <c r="W47" s="59">
        <f t="shared" si="33"/>
        <v>11.237499999999999</v>
      </c>
      <c r="X47" s="59">
        <f t="shared" si="33"/>
        <v>11.5</v>
      </c>
      <c r="Y47" s="59">
        <f t="shared" si="33"/>
        <v>10.675000000000001</v>
      </c>
      <c r="Z47" s="59">
        <f t="shared" si="33"/>
        <v>10.875</v>
      </c>
      <c r="AA47" s="59">
        <f t="shared" si="33"/>
        <v>12.175000000000001</v>
      </c>
      <c r="AB47" s="59">
        <f t="shared" si="33"/>
        <v>13.35</v>
      </c>
      <c r="AC47" s="59">
        <f t="shared" si="33"/>
        <v>13.51</v>
      </c>
      <c r="AD47" s="59">
        <f t="shared" si="33"/>
        <v>11.583333333333332</v>
      </c>
      <c r="AE47" s="59">
        <f t="shared" si="33"/>
        <v>11.095833333333335</v>
      </c>
      <c r="AF47" s="59">
        <f t="shared" si="33"/>
        <v>11.016666666666666</v>
      </c>
      <c r="AG47" s="234">
        <f t="shared" si="33"/>
        <v>13.011666666666667</v>
      </c>
      <c r="AH47" s="242">
        <f>AVERAGE(AH43:AH46)</f>
        <v>11.676874999999999</v>
      </c>
      <c r="AI47" s="272"/>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c r="DW47" s="61"/>
      <c r="DX47" s="61"/>
      <c r="DY47" s="61"/>
      <c r="DZ47" s="61"/>
      <c r="EA47" s="61"/>
      <c r="EB47" s="61"/>
      <c r="EC47" s="61"/>
      <c r="ED47" s="61"/>
      <c r="EE47" s="61"/>
      <c r="EF47" s="61"/>
      <c r="EG47" s="61"/>
      <c r="EH47" s="61"/>
      <c r="EI47" s="61"/>
      <c r="EJ47" s="61"/>
      <c r="EK47" s="61"/>
      <c r="EL47" s="61"/>
      <c r="EM47" s="61"/>
      <c r="EN47" s="61"/>
      <c r="EO47" s="61"/>
      <c r="EP47" s="61"/>
      <c r="EQ47" s="61"/>
      <c r="ER47" s="61"/>
      <c r="ES47" s="61"/>
      <c r="ET47" s="61"/>
      <c r="EU47" s="61"/>
      <c r="EV47" s="61"/>
      <c r="EW47" s="61"/>
      <c r="EX47" s="61"/>
      <c r="EY47" s="61"/>
      <c r="EZ47" s="61"/>
      <c r="FA47" s="61"/>
      <c r="FB47" s="61"/>
      <c r="FC47" s="61"/>
      <c r="FD47" s="61"/>
      <c r="FE47" s="61"/>
      <c r="FF47" s="61"/>
      <c r="FG47" s="61"/>
      <c r="FH47" s="61"/>
      <c r="FI47" s="61"/>
      <c r="FJ47" s="61"/>
      <c r="FK47" s="61"/>
      <c r="FL47" s="61"/>
      <c r="FM47" s="61"/>
      <c r="FN47" s="61"/>
      <c r="FO47" s="61"/>
      <c r="FP47" s="61"/>
      <c r="FQ47" s="61"/>
      <c r="FR47" s="61"/>
      <c r="FS47" s="61"/>
      <c r="FT47" s="61"/>
      <c r="FU47" s="61"/>
      <c r="FV47" s="61"/>
      <c r="FW47" s="61"/>
      <c r="FX47" s="61"/>
      <c r="FY47" s="61"/>
      <c r="FZ47" s="61"/>
      <c r="GA47" s="61"/>
      <c r="GB47" s="61"/>
      <c r="GC47" s="61"/>
      <c r="GD47" s="61"/>
      <c r="GE47" s="61"/>
      <c r="GF47" s="61"/>
      <c r="GG47" s="61"/>
      <c r="GH47" s="61"/>
      <c r="GI47" s="61"/>
      <c r="GJ47" s="61"/>
      <c r="GK47" s="61"/>
      <c r="GL47" s="61"/>
      <c r="GM47" s="61"/>
      <c r="GN47" s="61"/>
      <c r="GO47" s="61"/>
      <c r="GP47" s="61"/>
      <c r="GQ47" s="61"/>
      <c r="GR47" s="61"/>
      <c r="GS47" s="61"/>
      <c r="GT47" s="61"/>
      <c r="GU47" s="61"/>
      <c r="GV47" s="61"/>
      <c r="GW47" s="61"/>
      <c r="GX47" s="61"/>
      <c r="GY47" s="61"/>
      <c r="GZ47" s="61"/>
      <c r="HA47" s="61"/>
      <c r="HB47" s="61"/>
      <c r="HC47" s="61"/>
      <c r="HD47" s="61"/>
      <c r="HE47" s="61"/>
      <c r="HF47" s="61"/>
      <c r="HG47" s="61"/>
      <c r="HH47" s="61"/>
      <c r="HI47" s="61"/>
      <c r="HJ47" s="61"/>
      <c r="HK47" s="61"/>
      <c r="HL47" s="61"/>
      <c r="HM47" s="61"/>
      <c r="HN47" s="61"/>
      <c r="HO47" s="61"/>
      <c r="HP47" s="61"/>
      <c r="HQ47" s="61"/>
      <c r="HR47" s="61"/>
      <c r="HS47" s="61"/>
      <c r="HT47" s="61"/>
      <c r="HU47" s="61"/>
      <c r="HV47" s="61"/>
      <c r="HW47" s="61"/>
      <c r="HX47" s="61"/>
      <c r="HY47" s="61"/>
      <c r="HZ47" s="61"/>
      <c r="IA47" s="61"/>
      <c r="IB47" s="61"/>
      <c r="IC47" s="61"/>
      <c r="ID47" s="61"/>
      <c r="IE47" s="61"/>
      <c r="IF47" s="61"/>
      <c r="IG47" s="61"/>
      <c r="IH47" s="61"/>
      <c r="II47" s="61"/>
      <c r="IJ47" s="61"/>
      <c r="IK47" s="61"/>
      <c r="IL47" s="61"/>
      <c r="IM47" s="61"/>
      <c r="IN47" s="61"/>
      <c r="IO47" s="61"/>
      <c r="IP47" s="61"/>
      <c r="IQ47" s="61"/>
      <c r="IR47" s="61"/>
      <c r="IS47" s="61"/>
      <c r="IT47" s="61"/>
      <c r="IU47" s="61"/>
      <c r="IV47" s="61"/>
      <c r="IW47" s="61"/>
      <c r="IX47" s="61"/>
      <c r="IY47" s="61"/>
      <c r="IZ47" s="61"/>
      <c r="JA47" s="61"/>
      <c r="JB47" s="61"/>
      <c r="JC47" s="61"/>
      <c r="JD47" s="61"/>
      <c r="JE47" s="61"/>
      <c r="JF47" s="61"/>
      <c r="JG47" s="61"/>
      <c r="JH47" s="61"/>
      <c r="JI47" s="61"/>
      <c r="JJ47" s="61"/>
      <c r="JK47" s="61"/>
      <c r="JL47" s="61"/>
      <c r="JM47" s="61"/>
      <c r="JN47" s="61"/>
      <c r="JO47" s="61"/>
      <c r="JP47" s="61"/>
      <c r="JQ47" s="61"/>
      <c r="JR47" s="61"/>
      <c r="JS47" s="61"/>
      <c r="JT47" s="61"/>
      <c r="JU47" s="61"/>
      <c r="JV47" s="61"/>
      <c r="JW47" s="61"/>
      <c r="JX47" s="61"/>
      <c r="JY47" s="61"/>
      <c r="JZ47" s="61"/>
      <c r="KA47" s="61"/>
      <c r="KB47" s="61"/>
      <c r="KC47" s="61"/>
      <c r="KD47" s="61"/>
      <c r="KE47" s="61"/>
      <c r="KF47" s="61"/>
      <c r="KG47" s="61"/>
      <c r="KH47" s="61"/>
      <c r="KI47" s="61"/>
      <c r="KJ47" s="61"/>
      <c r="KK47" s="61"/>
      <c r="KL47" s="61"/>
      <c r="KM47" s="61"/>
      <c r="KN47" s="61"/>
      <c r="KO47" s="61"/>
      <c r="KP47" s="61"/>
      <c r="KQ47" s="61"/>
      <c r="KR47" s="61"/>
      <c r="KS47" s="61"/>
      <c r="KT47" s="61"/>
      <c r="KU47" s="61"/>
      <c r="KV47" s="61"/>
      <c r="KW47" s="61"/>
      <c r="KX47" s="61"/>
      <c r="KY47" s="61"/>
      <c r="KZ47" s="61"/>
      <c r="LA47" s="61"/>
      <c r="LB47" s="61"/>
      <c r="LC47" s="61"/>
      <c r="LD47" s="61"/>
      <c r="LE47" s="61"/>
      <c r="LF47" s="61"/>
      <c r="LG47" s="61"/>
      <c r="LH47" s="61"/>
      <c r="LI47" s="61"/>
      <c r="LJ47" s="61"/>
      <c r="LK47" s="61"/>
      <c r="LL47" s="61"/>
      <c r="LM47" s="61"/>
      <c r="LN47" s="61"/>
      <c r="LO47" s="61"/>
      <c r="LP47" s="61"/>
      <c r="LQ47" s="61"/>
      <c r="LR47" s="61"/>
      <c r="LS47" s="61"/>
      <c r="LT47" s="61"/>
      <c r="LU47" s="61"/>
      <c r="LV47" s="61"/>
      <c r="LW47" s="61"/>
      <c r="LX47" s="61"/>
      <c r="LY47" s="61"/>
      <c r="LZ47" s="61"/>
      <c r="MA47" s="61"/>
      <c r="MB47" s="61"/>
      <c r="MC47" s="61"/>
      <c r="MD47" s="61"/>
      <c r="ME47" s="61"/>
      <c r="MF47" s="61"/>
      <c r="MG47" s="61"/>
      <c r="MH47" s="61"/>
      <c r="MI47" s="61"/>
      <c r="MJ47" s="61"/>
      <c r="MK47" s="61"/>
      <c r="ML47" s="61"/>
      <c r="MM47" s="61"/>
      <c r="MN47" s="61"/>
      <c r="MO47" s="61"/>
      <c r="MP47" s="61"/>
      <c r="MQ47" s="61"/>
      <c r="MR47" s="61"/>
      <c r="MS47" s="61"/>
      <c r="MT47" s="61"/>
    </row>
    <row r="48" spans="1:358" s="62" customFormat="1" ht="24.6" customHeight="1" collapsed="1" thickBot="1">
      <c r="A48" s="227" t="s">
        <v>74</v>
      </c>
      <c r="B48" s="165"/>
      <c r="C48" s="165"/>
      <c r="D48" s="166"/>
      <c r="E48" s="166"/>
      <c r="F48" s="167"/>
      <c r="G48" s="167"/>
      <c r="H48" s="167"/>
      <c r="I48" s="167"/>
      <c r="J48" s="168"/>
      <c r="K48" s="167"/>
      <c r="L48" s="167"/>
      <c r="M48" s="167"/>
      <c r="N48" s="164">
        <f>N47</f>
        <v>14.229999999999999</v>
      </c>
      <c r="O48" s="164">
        <v>15.6</v>
      </c>
      <c r="P48" s="164">
        <f>P47</f>
        <v>11.1</v>
      </c>
      <c r="Q48" s="164">
        <f t="shared" ref="Q48" si="34">Q47</f>
        <v>11.62</v>
      </c>
      <c r="R48" s="164">
        <f>R47</f>
        <v>12.03</v>
      </c>
      <c r="S48" s="164">
        <f>S47</f>
        <v>11.3</v>
      </c>
      <c r="T48" s="164"/>
      <c r="U48" s="164"/>
      <c r="V48" s="164">
        <f t="shared" ref="V48:X48" si="35">V47</f>
        <v>10.75</v>
      </c>
      <c r="W48" s="164">
        <f t="shared" si="35"/>
        <v>11.237499999999999</v>
      </c>
      <c r="X48" s="164">
        <f t="shared" si="35"/>
        <v>11.5</v>
      </c>
      <c r="Y48" s="164">
        <v>10.7</v>
      </c>
      <c r="Z48" s="164">
        <v>11</v>
      </c>
      <c r="AA48" s="164">
        <v>12.2</v>
      </c>
      <c r="AB48" s="164">
        <v>13.3</v>
      </c>
      <c r="AC48" s="164">
        <v>13.8</v>
      </c>
      <c r="AD48" s="164">
        <f>AVERAGE(P48:R48)</f>
        <v>11.583333333333334</v>
      </c>
      <c r="AE48" s="164">
        <f>AVERAGE(S48:W48)</f>
        <v>11.095833333333333</v>
      </c>
      <c r="AF48" s="164">
        <f>AVERAGE(X48:Z48)</f>
        <v>11.066666666666668</v>
      </c>
      <c r="AG48" s="229">
        <f>AVERAGE(AA48:AC48)</f>
        <v>13.1</v>
      </c>
      <c r="AH48" s="242">
        <f>AVERAGE(P48:R48,S48:AC48)</f>
        <v>11.711458333333333</v>
      </c>
      <c r="AI48" s="271">
        <v>13.1</v>
      </c>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1"/>
      <c r="DY48" s="61"/>
      <c r="DZ48" s="61"/>
      <c r="EA48" s="61"/>
      <c r="EB48" s="61"/>
      <c r="EC48" s="61"/>
      <c r="ED48" s="61"/>
      <c r="EE48" s="61"/>
      <c r="EF48" s="61"/>
      <c r="EG48" s="61"/>
      <c r="EH48" s="61"/>
      <c r="EI48" s="61"/>
      <c r="EJ48" s="61"/>
      <c r="EK48" s="61"/>
      <c r="EL48" s="61"/>
      <c r="EM48" s="61"/>
      <c r="EN48" s="61"/>
      <c r="EO48" s="61"/>
      <c r="EP48" s="61"/>
      <c r="EQ48" s="61"/>
      <c r="ER48" s="61"/>
      <c r="ES48" s="61"/>
      <c r="ET48" s="61"/>
      <c r="EU48" s="61"/>
      <c r="EV48" s="61"/>
      <c r="EW48" s="61"/>
      <c r="EX48" s="61"/>
      <c r="EY48" s="61"/>
      <c r="EZ48" s="61"/>
      <c r="FA48" s="61"/>
      <c r="FB48" s="61"/>
      <c r="FC48" s="61"/>
      <c r="FD48" s="61"/>
      <c r="FE48" s="61"/>
      <c r="FF48" s="61"/>
      <c r="FG48" s="61"/>
      <c r="FH48" s="61"/>
      <c r="FI48" s="61"/>
      <c r="FJ48" s="61"/>
      <c r="FK48" s="61"/>
      <c r="FL48" s="61"/>
      <c r="FM48" s="61"/>
      <c r="FN48" s="61"/>
      <c r="FO48" s="61"/>
      <c r="FP48" s="61"/>
      <c r="FQ48" s="61"/>
      <c r="FR48" s="61"/>
      <c r="FS48" s="61"/>
      <c r="FT48" s="61"/>
      <c r="FU48" s="61"/>
      <c r="FV48" s="61"/>
      <c r="FW48" s="61"/>
      <c r="FX48" s="61"/>
      <c r="FY48" s="61"/>
      <c r="FZ48" s="61"/>
      <c r="GA48" s="61"/>
      <c r="GB48" s="61"/>
      <c r="GC48" s="61"/>
      <c r="GD48" s="61"/>
      <c r="GE48" s="61"/>
      <c r="GF48" s="61"/>
      <c r="GG48" s="61"/>
      <c r="GH48" s="61"/>
      <c r="GI48" s="61"/>
      <c r="GJ48" s="61"/>
      <c r="GK48" s="61"/>
      <c r="GL48" s="61"/>
      <c r="GM48" s="61"/>
      <c r="GN48" s="61"/>
      <c r="GO48" s="61"/>
      <c r="GP48" s="61"/>
      <c r="GQ48" s="61"/>
      <c r="GR48" s="61"/>
      <c r="GS48" s="61"/>
      <c r="GT48" s="61"/>
      <c r="GU48" s="61"/>
      <c r="GV48" s="61"/>
      <c r="GW48" s="61"/>
      <c r="GX48" s="61"/>
      <c r="GY48" s="61"/>
      <c r="GZ48" s="61"/>
      <c r="HA48" s="61"/>
      <c r="HB48" s="61"/>
      <c r="HC48" s="61"/>
      <c r="HD48" s="61"/>
      <c r="HE48" s="61"/>
      <c r="HF48" s="61"/>
      <c r="HG48" s="61"/>
      <c r="HH48" s="61"/>
      <c r="HI48" s="61"/>
      <c r="HJ48" s="61"/>
      <c r="HK48" s="61"/>
      <c r="HL48" s="61"/>
      <c r="HM48" s="61"/>
      <c r="HN48" s="61"/>
      <c r="HO48" s="61"/>
      <c r="HP48" s="61"/>
      <c r="HQ48" s="61"/>
      <c r="HR48" s="61"/>
      <c r="HS48" s="61"/>
      <c r="HT48" s="61"/>
      <c r="HU48" s="61"/>
      <c r="HV48" s="61"/>
      <c r="HW48" s="61"/>
      <c r="HX48" s="61"/>
      <c r="HY48" s="61"/>
      <c r="HZ48" s="61"/>
      <c r="IA48" s="61"/>
      <c r="IB48" s="61"/>
      <c r="IC48" s="61"/>
      <c r="ID48" s="61"/>
      <c r="IE48" s="61"/>
      <c r="IF48" s="61"/>
      <c r="IG48" s="61"/>
      <c r="IH48" s="61"/>
      <c r="II48" s="61"/>
      <c r="IJ48" s="61"/>
      <c r="IK48" s="61"/>
      <c r="IL48" s="61"/>
      <c r="IM48" s="61"/>
      <c r="IN48" s="61"/>
      <c r="IO48" s="61"/>
      <c r="IP48" s="61"/>
      <c r="IQ48" s="61"/>
      <c r="IR48" s="61"/>
      <c r="IS48" s="61"/>
      <c r="IT48" s="61"/>
      <c r="IU48" s="61"/>
      <c r="IV48" s="61"/>
      <c r="IW48" s="61"/>
      <c r="IX48" s="61"/>
      <c r="IY48" s="61"/>
      <c r="IZ48" s="61"/>
      <c r="JA48" s="61"/>
      <c r="JB48" s="61"/>
      <c r="JC48" s="61"/>
      <c r="JD48" s="61"/>
      <c r="JE48" s="61"/>
      <c r="JF48" s="61"/>
      <c r="JG48" s="61"/>
      <c r="JH48" s="61"/>
      <c r="JI48" s="61"/>
      <c r="JJ48" s="61"/>
      <c r="JK48" s="61"/>
      <c r="JL48" s="61"/>
      <c r="JM48" s="61"/>
      <c r="JN48" s="61"/>
      <c r="JO48" s="61"/>
      <c r="JP48" s="61"/>
      <c r="JQ48" s="61"/>
      <c r="JR48" s="61"/>
      <c r="JS48" s="61"/>
      <c r="JT48" s="61"/>
      <c r="JU48" s="61"/>
      <c r="JV48" s="61"/>
      <c r="JW48" s="61"/>
      <c r="JX48" s="61"/>
      <c r="JY48" s="61"/>
      <c r="JZ48" s="61"/>
      <c r="KA48" s="61"/>
      <c r="KB48" s="61"/>
      <c r="KC48" s="61"/>
      <c r="KD48" s="61"/>
      <c r="KE48" s="61"/>
      <c r="KF48" s="61"/>
      <c r="KG48" s="61"/>
      <c r="KH48" s="61"/>
      <c r="KI48" s="61"/>
      <c r="KJ48" s="61"/>
      <c r="KK48" s="61"/>
      <c r="KL48" s="61"/>
      <c r="KM48" s="61"/>
      <c r="KN48" s="61"/>
      <c r="KO48" s="61"/>
      <c r="KP48" s="61"/>
      <c r="KQ48" s="61"/>
      <c r="KR48" s="61"/>
      <c r="KS48" s="61"/>
      <c r="KT48" s="61"/>
      <c r="KU48" s="61"/>
      <c r="KV48" s="61"/>
      <c r="KW48" s="61"/>
      <c r="KX48" s="61"/>
      <c r="KY48" s="61"/>
      <c r="KZ48" s="61"/>
      <c r="LA48" s="61"/>
      <c r="LB48" s="61"/>
      <c r="LC48" s="61"/>
      <c r="LD48" s="61"/>
      <c r="LE48" s="61"/>
      <c r="LF48" s="61"/>
      <c r="LG48" s="61"/>
      <c r="LH48" s="61"/>
      <c r="LI48" s="61"/>
      <c r="LJ48" s="61"/>
      <c r="LK48" s="61"/>
      <c r="LL48" s="61"/>
      <c r="LM48" s="61"/>
      <c r="LN48" s="61"/>
      <c r="LO48" s="61"/>
      <c r="LP48" s="61"/>
      <c r="LQ48" s="61"/>
      <c r="LR48" s="61"/>
      <c r="LS48" s="61"/>
      <c r="LT48" s="61"/>
      <c r="LU48" s="61"/>
      <c r="LV48" s="61"/>
      <c r="LW48" s="61"/>
      <c r="LX48" s="61"/>
      <c r="LY48" s="61"/>
      <c r="LZ48" s="61"/>
      <c r="MA48" s="61"/>
      <c r="MB48" s="61"/>
      <c r="MC48" s="61"/>
      <c r="MD48" s="61"/>
      <c r="ME48" s="61"/>
      <c r="MF48" s="61"/>
      <c r="MG48" s="61"/>
      <c r="MH48" s="61"/>
      <c r="MI48" s="61"/>
      <c r="MJ48" s="61"/>
      <c r="MK48" s="61"/>
      <c r="ML48" s="61"/>
      <c r="MM48" s="61"/>
      <c r="MN48" s="61"/>
      <c r="MO48" s="61"/>
      <c r="MP48" s="61"/>
      <c r="MQ48" s="61"/>
      <c r="MR48" s="61"/>
      <c r="MS48" s="61"/>
      <c r="MT48" s="61"/>
    </row>
    <row r="49" spans="1:358" s="62" customFormat="1" ht="21.75" hidden="1" thickBot="1">
      <c r="A49" s="197" t="s">
        <v>37</v>
      </c>
      <c r="B49" s="102"/>
      <c r="C49" s="102"/>
      <c r="D49" s="102"/>
      <c r="E49" s="102"/>
      <c r="F49" s="159"/>
      <c r="G49" s="159"/>
      <c r="H49" s="159"/>
      <c r="I49" s="159"/>
      <c r="J49" s="103"/>
      <c r="K49" s="159">
        <f>K47+K14</f>
        <v>61.41</v>
      </c>
      <c r="L49" s="159">
        <f>L47+L14</f>
        <v>60.285000000000004</v>
      </c>
      <c r="M49" s="104">
        <f>M47-M60</f>
        <v>0.27500000000000036</v>
      </c>
      <c r="N49" s="157">
        <f>N47-N60</f>
        <v>0.19999999999999929</v>
      </c>
      <c r="O49" s="157">
        <f>O47-O60</f>
        <v>9.9999999999999645E-2</v>
      </c>
      <c r="P49" s="157">
        <f>P47-P60</f>
        <v>1.7599999999999998</v>
      </c>
      <c r="Q49" s="157">
        <f t="shared" ref="Q49:AC50" si="36">Q47-Q60</f>
        <v>2.4599999999999991</v>
      </c>
      <c r="R49" s="157">
        <f>R47-R60</f>
        <v>1.4625000000000004</v>
      </c>
      <c r="S49" s="157">
        <f t="shared" ref="S49:AH50" si="37">S47-S60</f>
        <v>0.42500000000000071</v>
      </c>
      <c r="T49" s="159"/>
      <c r="U49" s="159"/>
      <c r="V49" s="157">
        <f t="shared" si="37"/>
        <v>1.2499999999999289E-2</v>
      </c>
      <c r="W49" s="157">
        <f t="shared" si="37"/>
        <v>0.66249999999999964</v>
      </c>
      <c r="X49" s="157">
        <f t="shared" si="37"/>
        <v>0.80000000000000071</v>
      </c>
      <c r="Y49" s="157">
        <f t="shared" si="37"/>
        <v>0.75</v>
      </c>
      <c r="Z49" s="157">
        <f t="shared" si="37"/>
        <v>0.65000000000000036</v>
      </c>
      <c r="AA49" s="157">
        <f t="shared" si="37"/>
        <v>0.77500000000000036</v>
      </c>
      <c r="AB49" s="157">
        <f t="shared" si="37"/>
        <v>0.80750000000000099</v>
      </c>
      <c r="AC49" s="157">
        <f t="shared" si="37"/>
        <v>0.70500000000000007</v>
      </c>
      <c r="AD49" s="157">
        <f t="shared" si="37"/>
        <v>1.8941666666666634</v>
      </c>
      <c r="AE49" s="157">
        <f t="shared" si="37"/>
        <v>0.36666666666666892</v>
      </c>
      <c r="AF49" s="157">
        <f t="shared" si="37"/>
        <v>0.7333333333333325</v>
      </c>
      <c r="AG49" s="236">
        <f t="shared" si="37"/>
        <v>0.76249999999999929</v>
      </c>
      <c r="AH49" s="242">
        <f t="shared" si="37"/>
        <v>0.93916666666666693</v>
      </c>
      <c r="AI49" s="272"/>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s="61"/>
      <c r="GU49" s="61"/>
      <c r="GV49" s="61"/>
      <c r="GW49" s="61"/>
      <c r="GX49" s="61"/>
      <c r="GY49" s="61"/>
      <c r="GZ49" s="61"/>
      <c r="HA49" s="61"/>
      <c r="HB49" s="61"/>
      <c r="HC49" s="61"/>
      <c r="HD49" s="61"/>
      <c r="HE49" s="61"/>
      <c r="HF49" s="61"/>
      <c r="HG49" s="61"/>
      <c r="HH49" s="61"/>
      <c r="HI49" s="61"/>
      <c r="HJ49" s="61"/>
      <c r="HK49" s="61"/>
      <c r="HL49" s="61"/>
      <c r="HM49" s="61"/>
      <c r="HN49" s="61"/>
      <c r="HO49" s="61"/>
      <c r="HP49" s="61"/>
      <c r="HQ49" s="61"/>
      <c r="HR49" s="61"/>
      <c r="HS49" s="61"/>
      <c r="HT49" s="61"/>
      <c r="HU49" s="61"/>
      <c r="HV49" s="61"/>
      <c r="HW49" s="61"/>
      <c r="HX49" s="61"/>
      <c r="HY49" s="61"/>
      <c r="HZ49" s="61"/>
      <c r="IA49" s="61"/>
      <c r="IB49" s="61"/>
      <c r="IC49" s="61"/>
      <c r="ID49" s="61"/>
      <c r="IE49" s="61"/>
      <c r="IF49" s="61"/>
      <c r="IG49" s="61"/>
      <c r="IH49" s="61"/>
      <c r="II49" s="61"/>
      <c r="IJ49" s="61"/>
      <c r="IK49" s="61"/>
      <c r="IL49" s="61"/>
      <c r="IM49" s="61"/>
      <c r="IN49" s="61"/>
      <c r="IO49" s="61"/>
      <c r="IP49" s="61"/>
      <c r="IQ49" s="61"/>
      <c r="IR49" s="61"/>
      <c r="IS49" s="61"/>
      <c r="IT49" s="61"/>
      <c r="IU49" s="61"/>
      <c r="IV49" s="61"/>
      <c r="IW49" s="61"/>
      <c r="IX49" s="61"/>
      <c r="IY49" s="61"/>
      <c r="IZ49" s="61"/>
      <c r="JA49" s="61"/>
      <c r="JB49" s="61"/>
      <c r="JC49" s="61"/>
      <c r="JD49" s="61"/>
      <c r="JE49" s="61"/>
      <c r="JF49" s="61"/>
      <c r="JG49" s="61"/>
      <c r="JH49" s="61"/>
      <c r="JI49" s="61"/>
      <c r="JJ49" s="61"/>
      <c r="JK49" s="61"/>
      <c r="JL49" s="61"/>
      <c r="JM49" s="61"/>
      <c r="JN49" s="61"/>
      <c r="JO49" s="61"/>
      <c r="JP49" s="61"/>
      <c r="JQ49" s="61"/>
      <c r="JR49" s="61"/>
      <c r="JS49" s="61"/>
      <c r="JT49" s="61"/>
      <c r="JU49" s="61"/>
      <c r="JV49" s="61"/>
      <c r="JW49" s="61"/>
      <c r="JX49" s="61"/>
      <c r="JY49" s="61"/>
      <c r="JZ49" s="61"/>
      <c r="KA49" s="61"/>
      <c r="KB49" s="61"/>
      <c r="KC49" s="61"/>
      <c r="KD49" s="61"/>
      <c r="KE49" s="61"/>
      <c r="KF49" s="61"/>
      <c r="KG49" s="61"/>
      <c r="KH49" s="61"/>
      <c r="KI49" s="61"/>
      <c r="KJ49" s="61"/>
      <c r="KK49" s="61"/>
      <c r="KL49" s="61"/>
      <c r="KM49" s="61"/>
      <c r="KN49" s="61"/>
      <c r="KO49" s="61"/>
      <c r="KP49" s="61"/>
      <c r="KQ49" s="61"/>
      <c r="KR49" s="61"/>
      <c r="KS49" s="61"/>
      <c r="KT49" s="61"/>
      <c r="KU49" s="61"/>
      <c r="KV49" s="61"/>
      <c r="KW49" s="61"/>
      <c r="KX49" s="61"/>
      <c r="KY49" s="61"/>
      <c r="KZ49" s="61"/>
      <c r="LA49" s="61"/>
      <c r="LB49" s="61"/>
      <c r="LC49" s="61"/>
      <c r="LD49" s="61"/>
      <c r="LE49" s="61"/>
      <c r="LF49" s="61"/>
      <c r="LG49" s="61"/>
      <c r="LH49" s="61"/>
      <c r="LI49" s="61"/>
      <c r="LJ49" s="61"/>
      <c r="LK49" s="61"/>
      <c r="LL49" s="61"/>
      <c r="LM49" s="61"/>
      <c r="LN49" s="61"/>
      <c r="LO49" s="61"/>
      <c r="LP49" s="61"/>
      <c r="LQ49" s="61"/>
      <c r="LR49" s="61"/>
      <c r="LS49" s="61"/>
      <c r="LT49" s="61"/>
      <c r="LU49" s="61"/>
      <c r="LV49" s="61"/>
      <c r="LW49" s="61"/>
      <c r="LX49" s="61"/>
      <c r="LY49" s="61"/>
      <c r="LZ49" s="61"/>
      <c r="MA49" s="61"/>
      <c r="MB49" s="61"/>
      <c r="MC49" s="61"/>
      <c r="MD49" s="61"/>
      <c r="ME49" s="61"/>
      <c r="MF49" s="61"/>
      <c r="MG49" s="61"/>
      <c r="MH49" s="61"/>
      <c r="MI49" s="61"/>
      <c r="MJ49" s="61"/>
      <c r="MK49" s="61"/>
      <c r="ML49" s="61"/>
      <c r="MM49" s="61"/>
      <c r="MN49" s="61"/>
      <c r="MO49" s="61"/>
      <c r="MP49" s="61"/>
      <c r="MQ49" s="61"/>
      <c r="MR49" s="61"/>
      <c r="MS49" s="61"/>
      <c r="MT49" s="61"/>
    </row>
    <row r="50" spans="1:358" s="62" customFormat="1" ht="19.5" thickBot="1">
      <c r="A50" s="227" t="s">
        <v>76</v>
      </c>
      <c r="B50" s="164"/>
      <c r="C50" s="164"/>
      <c r="D50" s="164"/>
      <c r="E50" s="164"/>
      <c r="F50" s="164"/>
      <c r="G50" s="164"/>
      <c r="H50" s="164"/>
      <c r="I50" s="164"/>
      <c r="J50" s="164"/>
      <c r="K50" s="164"/>
      <c r="L50" s="164"/>
      <c r="M50" s="164"/>
      <c r="N50" s="164">
        <f>N48-N61</f>
        <v>0.19999999999999929</v>
      </c>
      <c r="O50" s="164">
        <f>O48-O61</f>
        <v>1.4499999999999993</v>
      </c>
      <c r="P50" s="164">
        <f>P48-P61</f>
        <v>1.7599999999999998</v>
      </c>
      <c r="Q50" s="164">
        <f t="shared" si="36"/>
        <v>2.4599999999999991</v>
      </c>
      <c r="R50" s="164">
        <f t="shared" si="36"/>
        <v>1.4625000000000004</v>
      </c>
      <c r="S50" s="164">
        <f t="shared" si="36"/>
        <v>0.40000000000000036</v>
      </c>
      <c r="T50" s="164"/>
      <c r="U50" s="164"/>
      <c r="V50" s="164">
        <f t="shared" si="36"/>
        <v>5.0000000000000711E-2</v>
      </c>
      <c r="W50" s="164">
        <f t="shared" si="36"/>
        <v>0.63749999999999929</v>
      </c>
      <c r="X50" s="164">
        <f t="shared" si="36"/>
        <v>0.80000000000000071</v>
      </c>
      <c r="Y50" s="164">
        <f t="shared" si="36"/>
        <v>0.79999999999999893</v>
      </c>
      <c r="Z50" s="164">
        <f t="shared" si="36"/>
        <v>0.80000000000000071</v>
      </c>
      <c r="AA50" s="164">
        <f t="shared" si="36"/>
        <v>0.79999999999999893</v>
      </c>
      <c r="AB50" s="164">
        <f t="shared" si="36"/>
        <v>0.80000000000000071</v>
      </c>
      <c r="AC50" s="164">
        <f t="shared" si="36"/>
        <v>1</v>
      </c>
      <c r="AD50" s="164">
        <f>AVERAGE(P50:R50)</f>
        <v>1.8941666666666663</v>
      </c>
      <c r="AE50" s="164">
        <f t="shared" si="37"/>
        <v>0.36249999999999893</v>
      </c>
      <c r="AF50" s="164">
        <f t="shared" si="37"/>
        <v>0.80000000000000071</v>
      </c>
      <c r="AG50" s="229">
        <f t="shared" si="37"/>
        <v>0.86666666666666536</v>
      </c>
      <c r="AH50" s="243">
        <f t="shared" si="37"/>
        <v>0.98083333333333123</v>
      </c>
      <c r="AI50" s="274">
        <f>AI48-AI60</f>
        <v>13.1</v>
      </c>
      <c r="AJ50" s="61"/>
      <c r="AK50" s="61"/>
      <c r="AL50" s="61"/>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1"/>
      <c r="DY50" s="61"/>
      <c r="DZ50" s="61"/>
      <c r="EA50" s="61"/>
      <c r="EB50" s="61"/>
      <c r="EC50" s="61"/>
      <c r="ED50" s="61"/>
      <c r="EE50" s="61"/>
      <c r="EF50" s="61"/>
      <c r="EG50" s="61"/>
      <c r="EH50" s="61"/>
      <c r="EI50" s="61"/>
      <c r="EJ50" s="61"/>
      <c r="EK50" s="61"/>
      <c r="EL50" s="61"/>
      <c r="EM50" s="61"/>
      <c r="EN50" s="61"/>
      <c r="EO50" s="61"/>
      <c r="EP50" s="61"/>
      <c r="EQ50" s="61"/>
      <c r="ER50" s="61"/>
      <c r="ES50" s="61"/>
      <c r="ET50" s="61"/>
      <c r="EU50" s="61"/>
      <c r="EV50" s="61"/>
      <c r="EW50" s="61"/>
      <c r="EX50" s="61"/>
      <c r="EY50" s="61"/>
      <c r="EZ50" s="61"/>
      <c r="FA50" s="61"/>
      <c r="FB50" s="61"/>
      <c r="FC50" s="61"/>
      <c r="FD50" s="61"/>
      <c r="FE50" s="61"/>
      <c r="FF50" s="61"/>
      <c r="FG50" s="61"/>
      <c r="FH50" s="61"/>
      <c r="FI50" s="61"/>
      <c r="FJ50" s="61"/>
      <c r="FK50" s="61"/>
      <c r="FL50" s="61"/>
      <c r="FM50" s="61"/>
      <c r="FN50" s="61"/>
      <c r="FO50" s="61"/>
      <c r="FP50" s="61"/>
      <c r="FQ50" s="61"/>
      <c r="FR50" s="61"/>
      <c r="FS50" s="61"/>
      <c r="FT50" s="61"/>
      <c r="FU50" s="61"/>
      <c r="FV50" s="61"/>
      <c r="FW50" s="61"/>
      <c r="FX50" s="61"/>
      <c r="FY50" s="61"/>
      <c r="FZ50" s="61"/>
      <c r="GA50" s="61"/>
      <c r="GB50" s="61"/>
      <c r="GC50" s="61"/>
      <c r="GD50" s="61"/>
      <c r="GE50" s="61"/>
      <c r="GF50" s="61"/>
      <c r="GG50" s="61"/>
      <c r="GH50" s="61"/>
      <c r="GI50" s="61"/>
      <c r="GJ50" s="61"/>
      <c r="GK50" s="61"/>
      <c r="GL50" s="61"/>
      <c r="GM50" s="61"/>
      <c r="GN50" s="61"/>
      <c r="GO50" s="61"/>
      <c r="GP50" s="61"/>
      <c r="GQ50" s="61"/>
      <c r="GR50" s="61"/>
      <c r="GS50" s="61"/>
      <c r="GT50" s="61"/>
      <c r="GU50" s="61"/>
      <c r="GV50" s="61"/>
      <c r="GW50" s="61"/>
      <c r="GX50" s="61"/>
      <c r="GY50" s="61"/>
      <c r="GZ50" s="61"/>
      <c r="HA50" s="61"/>
      <c r="HB50" s="61"/>
      <c r="HC50" s="61"/>
      <c r="HD50" s="61"/>
      <c r="HE50" s="61"/>
      <c r="HF50" s="61"/>
      <c r="HG50" s="61"/>
      <c r="HH50" s="61"/>
      <c r="HI50" s="61"/>
      <c r="HJ50" s="61"/>
      <c r="HK50" s="61"/>
      <c r="HL50" s="61"/>
      <c r="HM50" s="61"/>
      <c r="HN50" s="61"/>
      <c r="HO50" s="61"/>
      <c r="HP50" s="61"/>
      <c r="HQ50" s="61"/>
      <c r="HR50" s="61"/>
      <c r="HS50" s="61"/>
      <c r="HT50" s="61"/>
      <c r="HU50" s="61"/>
      <c r="HV50" s="61"/>
      <c r="HW50" s="61"/>
      <c r="HX50" s="61"/>
      <c r="HY50" s="61"/>
      <c r="HZ50" s="61"/>
      <c r="IA50" s="61"/>
      <c r="IB50" s="61"/>
      <c r="IC50" s="61"/>
      <c r="ID50" s="61"/>
      <c r="IE50" s="61"/>
      <c r="IF50" s="61"/>
      <c r="IG50" s="61"/>
      <c r="IH50" s="61"/>
      <c r="II50" s="61"/>
      <c r="IJ50" s="61"/>
      <c r="IK50" s="61"/>
      <c r="IL50" s="61"/>
      <c r="IM50" s="61"/>
      <c r="IN50" s="61"/>
      <c r="IO50" s="61"/>
      <c r="IP50" s="61"/>
      <c r="IQ50" s="61"/>
      <c r="IR50" s="61"/>
      <c r="IS50" s="61"/>
      <c r="IT50" s="61"/>
      <c r="IU50" s="61"/>
      <c r="IV50" s="61"/>
      <c r="IW50" s="61"/>
      <c r="IX50" s="61"/>
      <c r="IY50" s="61"/>
      <c r="IZ50" s="61"/>
      <c r="JA50" s="61"/>
      <c r="JB50" s="61"/>
      <c r="JC50" s="61"/>
      <c r="JD50" s="61"/>
      <c r="JE50" s="61"/>
      <c r="JF50" s="61"/>
      <c r="JG50" s="61"/>
      <c r="JH50" s="61"/>
      <c r="JI50" s="61"/>
      <c r="JJ50" s="61"/>
      <c r="JK50" s="61"/>
      <c r="JL50" s="61"/>
      <c r="JM50" s="61"/>
      <c r="JN50" s="61"/>
      <c r="JO50" s="61"/>
      <c r="JP50" s="61"/>
      <c r="JQ50" s="61"/>
      <c r="JR50" s="61"/>
      <c r="JS50" s="61"/>
      <c r="JT50" s="61"/>
      <c r="JU50" s="61"/>
      <c r="JV50" s="61"/>
      <c r="JW50" s="61"/>
      <c r="JX50" s="61"/>
      <c r="JY50" s="61"/>
      <c r="JZ50" s="61"/>
      <c r="KA50" s="61"/>
      <c r="KB50" s="61"/>
      <c r="KC50" s="61"/>
      <c r="KD50" s="61"/>
      <c r="KE50" s="61"/>
      <c r="KF50" s="61"/>
      <c r="KG50" s="61"/>
      <c r="KH50" s="61"/>
      <c r="KI50" s="61"/>
      <c r="KJ50" s="61"/>
      <c r="KK50" s="61"/>
      <c r="KL50" s="61"/>
      <c r="KM50" s="61"/>
      <c r="KN50" s="61"/>
      <c r="KO50" s="61"/>
      <c r="KP50" s="61"/>
      <c r="KQ50" s="61"/>
      <c r="KR50" s="61"/>
      <c r="KS50" s="61"/>
      <c r="KT50" s="61"/>
      <c r="KU50" s="61"/>
      <c r="KV50" s="61"/>
      <c r="KW50" s="61"/>
      <c r="KX50" s="61"/>
      <c r="KY50" s="61"/>
      <c r="KZ50" s="61"/>
      <c r="LA50" s="61"/>
      <c r="LB50" s="61"/>
      <c r="LC50" s="61"/>
      <c r="LD50" s="61"/>
      <c r="LE50" s="61"/>
      <c r="LF50" s="61"/>
      <c r="LG50" s="61"/>
      <c r="LH50" s="61"/>
      <c r="LI50" s="61"/>
      <c r="LJ50" s="61"/>
      <c r="LK50" s="61"/>
      <c r="LL50" s="61"/>
      <c r="LM50" s="61"/>
      <c r="LN50" s="61"/>
      <c r="LO50" s="61"/>
      <c r="LP50" s="61"/>
      <c r="LQ50" s="61"/>
      <c r="LR50" s="61"/>
      <c r="LS50" s="61"/>
      <c r="LT50" s="61"/>
      <c r="LU50" s="61"/>
      <c r="LV50" s="61"/>
      <c r="LW50" s="61"/>
      <c r="LX50" s="61"/>
      <c r="LY50" s="61"/>
      <c r="LZ50" s="61"/>
      <c r="MA50" s="61"/>
      <c r="MB50" s="61"/>
      <c r="MC50" s="61"/>
      <c r="MD50" s="61"/>
      <c r="ME50" s="61"/>
      <c r="MF50" s="61"/>
      <c r="MG50" s="61"/>
      <c r="MH50" s="61"/>
      <c r="MI50" s="61"/>
      <c r="MJ50" s="61"/>
      <c r="MK50" s="61"/>
      <c r="ML50" s="61"/>
      <c r="MM50" s="61"/>
      <c r="MN50" s="61"/>
      <c r="MO50" s="61"/>
      <c r="MP50" s="61"/>
      <c r="MQ50" s="61"/>
      <c r="MR50" s="61"/>
      <c r="MS50" s="61"/>
      <c r="MT50" s="61"/>
    </row>
    <row r="51" spans="1:358" ht="21.75" thickBot="1">
      <c r="A51" s="196" t="s">
        <v>38</v>
      </c>
      <c r="B51" s="88"/>
      <c r="C51" s="88"/>
      <c r="D51" s="65"/>
      <c r="E51" s="65"/>
      <c r="F51" s="20"/>
      <c r="G51" s="20"/>
      <c r="H51" s="20"/>
      <c r="I51" s="20"/>
      <c r="J51" s="66"/>
      <c r="K51" s="20"/>
      <c r="L51" s="20"/>
      <c r="M51" s="20"/>
      <c r="N51" s="20"/>
      <c r="O51" s="20"/>
      <c r="P51" s="20"/>
      <c r="Q51" s="20"/>
      <c r="R51" s="23"/>
      <c r="S51" s="24"/>
      <c r="T51" s="67"/>
      <c r="U51" s="67"/>
      <c r="V51" s="24"/>
      <c r="W51" s="24"/>
      <c r="X51" s="24"/>
      <c r="Y51" s="177"/>
      <c r="Z51" s="177"/>
      <c r="AA51" s="177"/>
      <c r="AB51" s="177"/>
      <c r="AC51" s="177"/>
      <c r="AD51" s="23"/>
      <c r="AE51" s="23"/>
      <c r="AF51" s="23"/>
      <c r="AG51" s="24"/>
      <c r="AH51" s="238"/>
      <c r="AI51" s="275">
        <f>AH48-AH61</f>
        <v>0.98083333333333123</v>
      </c>
    </row>
    <row r="52" spans="1:358" ht="17.25" hidden="1" customHeight="1" outlineLevel="1">
      <c r="A52" s="25"/>
      <c r="B52" s="26" t="s">
        <v>1</v>
      </c>
      <c r="C52" s="26" t="str">
        <f>C39</f>
        <v>Forecast</v>
      </c>
      <c r="D52" s="27"/>
      <c r="E52" s="1182" t="s">
        <v>3</v>
      </c>
      <c r="F52" s="1182" t="s">
        <v>4</v>
      </c>
      <c r="G52" s="1182" t="s">
        <v>5</v>
      </c>
      <c r="H52" s="1182" t="s">
        <v>6</v>
      </c>
      <c r="I52" s="1182" t="s">
        <v>7</v>
      </c>
      <c r="J52" s="28" t="s">
        <v>2</v>
      </c>
      <c r="K52" s="1182" t="s">
        <v>8</v>
      </c>
      <c r="L52" s="250" t="s">
        <v>9</v>
      </c>
      <c r="M52" s="250" t="s">
        <v>9</v>
      </c>
      <c r="N52" s="1182" t="s">
        <v>12</v>
      </c>
      <c r="O52" s="1182" t="s">
        <v>13</v>
      </c>
      <c r="P52" s="1182" t="s">
        <v>14</v>
      </c>
      <c r="Q52" s="1182" t="s">
        <v>15</v>
      </c>
      <c r="R52" s="1182" t="s">
        <v>16</v>
      </c>
      <c r="S52" s="1182" t="s">
        <v>64</v>
      </c>
      <c r="T52" s="29" t="s">
        <v>10</v>
      </c>
      <c r="U52" s="30" t="s">
        <v>11</v>
      </c>
      <c r="V52" s="1182" t="s">
        <v>65</v>
      </c>
      <c r="W52" s="1182" t="s">
        <v>66</v>
      </c>
      <c r="X52" s="1182" t="s">
        <v>67</v>
      </c>
      <c r="Y52" s="1182" t="s">
        <v>68</v>
      </c>
      <c r="Z52" s="1182" t="s">
        <v>69</v>
      </c>
      <c r="AA52" s="1182" t="s">
        <v>70</v>
      </c>
      <c r="AB52" s="1182" t="s">
        <v>77</v>
      </c>
      <c r="AC52" s="1182" t="s">
        <v>78</v>
      </c>
      <c r="AD52" s="1198" t="s">
        <v>79</v>
      </c>
      <c r="AE52" s="1198" t="s">
        <v>80</v>
      </c>
      <c r="AF52" s="1198" t="s">
        <v>81</v>
      </c>
      <c r="AG52" s="1194" t="s">
        <v>82</v>
      </c>
      <c r="AH52" s="1196">
        <v>2016</v>
      </c>
      <c r="AI52" s="267"/>
    </row>
    <row r="53" spans="1:358" ht="17.25" hidden="1" customHeight="1" outlineLevel="1">
      <c r="A53" s="31"/>
      <c r="B53" s="68"/>
      <c r="C53" s="68"/>
      <c r="D53" s="27"/>
      <c r="E53" s="1183"/>
      <c r="F53" s="1183"/>
      <c r="G53" s="1183"/>
      <c r="H53" s="1183"/>
      <c r="I53" s="1183"/>
      <c r="J53" s="69" t="str">
        <f>$J$6</f>
        <v>(8-12 Jun)</v>
      </c>
      <c r="K53" s="1183"/>
      <c r="L53" s="33" t="s">
        <v>20</v>
      </c>
      <c r="M53" s="33" t="s">
        <v>63</v>
      </c>
      <c r="N53" s="1183"/>
      <c r="O53" s="1183"/>
      <c r="P53" s="1183"/>
      <c r="Q53" s="1183"/>
      <c r="R53" s="1183"/>
      <c r="S53" s="1183"/>
      <c r="T53" s="187">
        <f>T6</f>
        <v>42461</v>
      </c>
      <c r="U53" s="188">
        <f>U6</f>
        <v>42491</v>
      </c>
      <c r="V53" s="1183"/>
      <c r="W53" s="1183"/>
      <c r="X53" s="1183"/>
      <c r="Y53" s="1183"/>
      <c r="Z53" s="1183"/>
      <c r="AA53" s="1183"/>
      <c r="AB53" s="1183"/>
      <c r="AC53" s="1183"/>
      <c r="AD53" s="1199"/>
      <c r="AE53" s="1199"/>
      <c r="AF53" s="1199"/>
      <c r="AG53" s="1195"/>
      <c r="AH53" s="1197"/>
      <c r="AI53" s="267"/>
    </row>
    <row r="54" spans="1:358" ht="17.25" hidden="1" customHeight="1" outlineLevel="1">
      <c r="A54" s="89" t="s">
        <v>39</v>
      </c>
      <c r="B54" s="105">
        <v>14.19</v>
      </c>
      <c r="C54" s="106" t="str">
        <f>C41</f>
        <v>Previous WK</v>
      </c>
      <c r="D54" s="98"/>
      <c r="E54" s="99">
        <v>13.82</v>
      </c>
      <c r="F54" s="35"/>
      <c r="G54" s="35"/>
      <c r="H54" s="35"/>
      <c r="I54" s="35"/>
      <c r="J54" s="72"/>
      <c r="K54" s="35"/>
      <c r="L54" s="37"/>
      <c r="M54" s="37"/>
      <c r="N54" s="35"/>
      <c r="O54" s="35"/>
      <c r="P54" s="35"/>
      <c r="Q54" s="35"/>
      <c r="R54" s="38"/>
      <c r="S54" s="39"/>
      <c r="T54" s="107"/>
      <c r="U54" s="107"/>
      <c r="V54" s="39"/>
      <c r="W54" s="39"/>
      <c r="X54" s="39"/>
      <c r="Y54" s="38"/>
      <c r="Z54" s="38"/>
      <c r="AA54" s="38"/>
      <c r="AB54" s="38"/>
      <c r="AC54" s="38"/>
      <c r="AD54" s="248"/>
      <c r="AE54" s="248"/>
      <c r="AF54" s="248"/>
      <c r="AG54" s="249"/>
      <c r="AH54" s="239"/>
      <c r="AI54" s="267"/>
    </row>
    <row r="55" spans="1:358" s="77" customFormat="1" ht="16.5" hidden="1" customHeight="1" outlineLevel="1">
      <c r="A55" s="1180"/>
      <c r="B55" s="1181"/>
      <c r="C55" s="1181"/>
      <c r="D55" s="41"/>
      <c r="E55" s="41"/>
      <c r="F55" s="76"/>
      <c r="G55" s="76"/>
      <c r="H55" s="76"/>
      <c r="I55" s="76"/>
      <c r="J55" s="43"/>
      <c r="K55" s="76"/>
      <c r="L55" s="76"/>
      <c r="M55" s="76"/>
      <c r="N55" s="76"/>
      <c r="O55" s="76"/>
      <c r="P55" s="222"/>
      <c r="Q55" s="76"/>
      <c r="R55" s="44"/>
      <c r="S55" s="44"/>
      <c r="T55" s="220"/>
      <c r="U55" s="221"/>
      <c r="V55" s="44"/>
      <c r="W55" s="44"/>
      <c r="X55" s="44"/>
      <c r="Y55" s="44"/>
      <c r="Z55" s="44"/>
      <c r="AA55" s="44"/>
      <c r="AB55" s="44"/>
      <c r="AC55" s="44"/>
      <c r="AD55" s="44"/>
      <c r="AE55" s="44"/>
      <c r="AF55" s="44"/>
      <c r="AG55" s="235"/>
      <c r="AH55" s="240"/>
      <c r="AI55" s="268"/>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c r="CE55" s="45"/>
      <c r="CF55" s="45"/>
      <c r="CG55" s="45"/>
      <c r="CH55" s="45"/>
      <c r="CI55" s="45"/>
      <c r="CJ55" s="45"/>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5"/>
      <c r="EF55" s="45"/>
      <c r="EG55" s="45"/>
      <c r="EH55" s="45"/>
      <c r="EI55" s="45"/>
      <c r="EJ55" s="45"/>
      <c r="EK55" s="45"/>
      <c r="EL55" s="45"/>
      <c r="EM55" s="45"/>
      <c r="EN55" s="45"/>
      <c r="EO55" s="45"/>
      <c r="EP55" s="45"/>
      <c r="EQ55" s="45"/>
      <c r="ER55" s="45"/>
      <c r="ES55" s="45"/>
      <c r="ET55" s="45"/>
      <c r="EU55" s="45"/>
      <c r="EV55" s="45"/>
      <c r="EW55" s="45"/>
      <c r="EX55" s="45"/>
      <c r="EY55" s="45"/>
      <c r="EZ55" s="45"/>
      <c r="FA55" s="45"/>
      <c r="FB55" s="45"/>
      <c r="FC55" s="45"/>
      <c r="FD55" s="45"/>
      <c r="FE55" s="45"/>
      <c r="FF55" s="45"/>
      <c r="FG55" s="45"/>
      <c r="FH55" s="45"/>
      <c r="FI55" s="45"/>
      <c r="FJ55" s="45"/>
      <c r="FK55" s="45"/>
      <c r="FL55" s="45"/>
      <c r="FM55" s="45"/>
      <c r="FN55" s="45"/>
      <c r="FO55" s="45"/>
      <c r="FP55" s="45"/>
      <c r="FQ55" s="45"/>
      <c r="FR55" s="45"/>
      <c r="FS55" s="45"/>
      <c r="FT55" s="45"/>
      <c r="FU55" s="45"/>
      <c r="FV55" s="45"/>
      <c r="FW55" s="45"/>
      <c r="FX55" s="45"/>
      <c r="FY55" s="45"/>
      <c r="FZ55" s="45"/>
      <c r="GA55" s="45"/>
      <c r="GB55" s="45"/>
      <c r="GC55" s="45"/>
      <c r="GD55" s="45"/>
      <c r="GE55" s="45"/>
      <c r="GF55" s="45"/>
      <c r="GG55" s="45"/>
      <c r="GH55" s="45"/>
      <c r="GI55" s="45"/>
      <c r="GJ55" s="45"/>
      <c r="GK55" s="45"/>
      <c r="GL55" s="45"/>
      <c r="GM55" s="45"/>
      <c r="GN55" s="45"/>
      <c r="GO55" s="45"/>
      <c r="GP55" s="45"/>
      <c r="GQ55" s="45"/>
      <c r="GR55" s="45"/>
      <c r="GS55" s="45"/>
      <c r="GT55" s="45"/>
      <c r="GU55" s="45"/>
      <c r="GV55" s="45"/>
      <c r="GW55" s="45"/>
      <c r="GX55" s="45"/>
      <c r="GY55" s="45"/>
      <c r="GZ55" s="45"/>
      <c r="HA55" s="45"/>
      <c r="HB55" s="45"/>
      <c r="HC55" s="45"/>
      <c r="HD55" s="45"/>
      <c r="HE55" s="45"/>
      <c r="HF55" s="45"/>
      <c r="HG55" s="45"/>
      <c r="HH55" s="45"/>
      <c r="HI55" s="45"/>
      <c r="HJ55" s="45"/>
      <c r="HK55" s="45"/>
      <c r="HL55" s="45"/>
      <c r="HM55" s="45"/>
      <c r="HN55" s="45"/>
      <c r="HO55" s="45"/>
      <c r="HP55" s="45"/>
      <c r="HQ55" s="45"/>
      <c r="HR55" s="45"/>
      <c r="HS55" s="45"/>
      <c r="HT55" s="45"/>
      <c r="HU55" s="45"/>
      <c r="HV55" s="45"/>
      <c r="HW55" s="45"/>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c r="IV55" s="45"/>
      <c r="IW55" s="45"/>
      <c r="IX55" s="45"/>
      <c r="IY55" s="45"/>
      <c r="IZ55" s="45"/>
      <c r="JA55" s="45"/>
      <c r="JB55" s="45"/>
      <c r="JC55" s="45"/>
      <c r="JD55" s="45"/>
      <c r="JE55" s="45"/>
      <c r="JF55" s="45"/>
      <c r="JG55" s="45"/>
      <c r="JH55" s="45"/>
      <c r="JI55" s="45"/>
      <c r="JJ55" s="45"/>
      <c r="JK55" s="45"/>
      <c r="JL55" s="45"/>
      <c r="JM55" s="45"/>
      <c r="JN55" s="45"/>
      <c r="JO55" s="45"/>
      <c r="JP55" s="45"/>
      <c r="JQ55" s="45"/>
      <c r="JR55" s="45"/>
      <c r="JS55" s="45"/>
      <c r="JT55" s="45"/>
      <c r="JU55" s="45"/>
      <c r="JV55" s="45"/>
      <c r="JW55" s="45"/>
      <c r="JX55" s="45"/>
      <c r="JY55" s="45"/>
      <c r="JZ55" s="45"/>
      <c r="KA55" s="45"/>
      <c r="KB55" s="45"/>
      <c r="KC55" s="45"/>
      <c r="KD55" s="45"/>
      <c r="KE55" s="45"/>
      <c r="KF55" s="45"/>
      <c r="KG55" s="45"/>
      <c r="KH55" s="45"/>
      <c r="KI55" s="45"/>
      <c r="KJ55" s="45"/>
      <c r="KK55" s="45"/>
      <c r="KL55" s="45"/>
      <c r="KM55" s="45"/>
      <c r="KN55" s="45"/>
      <c r="KO55" s="45"/>
      <c r="KP55" s="45"/>
      <c r="KQ55" s="45"/>
      <c r="KR55" s="45"/>
      <c r="KS55" s="45"/>
      <c r="KT55" s="45"/>
      <c r="KU55" s="45"/>
      <c r="KV55" s="45"/>
      <c r="KW55" s="45"/>
      <c r="KX55" s="45"/>
      <c r="KY55" s="45"/>
      <c r="KZ55" s="45"/>
      <c r="LA55" s="45"/>
      <c r="LB55" s="45"/>
      <c r="LC55" s="45"/>
      <c r="LD55" s="45"/>
      <c r="LE55" s="45"/>
      <c r="LF55" s="45"/>
      <c r="LG55" s="45"/>
      <c r="LH55" s="45"/>
      <c r="LI55" s="45"/>
      <c r="LJ55" s="45"/>
      <c r="LK55" s="45"/>
      <c r="LL55" s="45"/>
      <c r="LM55" s="45"/>
      <c r="LN55" s="45"/>
      <c r="LO55" s="45"/>
      <c r="LP55" s="45"/>
      <c r="LQ55" s="45"/>
      <c r="LR55" s="45"/>
      <c r="LS55" s="45"/>
      <c r="LT55" s="45"/>
      <c r="LU55" s="45"/>
      <c r="LV55" s="45"/>
      <c r="LW55" s="45"/>
      <c r="LX55" s="45"/>
      <c r="LY55" s="45"/>
      <c r="LZ55" s="45"/>
      <c r="MA55" s="45"/>
      <c r="MB55" s="45"/>
      <c r="MC55" s="45"/>
      <c r="MD55" s="45"/>
      <c r="ME55" s="45"/>
      <c r="MF55" s="45"/>
      <c r="MG55" s="45"/>
      <c r="MH55" s="45"/>
      <c r="MI55" s="45"/>
      <c r="MJ55" s="45"/>
      <c r="MK55" s="45"/>
      <c r="ML55" s="45"/>
      <c r="MM55" s="45"/>
      <c r="MN55" s="45"/>
      <c r="MO55" s="45"/>
      <c r="MP55" s="45"/>
      <c r="MQ55" s="45"/>
      <c r="MR55" s="45"/>
      <c r="MS55" s="45"/>
      <c r="MT55" s="45"/>
    </row>
    <row r="56" spans="1:358" ht="50.25" hidden="1" customHeight="1" outlineLevel="1">
      <c r="A56" s="47" t="s">
        <v>23</v>
      </c>
      <c r="B56" s="78">
        <f>C56-$B$54</f>
        <v>6.0000000000000497E-2</v>
      </c>
      <c r="C56" s="55">
        <v>14.25</v>
      </c>
      <c r="D56" s="49"/>
      <c r="E56" s="49"/>
      <c r="F56" s="51"/>
      <c r="G56" s="57"/>
      <c r="H56" s="56"/>
      <c r="I56" s="56"/>
      <c r="J56" s="55"/>
      <c r="K56" s="189">
        <v>13.5</v>
      </c>
      <c r="L56" s="191">
        <v>14.2</v>
      </c>
      <c r="M56" s="154">
        <v>13.1</v>
      </c>
      <c r="N56" s="191">
        <v>14.2</v>
      </c>
      <c r="O56" s="191">
        <v>13.7</v>
      </c>
      <c r="P56" s="56">
        <v>9.34</v>
      </c>
      <c r="Q56" s="56">
        <v>9.16</v>
      </c>
      <c r="R56" s="189">
        <v>10.199999999999999</v>
      </c>
      <c r="S56" s="189">
        <v>10.6</v>
      </c>
      <c r="T56" s="185" t="s">
        <v>152</v>
      </c>
      <c r="U56" s="186" t="s">
        <v>153</v>
      </c>
      <c r="V56" s="189">
        <v>10.75</v>
      </c>
      <c r="W56" s="189">
        <v>10.5</v>
      </c>
      <c r="X56" s="189">
        <v>9.5</v>
      </c>
      <c r="Y56" s="189">
        <v>9</v>
      </c>
      <c r="Z56" s="189">
        <v>9.5</v>
      </c>
      <c r="AA56" s="189">
        <v>10.5</v>
      </c>
      <c r="AB56" s="189">
        <v>11.5</v>
      </c>
      <c r="AC56" s="189">
        <v>12.5</v>
      </c>
      <c r="AD56" s="246">
        <f>AVERAGE(P56:R56)</f>
        <v>9.5666666666666664</v>
      </c>
      <c r="AE56" s="246">
        <f>AVERAGE(S56:W56)</f>
        <v>10.616666666666667</v>
      </c>
      <c r="AF56" s="246">
        <f>AVERAGE(X56:Z56)</f>
        <v>9.3333333333333339</v>
      </c>
      <c r="AG56" s="247">
        <f>AVERAGE(AA56:AC56)</f>
        <v>11.5</v>
      </c>
      <c r="AH56" s="241">
        <f>AVERAGE(P56:AC56)</f>
        <v>10.254166666666666</v>
      </c>
      <c r="AI56" s="267"/>
    </row>
    <row r="57" spans="1:358" ht="50.25" hidden="1" customHeight="1" outlineLevel="1">
      <c r="A57" s="47" t="s">
        <v>24</v>
      </c>
      <c r="B57" s="78">
        <f t="shared" ref="B57" si="38">C57-$B$40</f>
        <v>14.3</v>
      </c>
      <c r="C57" s="55">
        <v>14.3</v>
      </c>
      <c r="D57" s="49"/>
      <c r="E57" s="49"/>
      <c r="F57" s="57"/>
      <c r="G57" s="57"/>
      <c r="H57" s="56"/>
      <c r="I57" s="56"/>
      <c r="J57" s="55"/>
      <c r="K57" s="189">
        <v>13.5</v>
      </c>
      <c r="L57" s="191">
        <v>13.6</v>
      </c>
      <c r="M57" s="154">
        <v>12.9</v>
      </c>
      <c r="N57" s="191">
        <v>14</v>
      </c>
      <c r="O57" s="184"/>
      <c r="P57" s="56">
        <v>9.34</v>
      </c>
      <c r="Q57" s="56">
        <v>9.16</v>
      </c>
      <c r="R57" s="183">
        <v>10.8</v>
      </c>
      <c r="S57" s="183">
        <v>11.3</v>
      </c>
      <c r="T57" s="185"/>
      <c r="U57" s="186"/>
      <c r="V57" s="183">
        <v>11.2</v>
      </c>
      <c r="W57" s="183">
        <v>10.8</v>
      </c>
      <c r="X57" s="183">
        <v>11.5</v>
      </c>
      <c r="Y57" s="183">
        <v>10.199999999999999</v>
      </c>
      <c r="Z57" s="183">
        <v>11.3</v>
      </c>
      <c r="AA57" s="183">
        <v>12.5</v>
      </c>
      <c r="AB57" s="183">
        <v>13.3</v>
      </c>
      <c r="AC57" s="183">
        <v>13.1</v>
      </c>
      <c r="AD57" s="246">
        <f>AVERAGE(P57:R57)</f>
        <v>9.7666666666666675</v>
      </c>
      <c r="AE57" s="246">
        <f t="shared" ref="AE57:AE59" si="39">AVERAGE(S57:W57)</f>
        <v>11.1</v>
      </c>
      <c r="AF57" s="246">
        <f t="shared" ref="AF57:AF59" si="40">AVERAGE(X57:Z57)</f>
        <v>11</v>
      </c>
      <c r="AG57" s="247">
        <f t="shared" ref="AG57:AG59" si="41">AVERAGE(AA57:AC57)</f>
        <v>12.966666666666667</v>
      </c>
      <c r="AH57" s="241">
        <f>AVERAGE(P57:AC57)</f>
        <v>11.208333333333334</v>
      </c>
      <c r="AI57" s="267"/>
    </row>
    <row r="58" spans="1:358" ht="50.25" hidden="1" customHeight="1" outlineLevel="1">
      <c r="A58" s="47" t="s">
        <v>25</v>
      </c>
      <c r="B58" s="78">
        <f t="shared" ref="B58" si="42">C58-$B$54</f>
        <v>-8.9999999999999858E-2</v>
      </c>
      <c r="C58" s="55">
        <v>14.1</v>
      </c>
      <c r="D58" s="49"/>
      <c r="E58" s="49"/>
      <c r="F58" s="57"/>
      <c r="G58" s="57"/>
      <c r="H58" s="56"/>
      <c r="I58" s="56"/>
      <c r="J58" s="55"/>
      <c r="K58" s="189">
        <v>13</v>
      </c>
      <c r="L58" s="191">
        <v>13</v>
      </c>
      <c r="M58" s="189">
        <v>13</v>
      </c>
      <c r="N58" s="189">
        <v>14.3</v>
      </c>
      <c r="O58" s="189">
        <v>14.75</v>
      </c>
      <c r="P58" s="56">
        <v>9.34</v>
      </c>
      <c r="Q58" s="56">
        <v>9.16</v>
      </c>
      <c r="R58" s="189">
        <v>11</v>
      </c>
      <c r="S58" s="189">
        <v>11</v>
      </c>
      <c r="T58" s="185" t="s">
        <v>162</v>
      </c>
      <c r="U58" s="186" t="s">
        <v>36</v>
      </c>
      <c r="V58" s="189">
        <v>10.5</v>
      </c>
      <c r="W58" s="189">
        <v>10.5</v>
      </c>
      <c r="X58" s="189">
        <v>10.5</v>
      </c>
      <c r="Y58" s="189">
        <v>10.5</v>
      </c>
      <c r="Z58" s="189">
        <v>11</v>
      </c>
      <c r="AA58" s="189">
        <v>11</v>
      </c>
      <c r="AB58" s="189">
        <v>11.5</v>
      </c>
      <c r="AC58" s="189">
        <v>11.5</v>
      </c>
      <c r="AD58" s="246">
        <f>AVERAGE(P58:R58)</f>
        <v>9.8333333333333339</v>
      </c>
      <c r="AE58" s="246">
        <f t="shared" si="39"/>
        <v>10.666666666666666</v>
      </c>
      <c r="AF58" s="246">
        <f t="shared" si="40"/>
        <v>10.666666666666666</v>
      </c>
      <c r="AG58" s="247">
        <f t="shared" si="41"/>
        <v>11.333333333333334</v>
      </c>
      <c r="AH58" s="241">
        <f>AVERAGE(P58:AC58)</f>
        <v>10.625</v>
      </c>
      <c r="AI58" s="267"/>
    </row>
    <row r="59" spans="1:358" ht="50.25" hidden="1" customHeight="1" outlineLevel="1" thickBot="1">
      <c r="A59" s="47" t="s">
        <v>26</v>
      </c>
      <c r="B59" s="78" t="e">
        <f>C59-#REF!</f>
        <v>#REF!</v>
      </c>
      <c r="C59" s="55">
        <v>14.5</v>
      </c>
      <c r="D59" s="49"/>
      <c r="E59" s="49"/>
      <c r="F59" s="51"/>
      <c r="G59" s="51"/>
      <c r="H59" s="52"/>
      <c r="I59" s="52"/>
      <c r="J59" s="55"/>
      <c r="K59" s="181">
        <v>13.4</v>
      </c>
      <c r="L59" s="101">
        <v>13.4</v>
      </c>
      <c r="M59" s="101">
        <v>13.28</v>
      </c>
      <c r="N59" s="176">
        <v>13.62</v>
      </c>
      <c r="O59" s="176">
        <v>14</v>
      </c>
      <c r="P59" s="56">
        <v>9.34</v>
      </c>
      <c r="Q59" s="56">
        <v>9.16</v>
      </c>
      <c r="R59" s="183">
        <v>10.27</v>
      </c>
      <c r="S59" s="183">
        <v>10.6</v>
      </c>
      <c r="T59" s="224"/>
      <c r="U59" s="186"/>
      <c r="V59" s="183">
        <v>10.5</v>
      </c>
      <c r="W59" s="189">
        <v>10.5</v>
      </c>
      <c r="X59" s="189">
        <v>11.3</v>
      </c>
      <c r="Y59" s="183">
        <v>10</v>
      </c>
      <c r="Z59" s="183">
        <v>9.1</v>
      </c>
      <c r="AA59" s="183">
        <v>11.6</v>
      </c>
      <c r="AB59" s="183">
        <v>13.87</v>
      </c>
      <c r="AC59" s="183">
        <v>14.12</v>
      </c>
      <c r="AD59" s="246">
        <f>AVERAGE(P59:R59)</f>
        <v>9.59</v>
      </c>
      <c r="AE59" s="246">
        <f t="shared" si="39"/>
        <v>10.533333333333333</v>
      </c>
      <c r="AF59" s="246">
        <f t="shared" si="40"/>
        <v>10.133333333333333</v>
      </c>
      <c r="AG59" s="247">
        <f t="shared" si="41"/>
        <v>13.196666666666665</v>
      </c>
      <c r="AH59" s="241">
        <f>AVERAGE(P59:AC59)</f>
        <v>10.863333333333332</v>
      </c>
      <c r="AI59" s="267"/>
    </row>
    <row r="60" spans="1:358" s="62" customFormat="1" ht="19.5" hidden="1" outlineLevel="1" thickBot="1">
      <c r="A60" s="245" t="s">
        <v>75</v>
      </c>
      <c r="B60" s="155" t="s">
        <v>27</v>
      </c>
      <c r="C60" s="155" t="s">
        <v>27</v>
      </c>
      <c r="D60" s="155"/>
      <c r="E60" s="156"/>
      <c r="F60" s="157" t="e">
        <f>AVERAGE(F56:F59)</f>
        <v>#DIV/0!</v>
      </c>
      <c r="G60" s="157"/>
      <c r="H60" s="157"/>
      <c r="I60" s="157"/>
      <c r="J60" s="157" t="e">
        <f t="shared" ref="J60:K60" si="43">AVERAGE(J56:J59)</f>
        <v>#DIV/0!</v>
      </c>
      <c r="K60" s="157">
        <f t="shared" si="43"/>
        <v>13.35</v>
      </c>
      <c r="L60" s="157">
        <v>13.75</v>
      </c>
      <c r="M60" s="157">
        <f>AVERAGE(M56:M59)</f>
        <v>13.07</v>
      </c>
      <c r="N60" s="157">
        <f>AVERAGE(N56:N59)</f>
        <v>14.03</v>
      </c>
      <c r="O60" s="157">
        <f>AVERAGE(O56:O59)</f>
        <v>14.15</v>
      </c>
      <c r="P60" s="157">
        <f>AVERAGE(P56:P59)</f>
        <v>9.34</v>
      </c>
      <c r="Q60" s="157">
        <f>AVERAGE(Q56:Q59)</f>
        <v>9.16</v>
      </c>
      <c r="R60" s="157">
        <f t="shared" ref="R60" si="44">AVERAGE(R56:R59)</f>
        <v>10.567499999999999</v>
      </c>
      <c r="S60" s="59">
        <f t="shared" ref="S60:AG60" si="45">AVERAGE(S56:S59)</f>
        <v>10.875</v>
      </c>
      <c r="T60" s="158"/>
      <c r="U60" s="158"/>
      <c r="V60" s="59">
        <f t="shared" si="45"/>
        <v>10.737500000000001</v>
      </c>
      <c r="W60" s="59">
        <f t="shared" si="45"/>
        <v>10.574999999999999</v>
      </c>
      <c r="X60" s="59">
        <f t="shared" si="45"/>
        <v>10.7</v>
      </c>
      <c r="Y60" s="59">
        <f t="shared" si="45"/>
        <v>9.9250000000000007</v>
      </c>
      <c r="Z60" s="59">
        <f t="shared" si="45"/>
        <v>10.225</v>
      </c>
      <c r="AA60" s="59">
        <f t="shared" si="45"/>
        <v>11.4</v>
      </c>
      <c r="AB60" s="59">
        <f t="shared" si="45"/>
        <v>12.542499999999999</v>
      </c>
      <c r="AC60" s="59">
        <f t="shared" si="45"/>
        <v>12.805</v>
      </c>
      <c r="AD60" s="59">
        <f t="shared" si="45"/>
        <v>9.6891666666666687</v>
      </c>
      <c r="AE60" s="59">
        <f t="shared" si="45"/>
        <v>10.729166666666666</v>
      </c>
      <c r="AF60" s="59">
        <f t="shared" si="45"/>
        <v>10.283333333333333</v>
      </c>
      <c r="AG60" s="234">
        <f t="shared" si="45"/>
        <v>12.249166666666667</v>
      </c>
      <c r="AH60" s="242">
        <f>AVERAGE(AH56:AH59)</f>
        <v>10.737708333333332</v>
      </c>
      <c r="AI60" s="270"/>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1"/>
      <c r="DY60" s="61"/>
      <c r="DZ60" s="61"/>
      <c r="EA60" s="61"/>
      <c r="EB60" s="61"/>
      <c r="EC60" s="61"/>
      <c r="ED60" s="61"/>
      <c r="EE60" s="61"/>
      <c r="EF60" s="61"/>
      <c r="EG60" s="61"/>
      <c r="EH60" s="61"/>
      <c r="EI60" s="61"/>
      <c r="EJ60" s="61"/>
      <c r="EK60" s="61"/>
      <c r="EL60" s="61"/>
      <c r="EM60" s="61"/>
      <c r="EN60" s="61"/>
      <c r="EO60" s="61"/>
      <c r="EP60" s="61"/>
      <c r="EQ60" s="61"/>
      <c r="ER60" s="61"/>
      <c r="ES60" s="61"/>
      <c r="ET60" s="61"/>
      <c r="EU60" s="61"/>
      <c r="EV60" s="61"/>
      <c r="EW60" s="61"/>
      <c r="EX60" s="61"/>
      <c r="EY60" s="61"/>
      <c r="EZ60" s="61"/>
      <c r="FA60" s="61"/>
      <c r="FB60" s="61"/>
      <c r="FC60" s="61"/>
      <c r="FD60" s="61"/>
      <c r="FE60" s="61"/>
      <c r="FF60" s="61"/>
      <c r="FG60" s="61"/>
      <c r="FH60" s="61"/>
      <c r="FI60" s="61"/>
      <c r="FJ60" s="61"/>
      <c r="FK60" s="61"/>
      <c r="FL60" s="61"/>
      <c r="FM60" s="61"/>
      <c r="FN60" s="61"/>
      <c r="FO60" s="61"/>
      <c r="FP60" s="61"/>
      <c r="FQ60" s="61"/>
      <c r="FR60" s="61"/>
      <c r="FS60" s="61"/>
      <c r="FT60" s="61"/>
      <c r="FU60" s="61"/>
      <c r="FV60" s="61"/>
      <c r="FW60" s="61"/>
      <c r="FX60" s="61"/>
      <c r="FY60" s="61"/>
      <c r="FZ60" s="61"/>
      <c r="GA60" s="61"/>
      <c r="GB60" s="61"/>
      <c r="GC60" s="61"/>
      <c r="GD60" s="61"/>
      <c r="GE60" s="61"/>
      <c r="GF60" s="61"/>
      <c r="GG60" s="61"/>
      <c r="GH60" s="61"/>
      <c r="GI60" s="61"/>
      <c r="GJ60" s="61"/>
      <c r="GK60" s="61"/>
      <c r="GL60" s="61"/>
      <c r="GM60" s="61"/>
      <c r="GN60" s="61"/>
      <c r="GO60" s="61"/>
      <c r="GP60" s="61"/>
      <c r="GQ60" s="61"/>
      <c r="GR60" s="61"/>
      <c r="GS60" s="61"/>
      <c r="GT60" s="61"/>
      <c r="GU60" s="61"/>
      <c r="GV60" s="61"/>
      <c r="GW60" s="61"/>
      <c r="GX60" s="61"/>
      <c r="GY60" s="61"/>
      <c r="GZ60" s="61"/>
      <c r="HA60" s="61"/>
      <c r="HB60" s="61"/>
      <c r="HC60" s="61"/>
      <c r="HD60" s="61"/>
      <c r="HE60" s="61"/>
      <c r="HF60" s="61"/>
      <c r="HG60" s="61"/>
      <c r="HH60" s="61"/>
      <c r="HI60" s="61"/>
      <c r="HJ60" s="61"/>
      <c r="HK60" s="61"/>
      <c r="HL60" s="61"/>
      <c r="HM60" s="61"/>
      <c r="HN60" s="61"/>
      <c r="HO60" s="61"/>
      <c r="HP60" s="61"/>
      <c r="HQ60" s="61"/>
      <c r="HR60" s="61"/>
      <c r="HS60" s="61"/>
      <c r="HT60" s="61"/>
      <c r="HU60" s="61"/>
      <c r="HV60" s="61"/>
      <c r="HW60" s="61"/>
      <c r="HX60" s="61"/>
      <c r="HY60" s="61"/>
      <c r="HZ60" s="61"/>
      <c r="IA60" s="61"/>
      <c r="IB60" s="61"/>
      <c r="IC60" s="61"/>
      <c r="ID60" s="61"/>
      <c r="IE60" s="61"/>
      <c r="IF60" s="61"/>
      <c r="IG60" s="61"/>
      <c r="IH60" s="61"/>
      <c r="II60" s="61"/>
      <c r="IJ60" s="61"/>
      <c r="IK60" s="61"/>
      <c r="IL60" s="61"/>
      <c r="IM60" s="61"/>
      <c r="IN60" s="61"/>
      <c r="IO60" s="61"/>
      <c r="IP60" s="61"/>
      <c r="IQ60" s="61"/>
      <c r="IR60" s="61"/>
      <c r="IS60" s="61"/>
      <c r="IT60" s="61"/>
      <c r="IU60" s="61"/>
      <c r="IV60" s="61"/>
      <c r="IW60" s="61"/>
      <c r="IX60" s="61"/>
      <c r="IY60" s="61"/>
      <c r="IZ60" s="61"/>
      <c r="JA60" s="61"/>
      <c r="JB60" s="61"/>
      <c r="JC60" s="61"/>
      <c r="JD60" s="61"/>
      <c r="JE60" s="61"/>
      <c r="JF60" s="61"/>
      <c r="JG60" s="61"/>
      <c r="JH60" s="61"/>
      <c r="JI60" s="61"/>
      <c r="JJ60" s="61"/>
      <c r="JK60" s="61"/>
      <c r="JL60" s="61"/>
      <c r="JM60" s="61"/>
      <c r="JN60" s="61"/>
      <c r="JO60" s="61"/>
      <c r="JP60" s="61"/>
      <c r="JQ60" s="61"/>
      <c r="JR60" s="61"/>
      <c r="JS60" s="61"/>
      <c r="JT60" s="61"/>
      <c r="JU60" s="61"/>
      <c r="JV60" s="61"/>
      <c r="JW60" s="61"/>
      <c r="JX60" s="61"/>
      <c r="JY60" s="61"/>
      <c r="JZ60" s="61"/>
      <c r="KA60" s="61"/>
      <c r="KB60" s="61"/>
      <c r="KC60" s="61"/>
      <c r="KD60" s="61"/>
      <c r="KE60" s="61"/>
      <c r="KF60" s="61"/>
      <c r="KG60" s="61"/>
      <c r="KH60" s="61"/>
      <c r="KI60" s="61"/>
      <c r="KJ60" s="61"/>
      <c r="KK60" s="61"/>
      <c r="KL60" s="61"/>
      <c r="KM60" s="61"/>
      <c r="KN60" s="61"/>
      <c r="KO60" s="61"/>
      <c r="KP60" s="61"/>
      <c r="KQ60" s="61"/>
      <c r="KR60" s="61"/>
      <c r="KS60" s="61"/>
      <c r="KT60" s="61"/>
      <c r="KU60" s="61"/>
      <c r="KV60" s="61"/>
      <c r="KW60" s="61"/>
      <c r="KX60" s="61"/>
      <c r="KY60" s="61"/>
      <c r="KZ60" s="61"/>
      <c r="LA60" s="61"/>
      <c r="LB60" s="61"/>
      <c r="LC60" s="61"/>
      <c r="LD60" s="61"/>
      <c r="LE60" s="61"/>
      <c r="LF60" s="61"/>
      <c r="LG60" s="61"/>
      <c r="LH60" s="61"/>
      <c r="LI60" s="61"/>
      <c r="LJ60" s="61"/>
      <c r="LK60" s="61"/>
      <c r="LL60" s="61"/>
      <c r="LM60" s="61"/>
      <c r="LN60" s="61"/>
      <c r="LO60" s="61"/>
      <c r="LP60" s="61"/>
      <c r="LQ60" s="61"/>
      <c r="LR60" s="61"/>
      <c r="LS60" s="61"/>
      <c r="LT60" s="61"/>
      <c r="LU60" s="61"/>
      <c r="LV60" s="61"/>
      <c r="LW60" s="61"/>
      <c r="LX60" s="61"/>
      <c r="LY60" s="61"/>
      <c r="LZ60" s="61"/>
      <c r="MA60" s="61"/>
      <c r="MB60" s="61"/>
      <c r="MC60" s="61"/>
      <c r="MD60" s="61"/>
      <c r="ME60" s="61"/>
      <c r="MF60" s="61"/>
      <c r="MG60" s="61"/>
      <c r="MH60" s="61"/>
      <c r="MI60" s="61"/>
      <c r="MJ60" s="61"/>
      <c r="MK60" s="61"/>
      <c r="ML60" s="61"/>
      <c r="MM60" s="61"/>
      <c r="MN60" s="61"/>
      <c r="MO60" s="61"/>
      <c r="MP60" s="61"/>
      <c r="MQ60" s="61"/>
      <c r="MR60" s="61"/>
      <c r="MS60" s="61"/>
      <c r="MT60" s="61"/>
    </row>
    <row r="61" spans="1:358" ht="19.5" collapsed="1" thickBot="1">
      <c r="A61" s="227" t="s">
        <v>74</v>
      </c>
      <c r="B61" s="165"/>
      <c r="C61" s="165"/>
      <c r="D61" s="166"/>
      <c r="E61" s="166"/>
      <c r="F61" s="167"/>
      <c r="G61" s="167"/>
      <c r="H61" s="167"/>
      <c r="I61" s="167"/>
      <c r="J61" s="168"/>
      <c r="K61" s="167">
        <f>K60+K14</f>
        <v>61.65</v>
      </c>
      <c r="L61" s="167">
        <f>L60+L14</f>
        <v>60.6</v>
      </c>
      <c r="M61" s="167"/>
      <c r="N61" s="164">
        <f>N60</f>
        <v>14.03</v>
      </c>
      <c r="O61" s="164">
        <f t="shared" ref="O61" si="46">O60</f>
        <v>14.15</v>
      </c>
      <c r="P61" s="164">
        <f>P60</f>
        <v>9.34</v>
      </c>
      <c r="Q61" s="164">
        <f t="shared" ref="Q61" si="47">Q60</f>
        <v>9.16</v>
      </c>
      <c r="R61" s="164">
        <f>R60</f>
        <v>10.567499999999999</v>
      </c>
      <c r="S61" s="164">
        <v>10.9</v>
      </c>
      <c r="T61" s="164"/>
      <c r="U61" s="164"/>
      <c r="V61" s="164">
        <v>10.7</v>
      </c>
      <c r="W61" s="164">
        <v>10.6</v>
      </c>
      <c r="X61" s="164">
        <f t="shared" ref="X61:AA61" si="48">X60</f>
        <v>10.7</v>
      </c>
      <c r="Y61" s="164">
        <v>9.9</v>
      </c>
      <c r="Z61" s="164">
        <v>10.199999999999999</v>
      </c>
      <c r="AA61" s="164">
        <f t="shared" si="48"/>
        <v>11.4</v>
      </c>
      <c r="AB61" s="164">
        <v>12.5</v>
      </c>
      <c r="AC61" s="164">
        <v>12.8</v>
      </c>
      <c r="AD61" s="164">
        <f>AVERAGE(P61:R61)</f>
        <v>9.6891666666666669</v>
      </c>
      <c r="AE61" s="164">
        <f>AVERAGE(S61:W61)</f>
        <v>10.733333333333334</v>
      </c>
      <c r="AF61" s="164">
        <f>AVERAGE(X61:Z61)</f>
        <v>10.266666666666667</v>
      </c>
      <c r="AG61" s="229">
        <f>AVERAGE(AA61:AC61)</f>
        <v>12.233333333333334</v>
      </c>
      <c r="AH61" s="242">
        <f>AVERAGE(P61:R61,S61:AC61)</f>
        <v>10.730625000000002</v>
      </c>
      <c r="AI61" s="275">
        <v>12.8</v>
      </c>
    </row>
    <row r="62" spans="1:358" ht="21.75" thickBot="1">
      <c r="A62" s="196" t="s">
        <v>41</v>
      </c>
      <c r="B62" s="88"/>
      <c r="C62" s="88"/>
      <c r="D62" s="65"/>
      <c r="E62" s="65"/>
      <c r="F62" s="20"/>
      <c r="G62" s="20"/>
      <c r="H62" s="20"/>
      <c r="I62" s="20"/>
      <c r="J62" s="109"/>
      <c r="K62" s="20"/>
      <c r="L62" s="20"/>
      <c r="M62" s="20"/>
      <c r="N62" s="20"/>
      <c r="O62" s="20"/>
      <c r="P62" s="20"/>
      <c r="Q62" s="20"/>
      <c r="R62" s="23"/>
      <c r="S62" s="24"/>
      <c r="T62" s="67"/>
      <c r="U62" s="67"/>
      <c r="V62" s="24"/>
      <c r="W62" s="24"/>
      <c r="X62" s="24"/>
      <c r="Y62" s="23"/>
      <c r="Z62" s="23"/>
      <c r="AA62" s="23"/>
      <c r="AB62" s="23"/>
      <c r="AC62" s="23"/>
      <c r="AD62" s="23"/>
      <c r="AE62" s="23"/>
      <c r="AF62" s="23"/>
      <c r="AG62" s="24"/>
      <c r="AH62" s="238"/>
      <c r="AI62" s="267"/>
    </row>
    <row r="63" spans="1:358" ht="18.75" hidden="1" customHeight="1" outlineLevel="1">
      <c r="A63" s="25"/>
      <c r="B63" s="26" t="s">
        <v>1</v>
      </c>
      <c r="C63" s="26" t="str">
        <f>C52</f>
        <v>Forecast</v>
      </c>
      <c r="D63" s="27"/>
      <c r="E63" s="1182" t="s">
        <v>3</v>
      </c>
      <c r="F63" s="1182" t="s">
        <v>4</v>
      </c>
      <c r="G63" s="1182" t="s">
        <v>5</v>
      </c>
      <c r="H63" s="1182" t="s">
        <v>6</v>
      </c>
      <c r="I63" s="1182" t="s">
        <v>7</v>
      </c>
      <c r="J63" s="28" t="s">
        <v>2</v>
      </c>
      <c r="K63" s="1182" t="s">
        <v>8</v>
      </c>
      <c r="L63" s="250" t="s">
        <v>9</v>
      </c>
      <c r="M63" s="250" t="s">
        <v>9</v>
      </c>
      <c r="N63" s="1182" t="s">
        <v>12</v>
      </c>
      <c r="O63" s="1182" t="s">
        <v>13</v>
      </c>
      <c r="P63" s="1182" t="s">
        <v>14</v>
      </c>
      <c r="Q63" s="1182" t="s">
        <v>15</v>
      </c>
      <c r="R63" s="1182" t="s">
        <v>16</v>
      </c>
      <c r="S63" s="1182" t="s">
        <v>64</v>
      </c>
      <c r="T63" s="29" t="s">
        <v>10</v>
      </c>
      <c r="U63" s="30" t="s">
        <v>11</v>
      </c>
      <c r="V63" s="1182" t="s">
        <v>65</v>
      </c>
      <c r="W63" s="1182" t="s">
        <v>66</v>
      </c>
      <c r="X63" s="1182" t="s">
        <v>67</v>
      </c>
      <c r="Y63" s="1182" t="s">
        <v>68</v>
      </c>
      <c r="Z63" s="1182" t="s">
        <v>69</v>
      </c>
      <c r="AA63" s="1182" t="s">
        <v>70</v>
      </c>
      <c r="AB63" s="1182" t="s">
        <v>77</v>
      </c>
      <c r="AC63" s="1182" t="s">
        <v>78</v>
      </c>
      <c r="AD63" s="1198" t="s">
        <v>79</v>
      </c>
      <c r="AE63" s="1198" t="s">
        <v>80</v>
      </c>
      <c r="AF63" s="1198" t="s">
        <v>81</v>
      </c>
      <c r="AG63" s="1194" t="s">
        <v>82</v>
      </c>
      <c r="AH63" s="1196">
        <v>2016</v>
      </c>
      <c r="AI63" s="267"/>
    </row>
    <row r="64" spans="1:358" ht="18.75" hidden="1" customHeight="1" outlineLevel="1">
      <c r="A64" s="31"/>
      <c r="B64" s="68"/>
      <c r="C64" s="68"/>
      <c r="D64" s="27"/>
      <c r="E64" s="1183"/>
      <c r="F64" s="1183"/>
      <c r="G64" s="1183"/>
      <c r="H64" s="1183"/>
      <c r="I64" s="1183"/>
      <c r="J64" s="69" t="str">
        <f>$J$6</f>
        <v>(8-12 Jun)</v>
      </c>
      <c r="K64" s="1183"/>
      <c r="L64" s="33" t="s">
        <v>20</v>
      </c>
      <c r="M64" s="33" t="s">
        <v>63</v>
      </c>
      <c r="N64" s="1183"/>
      <c r="O64" s="1183"/>
      <c r="P64" s="1183"/>
      <c r="Q64" s="1183"/>
      <c r="R64" s="1183"/>
      <c r="S64" s="1183"/>
      <c r="T64" s="187">
        <f>T6</f>
        <v>42461</v>
      </c>
      <c r="U64" s="188">
        <f>U6</f>
        <v>42491</v>
      </c>
      <c r="V64" s="1183"/>
      <c r="W64" s="1183"/>
      <c r="X64" s="1183"/>
      <c r="Y64" s="1183"/>
      <c r="Z64" s="1183"/>
      <c r="AA64" s="1183"/>
      <c r="AB64" s="1183"/>
      <c r="AC64" s="1183"/>
      <c r="AD64" s="1199"/>
      <c r="AE64" s="1199"/>
      <c r="AF64" s="1199"/>
      <c r="AG64" s="1195"/>
      <c r="AH64" s="1197"/>
      <c r="AI64" s="267"/>
    </row>
    <row r="65" spans="1:358" hidden="1" outlineLevel="1">
      <c r="A65" s="89" t="s">
        <v>42</v>
      </c>
      <c r="B65" s="110">
        <v>-1.1100000000000001</v>
      </c>
      <c r="C65" s="110" t="str">
        <f>C54</f>
        <v>Previous WK</v>
      </c>
      <c r="D65" s="98"/>
      <c r="E65" s="99">
        <v>-3.67</v>
      </c>
      <c r="F65" s="35"/>
      <c r="G65" s="35"/>
      <c r="H65" s="35"/>
      <c r="I65" s="35"/>
      <c r="J65" s="72"/>
      <c r="K65" s="35"/>
      <c r="L65" s="37"/>
      <c r="M65" s="37"/>
      <c r="N65" s="35"/>
      <c r="O65" s="35"/>
      <c r="P65" s="35"/>
      <c r="Q65" s="35"/>
      <c r="R65" s="38"/>
      <c r="S65" s="39"/>
      <c r="T65" s="73"/>
      <c r="U65" s="73"/>
      <c r="V65" s="39"/>
      <c r="W65" s="39"/>
      <c r="X65" s="39"/>
      <c r="Y65" s="38"/>
      <c r="Z65" s="38"/>
      <c r="AA65" s="38"/>
      <c r="AB65" s="38"/>
      <c r="AC65" s="38"/>
      <c r="AD65" s="248"/>
      <c r="AE65" s="248"/>
      <c r="AF65" s="248"/>
      <c r="AG65" s="249"/>
      <c r="AH65" s="239"/>
      <c r="AI65" s="267"/>
    </row>
    <row r="66" spans="1:358" s="77" customFormat="1" ht="18.75" hidden="1" outlineLevel="1">
      <c r="A66" s="1180"/>
      <c r="B66" s="1181"/>
      <c r="C66" s="1181"/>
      <c r="D66" s="41"/>
      <c r="E66" s="41"/>
      <c r="F66" s="76"/>
      <c r="G66" s="76"/>
      <c r="H66" s="76"/>
      <c r="I66" s="76"/>
      <c r="J66" s="43"/>
      <c r="K66" s="76"/>
      <c r="L66" s="76"/>
      <c r="M66" s="76"/>
      <c r="N66" s="76"/>
      <c r="O66" s="76"/>
      <c r="P66" s="222"/>
      <c r="Q66" s="76"/>
      <c r="R66" s="44"/>
      <c r="S66" s="44"/>
      <c r="T66" s="218"/>
      <c r="U66" s="219"/>
      <c r="V66" s="44"/>
      <c r="W66" s="44"/>
      <c r="X66" s="44"/>
      <c r="Y66" s="44"/>
      <c r="Z66" s="44"/>
      <c r="AA66" s="44"/>
      <c r="AB66" s="44"/>
      <c r="AC66" s="44"/>
      <c r="AD66" s="44"/>
      <c r="AE66" s="44"/>
      <c r="AF66" s="44"/>
      <c r="AG66" s="235"/>
      <c r="AH66" s="240"/>
      <c r="AI66" s="268"/>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5"/>
      <c r="EF66" s="45"/>
      <c r="EG66" s="45"/>
      <c r="EH66" s="45"/>
      <c r="EI66" s="45"/>
      <c r="EJ66" s="45"/>
      <c r="EK66" s="45"/>
      <c r="EL66" s="45"/>
      <c r="EM66" s="45"/>
      <c r="EN66" s="45"/>
      <c r="EO66" s="45"/>
      <c r="EP66" s="45"/>
      <c r="EQ66" s="45"/>
      <c r="ER66" s="45"/>
      <c r="ES66" s="45"/>
      <c r="ET66" s="45"/>
      <c r="EU66" s="45"/>
      <c r="EV66" s="45"/>
      <c r="EW66" s="45"/>
      <c r="EX66" s="45"/>
      <c r="EY66" s="45"/>
      <c r="EZ66" s="45"/>
      <c r="FA66" s="45"/>
      <c r="FB66" s="45"/>
      <c r="FC66" s="45"/>
      <c r="FD66" s="45"/>
      <c r="FE66" s="45"/>
      <c r="FF66" s="45"/>
      <c r="FG66" s="45"/>
      <c r="FH66" s="45"/>
      <c r="FI66" s="45"/>
      <c r="FJ66" s="45"/>
      <c r="FK66" s="45"/>
      <c r="FL66" s="45"/>
      <c r="FM66" s="45"/>
      <c r="FN66" s="45"/>
      <c r="FO66" s="45"/>
      <c r="FP66" s="45"/>
      <c r="FQ66" s="45"/>
      <c r="FR66" s="45"/>
      <c r="FS66" s="45"/>
      <c r="FT66" s="45"/>
      <c r="FU66" s="45"/>
      <c r="FV66" s="45"/>
      <c r="FW66" s="45"/>
      <c r="FX66" s="45"/>
      <c r="FY66" s="45"/>
      <c r="FZ66" s="45"/>
      <c r="GA66" s="45"/>
      <c r="GB66" s="45"/>
      <c r="GC66" s="45"/>
      <c r="GD66" s="45"/>
      <c r="GE66" s="45"/>
      <c r="GF66" s="45"/>
      <c r="GG66" s="45"/>
      <c r="GH66" s="45"/>
      <c r="GI66" s="45"/>
      <c r="GJ66" s="45"/>
      <c r="GK66" s="45"/>
      <c r="GL66" s="45"/>
      <c r="GM66" s="45"/>
      <c r="GN66" s="45"/>
      <c r="GO66" s="45"/>
      <c r="GP66" s="45"/>
      <c r="GQ66" s="45"/>
      <c r="GR66" s="45"/>
      <c r="GS66" s="45"/>
      <c r="GT66" s="45"/>
      <c r="GU66" s="45"/>
      <c r="GV66" s="45"/>
      <c r="GW66" s="45"/>
      <c r="GX66" s="45"/>
      <c r="GY66" s="45"/>
      <c r="GZ66" s="45"/>
      <c r="HA66" s="45"/>
      <c r="HB66" s="45"/>
      <c r="HC66" s="45"/>
      <c r="HD66" s="45"/>
      <c r="HE66" s="45"/>
      <c r="HF66" s="45"/>
      <c r="HG66" s="45"/>
      <c r="HH66" s="45"/>
      <c r="HI66" s="45"/>
      <c r="HJ66" s="45"/>
      <c r="HK66" s="45"/>
      <c r="HL66" s="45"/>
      <c r="HM66" s="45"/>
      <c r="HN66" s="45"/>
      <c r="HO66" s="45"/>
      <c r="HP66" s="45"/>
      <c r="HQ66" s="45"/>
      <c r="HR66" s="45"/>
      <c r="HS66" s="45"/>
      <c r="HT66" s="45"/>
      <c r="HU66" s="45"/>
      <c r="HV66" s="45"/>
      <c r="HW66" s="45"/>
      <c r="HX66" s="45"/>
      <c r="HY66" s="45"/>
      <c r="HZ66" s="45"/>
      <c r="IA66" s="45"/>
      <c r="IB66" s="45"/>
      <c r="IC66" s="45"/>
      <c r="ID66" s="45"/>
      <c r="IE66" s="45"/>
      <c r="IF66" s="45"/>
      <c r="IG66" s="45"/>
      <c r="IH66" s="45"/>
      <c r="II66" s="45"/>
      <c r="IJ66" s="45"/>
      <c r="IK66" s="45"/>
      <c r="IL66" s="45"/>
      <c r="IM66" s="45"/>
      <c r="IN66" s="45"/>
      <c r="IO66" s="45"/>
      <c r="IP66" s="45"/>
      <c r="IQ66" s="45"/>
      <c r="IR66" s="45"/>
      <c r="IS66" s="45"/>
      <c r="IT66" s="45"/>
      <c r="IU66" s="45"/>
      <c r="IV66" s="45"/>
      <c r="IW66" s="45"/>
      <c r="IX66" s="45"/>
      <c r="IY66" s="45"/>
      <c r="IZ66" s="45"/>
      <c r="JA66" s="45"/>
      <c r="JB66" s="45"/>
      <c r="JC66" s="45"/>
      <c r="JD66" s="45"/>
      <c r="JE66" s="45"/>
      <c r="JF66" s="45"/>
      <c r="JG66" s="45"/>
      <c r="JH66" s="45"/>
      <c r="JI66" s="45"/>
      <c r="JJ66" s="45"/>
      <c r="JK66" s="45"/>
      <c r="JL66" s="45"/>
      <c r="JM66" s="45"/>
      <c r="JN66" s="45"/>
      <c r="JO66" s="45"/>
      <c r="JP66" s="45"/>
      <c r="JQ66" s="45"/>
      <c r="JR66" s="45"/>
      <c r="JS66" s="45"/>
      <c r="JT66" s="45"/>
      <c r="JU66" s="45"/>
      <c r="JV66" s="45"/>
      <c r="JW66" s="45"/>
      <c r="JX66" s="45"/>
      <c r="JY66" s="45"/>
      <c r="JZ66" s="45"/>
      <c r="KA66" s="45"/>
      <c r="KB66" s="45"/>
      <c r="KC66" s="45"/>
      <c r="KD66" s="45"/>
      <c r="KE66" s="45"/>
      <c r="KF66" s="45"/>
      <c r="KG66" s="45"/>
      <c r="KH66" s="45"/>
      <c r="KI66" s="45"/>
      <c r="KJ66" s="45"/>
      <c r="KK66" s="45"/>
      <c r="KL66" s="45"/>
      <c r="KM66" s="45"/>
      <c r="KN66" s="45"/>
      <c r="KO66" s="45"/>
      <c r="KP66" s="45"/>
      <c r="KQ66" s="45"/>
      <c r="KR66" s="45"/>
      <c r="KS66" s="45"/>
      <c r="KT66" s="45"/>
      <c r="KU66" s="45"/>
      <c r="KV66" s="45"/>
      <c r="KW66" s="45"/>
      <c r="KX66" s="45"/>
      <c r="KY66" s="45"/>
      <c r="KZ66" s="45"/>
      <c r="LA66" s="45"/>
      <c r="LB66" s="45"/>
      <c r="LC66" s="45"/>
      <c r="LD66" s="45"/>
      <c r="LE66" s="45"/>
      <c r="LF66" s="45"/>
      <c r="LG66" s="45"/>
      <c r="LH66" s="45"/>
      <c r="LI66" s="45"/>
      <c r="LJ66" s="45"/>
      <c r="LK66" s="45"/>
      <c r="LL66" s="45"/>
      <c r="LM66" s="45"/>
      <c r="LN66" s="45"/>
      <c r="LO66" s="45"/>
      <c r="LP66" s="45"/>
      <c r="LQ66" s="45"/>
      <c r="LR66" s="45"/>
      <c r="LS66" s="45"/>
      <c r="LT66" s="45"/>
      <c r="LU66" s="45"/>
      <c r="LV66" s="45"/>
      <c r="LW66" s="45"/>
      <c r="LX66" s="45"/>
      <c r="LY66" s="45"/>
      <c r="LZ66" s="45"/>
      <c r="MA66" s="45"/>
      <c r="MB66" s="45"/>
      <c r="MC66" s="45"/>
      <c r="MD66" s="45"/>
      <c r="ME66" s="45"/>
      <c r="MF66" s="45"/>
      <c r="MG66" s="45"/>
      <c r="MH66" s="45"/>
      <c r="MI66" s="45"/>
      <c r="MJ66" s="45"/>
      <c r="MK66" s="45"/>
      <c r="ML66" s="45"/>
      <c r="MM66" s="45"/>
      <c r="MN66" s="45"/>
      <c r="MO66" s="45"/>
      <c r="MP66" s="45"/>
      <c r="MQ66" s="45"/>
      <c r="MR66" s="45"/>
      <c r="MS66" s="45"/>
      <c r="MT66" s="45"/>
    </row>
    <row r="67" spans="1:358" ht="54.75" hidden="1" customHeight="1" outlineLevel="1">
      <c r="A67" s="47" t="s">
        <v>23</v>
      </c>
      <c r="B67" s="78">
        <f>C67-$B$65</f>
        <v>-0.8899999999999999</v>
      </c>
      <c r="C67" s="55">
        <v>-2</v>
      </c>
      <c r="D67" s="49"/>
      <c r="E67" s="49"/>
      <c r="F67" s="52"/>
      <c r="G67" s="57"/>
      <c r="H67" s="56"/>
      <c r="I67" s="56"/>
      <c r="J67" s="55"/>
      <c r="K67" s="189">
        <v>-7.5</v>
      </c>
      <c r="L67" s="191">
        <v>-7.5</v>
      </c>
      <c r="M67" s="154">
        <v>-8</v>
      </c>
      <c r="N67" s="176">
        <v>-7</v>
      </c>
      <c r="O67" s="176">
        <v>-7</v>
      </c>
      <c r="P67" s="50">
        <v>-3.13</v>
      </c>
      <c r="Q67" s="50">
        <v>-5.08</v>
      </c>
      <c r="R67" s="183">
        <v>-6.8</v>
      </c>
      <c r="S67" s="183">
        <v>-6.3</v>
      </c>
      <c r="T67" s="185" t="s">
        <v>154</v>
      </c>
      <c r="U67" s="186" t="s">
        <v>155</v>
      </c>
      <c r="V67" s="189">
        <v>-5.8</v>
      </c>
      <c r="W67" s="189">
        <v>-5.75</v>
      </c>
      <c r="X67" s="189">
        <v>-6.5</v>
      </c>
      <c r="Y67" s="189">
        <v>-7</v>
      </c>
      <c r="Z67" s="189">
        <v>-6.8</v>
      </c>
      <c r="AA67" s="189">
        <v>-6.7</v>
      </c>
      <c r="AB67" s="189">
        <v>-6.6</v>
      </c>
      <c r="AC67" s="189">
        <v>-6.5</v>
      </c>
      <c r="AD67" s="246">
        <f>AVERAGE(P67:R67)</f>
        <v>-5.0033333333333339</v>
      </c>
      <c r="AE67" s="246">
        <f>AVERAGE(S67:W67)</f>
        <v>-5.95</v>
      </c>
      <c r="AF67" s="246">
        <f>AVERAGE(X67:Z67)</f>
        <v>-6.7666666666666666</v>
      </c>
      <c r="AG67" s="247">
        <f>AVERAGE(AA67:AC67)</f>
        <v>-6.6000000000000005</v>
      </c>
      <c r="AH67" s="241">
        <f>AVERAGE(P67:AC67)</f>
        <v>-6.0799999999999992</v>
      </c>
      <c r="AI67" s="267"/>
    </row>
    <row r="68" spans="1:358" ht="54.75" hidden="1" customHeight="1" outlineLevel="1">
      <c r="A68" s="47" t="s">
        <v>24</v>
      </c>
      <c r="B68" s="78">
        <f t="shared" ref="B68" si="49">C68-$B$49</f>
        <v>-1.2</v>
      </c>
      <c r="C68" s="111">
        <v>-1.2</v>
      </c>
      <c r="D68" s="49"/>
      <c r="E68" s="49"/>
      <c r="F68" s="56"/>
      <c r="G68" s="57"/>
      <c r="H68" s="56"/>
      <c r="I68" s="56"/>
      <c r="J68" s="111"/>
      <c r="K68" s="189">
        <v>-8.1</v>
      </c>
      <c r="L68" s="191">
        <v>-8.1</v>
      </c>
      <c r="M68" s="154">
        <v>-8.3000000000000007</v>
      </c>
      <c r="N68" s="176">
        <v>-7</v>
      </c>
      <c r="O68" s="191"/>
      <c r="P68" s="50">
        <v>-3.13</v>
      </c>
      <c r="Q68" s="50">
        <v>-5.08</v>
      </c>
      <c r="R68" s="189">
        <v>-6.8</v>
      </c>
      <c r="S68" s="189">
        <v>-6.5</v>
      </c>
      <c r="T68" s="185"/>
      <c r="U68" s="186"/>
      <c r="V68" s="189">
        <v>-6.3</v>
      </c>
      <c r="W68" s="189">
        <v>-6.5</v>
      </c>
      <c r="X68" s="189">
        <v>-7</v>
      </c>
      <c r="Y68" s="189">
        <v>-7.2</v>
      </c>
      <c r="Z68" s="189">
        <v>-7.1</v>
      </c>
      <c r="AA68" s="189">
        <v>-7.1</v>
      </c>
      <c r="AB68" s="189">
        <v>-6.9</v>
      </c>
      <c r="AC68" s="189">
        <v>-6.7</v>
      </c>
      <c r="AD68" s="246">
        <f>AVERAGE(P68:R68)</f>
        <v>-5.0033333333333339</v>
      </c>
      <c r="AE68" s="246">
        <f t="shared" ref="AE68:AE70" si="50">AVERAGE(S68:W68)</f>
        <v>-6.4333333333333336</v>
      </c>
      <c r="AF68" s="246">
        <f t="shared" ref="AF68:AF70" si="51">AVERAGE(X68:Z68)</f>
        <v>-7.0999999999999988</v>
      </c>
      <c r="AG68" s="247">
        <f t="shared" ref="AG68:AG70" si="52">AVERAGE(AA68:AC68)</f>
        <v>-6.8999999999999995</v>
      </c>
      <c r="AH68" s="241">
        <f>AVERAGE(P68:AC68)</f>
        <v>-6.3591666666666677</v>
      </c>
      <c r="AI68" s="267"/>
    </row>
    <row r="69" spans="1:358" ht="54.75" hidden="1" customHeight="1" outlineLevel="1">
      <c r="A69" s="47" t="s">
        <v>25</v>
      </c>
      <c r="B69" s="78">
        <f t="shared" ref="B69" si="53">C69-$B$65</f>
        <v>-0.3899999999999999</v>
      </c>
      <c r="C69" s="55">
        <v>-1.5</v>
      </c>
      <c r="D69" s="49"/>
      <c r="E69" s="49"/>
      <c r="F69" s="52"/>
      <c r="G69" s="57"/>
      <c r="H69" s="56"/>
      <c r="I69" s="56"/>
      <c r="J69" s="55"/>
      <c r="K69" s="189">
        <v>-8</v>
      </c>
      <c r="L69" s="191">
        <v>-8</v>
      </c>
      <c r="M69" s="189">
        <v>-8</v>
      </c>
      <c r="N69" s="176">
        <v>-7</v>
      </c>
      <c r="O69" s="176">
        <v>-6.5</v>
      </c>
      <c r="P69" s="50">
        <v>-3.13</v>
      </c>
      <c r="Q69" s="50">
        <v>-5.08</v>
      </c>
      <c r="R69" s="183">
        <v>-7</v>
      </c>
      <c r="S69" s="183">
        <v>-6</v>
      </c>
      <c r="T69" s="185" t="s">
        <v>43</v>
      </c>
      <c r="U69" s="186" t="s">
        <v>43</v>
      </c>
      <c r="V69" s="189">
        <v>-6.5</v>
      </c>
      <c r="W69" s="189">
        <v>-6.5</v>
      </c>
      <c r="X69" s="189">
        <v>-6.5</v>
      </c>
      <c r="Y69" s="189">
        <v>-6</v>
      </c>
      <c r="Z69" s="189">
        <v>-6</v>
      </c>
      <c r="AA69" s="189">
        <v>-6</v>
      </c>
      <c r="AB69" s="189">
        <v>-6.5</v>
      </c>
      <c r="AC69" s="189">
        <v>-6.5</v>
      </c>
      <c r="AD69" s="246">
        <f>AVERAGE(P69:R69)</f>
        <v>-5.07</v>
      </c>
      <c r="AE69" s="246">
        <f t="shared" si="50"/>
        <v>-6.333333333333333</v>
      </c>
      <c r="AF69" s="246">
        <f t="shared" si="51"/>
        <v>-6.166666666666667</v>
      </c>
      <c r="AG69" s="247">
        <f t="shared" si="52"/>
        <v>-6.333333333333333</v>
      </c>
      <c r="AH69" s="241">
        <f>AVERAGE(P69:AC69)</f>
        <v>-5.975833333333334</v>
      </c>
      <c r="AI69" s="267"/>
    </row>
    <row r="70" spans="1:358" ht="54.75" hidden="1" customHeight="1" outlineLevel="1" thickBot="1">
      <c r="A70" s="47" t="s">
        <v>26</v>
      </c>
      <c r="B70" s="78">
        <f>C70-$B$27</f>
        <v>-1.98</v>
      </c>
      <c r="C70" s="55">
        <v>-1.98</v>
      </c>
      <c r="D70" s="49"/>
      <c r="E70" s="49"/>
      <c r="F70" s="52"/>
      <c r="G70" s="51"/>
      <c r="H70" s="52"/>
      <c r="I70" s="52"/>
      <c r="J70" s="55"/>
      <c r="K70" s="181">
        <v>-9.02</v>
      </c>
      <c r="L70" s="101">
        <v>-9.02</v>
      </c>
      <c r="M70" s="101">
        <v>-9.02</v>
      </c>
      <c r="N70" s="182">
        <v>-6.67</v>
      </c>
      <c r="O70" s="182">
        <v>-6.7</v>
      </c>
      <c r="P70" s="50">
        <v>-3.13</v>
      </c>
      <c r="Q70" s="50">
        <v>-5.08</v>
      </c>
      <c r="R70" s="189">
        <v>-7.25</v>
      </c>
      <c r="S70" s="189">
        <v>-7.35</v>
      </c>
      <c r="T70" s="185"/>
      <c r="U70" s="186"/>
      <c r="V70" s="189">
        <v>-7.5</v>
      </c>
      <c r="W70" s="189">
        <v>-7.6</v>
      </c>
      <c r="X70" s="189">
        <v>-8</v>
      </c>
      <c r="Y70" s="189">
        <v>-8</v>
      </c>
      <c r="Z70" s="189">
        <v>-8</v>
      </c>
      <c r="AA70" s="189">
        <v>-8.3000000000000007</v>
      </c>
      <c r="AB70" s="189">
        <v>-8.3000000000000007</v>
      </c>
      <c r="AC70" s="189">
        <v>-8.3000000000000007</v>
      </c>
      <c r="AD70" s="246">
        <f>AVERAGE(P70:R70)</f>
        <v>-5.1533333333333333</v>
      </c>
      <c r="AE70" s="246">
        <f t="shared" si="50"/>
        <v>-7.4833333333333334</v>
      </c>
      <c r="AF70" s="246">
        <f t="shared" si="51"/>
        <v>-8</v>
      </c>
      <c r="AG70" s="247">
        <f t="shared" si="52"/>
        <v>-8.3000000000000007</v>
      </c>
      <c r="AH70" s="241">
        <f>AVERAGE(P70:AC70)</f>
        <v>-7.2341666666666669</v>
      </c>
      <c r="AI70" s="267"/>
    </row>
    <row r="71" spans="1:358" s="62" customFormat="1" ht="19.5" hidden="1" outlineLevel="1" thickBot="1">
      <c r="A71" s="245" t="s">
        <v>75</v>
      </c>
      <c r="B71" s="58" t="s">
        <v>27</v>
      </c>
      <c r="C71" s="58" t="s">
        <v>27</v>
      </c>
      <c r="D71" s="87"/>
      <c r="E71" s="58"/>
      <c r="F71" s="59"/>
      <c r="G71" s="59"/>
      <c r="H71" s="59"/>
      <c r="I71" s="59"/>
      <c r="J71" s="59"/>
      <c r="K71" s="59">
        <f t="shared" ref="K71:R71" si="54">AVERAGE(K67:K70)</f>
        <v>-8.1550000000000011</v>
      </c>
      <c r="L71" s="59">
        <f t="shared" si="54"/>
        <v>-8.1550000000000011</v>
      </c>
      <c r="M71" s="59">
        <f t="shared" si="54"/>
        <v>-8.33</v>
      </c>
      <c r="N71" s="59">
        <f t="shared" si="54"/>
        <v>-6.9175000000000004</v>
      </c>
      <c r="O71" s="59">
        <f t="shared" si="54"/>
        <v>-6.7333333333333334</v>
      </c>
      <c r="P71" s="59">
        <f>AVERAGE(P67:P70)</f>
        <v>-3.13</v>
      </c>
      <c r="Q71" s="59">
        <f t="shared" si="54"/>
        <v>-5.08</v>
      </c>
      <c r="R71" s="59">
        <f t="shared" si="54"/>
        <v>-6.9625000000000004</v>
      </c>
      <c r="S71" s="59">
        <f t="shared" ref="S71:AG71" si="55">AVERAGE(S67:S70)</f>
        <v>-6.5374999999999996</v>
      </c>
      <c r="T71" s="60"/>
      <c r="U71" s="60"/>
      <c r="V71" s="59">
        <f t="shared" si="55"/>
        <v>-6.5250000000000004</v>
      </c>
      <c r="W71" s="59">
        <f t="shared" si="55"/>
        <v>-6.5875000000000004</v>
      </c>
      <c r="X71" s="59">
        <f t="shared" si="55"/>
        <v>-7</v>
      </c>
      <c r="Y71" s="59">
        <f t="shared" si="55"/>
        <v>-7.05</v>
      </c>
      <c r="Z71" s="59">
        <f t="shared" si="55"/>
        <v>-6.9749999999999996</v>
      </c>
      <c r="AA71" s="59">
        <f t="shared" si="55"/>
        <v>-7.0250000000000004</v>
      </c>
      <c r="AB71" s="59">
        <f t="shared" si="55"/>
        <v>-7.0750000000000002</v>
      </c>
      <c r="AC71" s="59">
        <f t="shared" si="55"/>
        <v>-7</v>
      </c>
      <c r="AD71" s="59">
        <f t="shared" si="55"/>
        <v>-5.0575000000000001</v>
      </c>
      <c r="AE71" s="59">
        <f t="shared" si="55"/>
        <v>-6.55</v>
      </c>
      <c r="AF71" s="59">
        <f t="shared" si="55"/>
        <v>-7.0083333333333329</v>
      </c>
      <c r="AG71" s="234">
        <f t="shared" si="55"/>
        <v>-7.0333333333333332</v>
      </c>
      <c r="AH71" s="242">
        <f>AVERAGE(AH67:AH70)</f>
        <v>-6.4122916666666665</v>
      </c>
      <c r="AI71" s="269"/>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19.5" collapsed="1" thickBot="1">
      <c r="A72" s="227" t="s">
        <v>74</v>
      </c>
      <c r="B72" s="160"/>
      <c r="C72" s="160"/>
      <c r="D72" s="161"/>
      <c r="E72" s="161"/>
      <c r="F72" s="162"/>
      <c r="G72" s="162"/>
      <c r="H72" s="162"/>
      <c r="I72" s="162"/>
      <c r="J72" s="163"/>
      <c r="K72" s="162">
        <f>K14+K71</f>
        <v>40.144999999999996</v>
      </c>
      <c r="L72" s="162">
        <f>L14+L71</f>
        <v>38.695</v>
      </c>
      <c r="M72" s="162"/>
      <c r="N72" s="164">
        <f>N71</f>
        <v>-6.9175000000000004</v>
      </c>
      <c r="O72" s="164">
        <f>O71</f>
        <v>-6.7333333333333334</v>
      </c>
      <c r="P72" s="164">
        <f>P71</f>
        <v>-3.13</v>
      </c>
      <c r="Q72" s="164">
        <f t="shared" ref="Q72" si="56">Q71</f>
        <v>-5.08</v>
      </c>
      <c r="R72" s="164">
        <f>R71</f>
        <v>-6.9625000000000004</v>
      </c>
      <c r="S72" s="164">
        <v>-6.5</v>
      </c>
      <c r="T72" s="164"/>
      <c r="U72" s="164"/>
      <c r="V72" s="164">
        <v>-6.5</v>
      </c>
      <c r="W72" s="164">
        <v>-6.6</v>
      </c>
      <c r="X72" s="164">
        <v>-7</v>
      </c>
      <c r="Y72" s="164">
        <v>-7.1</v>
      </c>
      <c r="Z72" s="164">
        <v>-7</v>
      </c>
      <c r="AA72" s="164">
        <v>-7</v>
      </c>
      <c r="AB72" s="164">
        <v>-7</v>
      </c>
      <c r="AC72" s="164">
        <v>-6.8</v>
      </c>
      <c r="AD72" s="164">
        <f>AVERAGE(P72:R72)</f>
        <v>-5.0575000000000001</v>
      </c>
      <c r="AE72" s="164">
        <f>AVERAGE(S72:W72)</f>
        <v>-6.5333333333333341</v>
      </c>
      <c r="AF72" s="164">
        <f>AVERAGE(X72:Z72)</f>
        <v>-7.0333333333333341</v>
      </c>
      <c r="AG72" s="229">
        <f>AVERAGE(AA72:AC72)</f>
        <v>-6.9333333333333336</v>
      </c>
      <c r="AH72" s="242">
        <f>AVERAGE(P72:R72,S72:AC72)</f>
        <v>-6.3893750000000002</v>
      </c>
      <c r="AI72" s="275">
        <v>-6.5</v>
      </c>
    </row>
    <row r="73" spans="1:358" ht="21.75" thickBot="1">
      <c r="A73" s="198" t="s">
        <v>45</v>
      </c>
      <c r="B73" s="112"/>
      <c r="C73" s="112"/>
      <c r="D73" s="113"/>
      <c r="E73" s="113"/>
      <c r="F73" s="20"/>
      <c r="G73" s="20"/>
      <c r="H73" s="20"/>
      <c r="I73" s="20"/>
      <c r="J73" s="114"/>
      <c r="K73" s="20"/>
      <c r="L73" s="115"/>
      <c r="M73" s="115"/>
      <c r="N73" s="20"/>
      <c r="O73" s="20"/>
      <c r="P73" s="20"/>
      <c r="Q73" s="20"/>
      <c r="R73" s="23"/>
      <c r="S73" s="24"/>
      <c r="T73" s="67"/>
      <c r="U73" s="67"/>
      <c r="V73" s="24"/>
      <c r="W73" s="24"/>
      <c r="X73" s="24"/>
      <c r="Y73" s="23"/>
      <c r="Z73" s="23"/>
      <c r="AA73" s="23"/>
      <c r="AB73" s="23"/>
      <c r="AC73" s="23"/>
      <c r="AD73" s="23"/>
      <c r="AE73" s="23"/>
      <c r="AF73" s="23"/>
      <c r="AG73" s="24"/>
      <c r="AH73" s="238"/>
      <c r="AI73" s="267"/>
    </row>
    <row r="74" spans="1:358" ht="16.5" hidden="1" customHeight="1" outlineLevel="1">
      <c r="A74" s="25"/>
      <c r="B74" s="26" t="s">
        <v>1</v>
      </c>
      <c r="C74" s="26" t="str">
        <f>C63</f>
        <v>Forecast</v>
      </c>
      <c r="D74" s="27"/>
      <c r="E74" s="1182" t="s">
        <v>3</v>
      </c>
      <c r="F74" s="1182" t="s">
        <v>4</v>
      </c>
      <c r="G74" s="1182" t="s">
        <v>5</v>
      </c>
      <c r="H74" s="1182" t="s">
        <v>6</v>
      </c>
      <c r="I74" s="1182" t="s">
        <v>7</v>
      </c>
      <c r="J74" s="28" t="s">
        <v>2</v>
      </c>
      <c r="K74" s="1182" t="s">
        <v>8</v>
      </c>
      <c r="L74" s="250" t="s">
        <v>9</v>
      </c>
      <c r="M74" s="250" t="s">
        <v>9</v>
      </c>
      <c r="N74" s="1182" t="s">
        <v>12</v>
      </c>
      <c r="O74" s="1182" t="s">
        <v>13</v>
      </c>
      <c r="P74" s="1182" t="s">
        <v>14</v>
      </c>
      <c r="Q74" s="1182" t="s">
        <v>15</v>
      </c>
      <c r="R74" s="1182" t="s">
        <v>16</v>
      </c>
      <c r="S74" s="1182" t="s">
        <v>64</v>
      </c>
      <c r="T74" s="29" t="s">
        <v>10</v>
      </c>
      <c r="U74" s="30" t="s">
        <v>11</v>
      </c>
      <c r="V74" s="1182" t="s">
        <v>65</v>
      </c>
      <c r="W74" s="1182" t="s">
        <v>66</v>
      </c>
      <c r="X74" s="1182" t="s">
        <v>67</v>
      </c>
      <c r="Y74" s="1182" t="s">
        <v>68</v>
      </c>
      <c r="Z74" s="1182" t="s">
        <v>69</v>
      </c>
      <c r="AA74" s="1182" t="s">
        <v>70</v>
      </c>
      <c r="AB74" s="1182" t="s">
        <v>77</v>
      </c>
      <c r="AC74" s="1182" t="s">
        <v>78</v>
      </c>
      <c r="AD74" s="1198" t="s">
        <v>79</v>
      </c>
      <c r="AE74" s="1198" t="s">
        <v>80</v>
      </c>
      <c r="AF74" s="1198" t="s">
        <v>81</v>
      </c>
      <c r="AG74" s="1194" t="s">
        <v>82</v>
      </c>
      <c r="AH74" s="1196">
        <v>2016</v>
      </c>
      <c r="AI74" s="267"/>
    </row>
    <row r="75" spans="1:358" ht="21.75" hidden="1" customHeight="1" outlineLevel="1">
      <c r="A75" s="31"/>
      <c r="B75" s="68"/>
      <c r="C75" s="68"/>
      <c r="D75" s="116"/>
      <c r="E75" s="1183"/>
      <c r="F75" s="1183"/>
      <c r="G75" s="1183"/>
      <c r="H75" s="1183"/>
      <c r="I75" s="1183"/>
      <c r="J75" s="69" t="str">
        <f>$J$6</f>
        <v>(8-12 Jun)</v>
      </c>
      <c r="K75" s="1183"/>
      <c r="L75" s="33" t="s">
        <v>20</v>
      </c>
      <c r="M75" s="33" t="s">
        <v>63</v>
      </c>
      <c r="N75" s="1183"/>
      <c r="O75" s="1183"/>
      <c r="P75" s="1183"/>
      <c r="Q75" s="1183"/>
      <c r="R75" s="1183"/>
      <c r="S75" s="1183"/>
      <c r="T75" s="187">
        <f>T6</f>
        <v>42461</v>
      </c>
      <c r="U75" s="188">
        <f>U6</f>
        <v>42491</v>
      </c>
      <c r="V75" s="1183"/>
      <c r="W75" s="1183"/>
      <c r="X75" s="1183"/>
      <c r="Y75" s="1183"/>
      <c r="Z75" s="1183"/>
      <c r="AA75" s="1183"/>
      <c r="AB75" s="1183"/>
      <c r="AC75" s="1183"/>
      <c r="AD75" s="1199"/>
      <c r="AE75" s="1199"/>
      <c r="AF75" s="1199"/>
      <c r="AG75" s="1195"/>
      <c r="AH75" s="1197"/>
      <c r="AI75" s="267"/>
    </row>
    <row r="76" spans="1:358" hidden="1" outlineLevel="1">
      <c r="A76" s="117" t="s">
        <v>46</v>
      </c>
      <c r="B76" s="118">
        <v>0.28000000000000003</v>
      </c>
      <c r="C76" s="118" t="str">
        <f>C65</f>
        <v>Previous WK</v>
      </c>
      <c r="D76" s="119"/>
      <c r="E76" s="120">
        <v>1.02</v>
      </c>
      <c r="F76" s="35"/>
      <c r="G76" s="35"/>
      <c r="H76" s="35"/>
      <c r="I76" s="35"/>
      <c r="J76" s="69"/>
      <c r="K76" s="35"/>
      <c r="L76" s="121"/>
      <c r="M76" s="121"/>
      <c r="N76" s="35"/>
      <c r="O76" s="35"/>
      <c r="P76" s="35"/>
      <c r="Q76" s="35"/>
      <c r="R76" s="38"/>
      <c r="S76" s="39"/>
      <c r="T76" s="122"/>
      <c r="U76" s="122"/>
      <c r="V76" s="39"/>
      <c r="W76" s="39"/>
      <c r="X76" s="39"/>
      <c r="Y76" s="38"/>
      <c r="Z76" s="38"/>
      <c r="AA76" s="38"/>
      <c r="AB76" s="38"/>
      <c r="AC76" s="38"/>
      <c r="AD76" s="248"/>
      <c r="AE76" s="248"/>
      <c r="AF76" s="248"/>
      <c r="AG76" s="249"/>
      <c r="AH76" s="239"/>
      <c r="AI76" s="267"/>
    </row>
    <row r="77" spans="1:358" s="77" customFormat="1" ht="21" hidden="1" customHeight="1" outlineLevel="1">
      <c r="A77" s="1180"/>
      <c r="B77" s="1181"/>
      <c r="C77" s="1181"/>
      <c r="D77" s="41"/>
      <c r="E77" s="41"/>
      <c r="F77" s="76"/>
      <c r="G77" s="76"/>
      <c r="H77" s="76"/>
      <c r="I77" s="76"/>
      <c r="J77" s="43"/>
      <c r="K77" s="76"/>
      <c r="L77" s="76"/>
      <c r="M77" s="76"/>
      <c r="N77" s="76"/>
      <c r="O77" s="76"/>
      <c r="P77" s="222"/>
      <c r="Q77" s="76"/>
      <c r="R77" s="44"/>
      <c r="S77" s="44"/>
      <c r="T77" s="216"/>
      <c r="U77" s="217"/>
      <c r="V77" s="44"/>
      <c r="W77" s="44"/>
      <c r="X77" s="44"/>
      <c r="Y77" s="44"/>
      <c r="Z77" s="44"/>
      <c r="AA77" s="44"/>
      <c r="AB77" s="44"/>
      <c r="AC77" s="44"/>
      <c r="AD77" s="44"/>
      <c r="AE77" s="44"/>
      <c r="AF77" s="44"/>
      <c r="AG77" s="235"/>
      <c r="AH77" s="240"/>
      <c r="AI77" s="268"/>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5"/>
      <c r="EF77" s="45"/>
      <c r="EG77" s="45"/>
      <c r="EH77" s="45"/>
      <c r="EI77" s="45"/>
      <c r="EJ77" s="45"/>
      <c r="EK77" s="45"/>
      <c r="EL77" s="45"/>
      <c r="EM77" s="45"/>
      <c r="EN77" s="45"/>
      <c r="EO77" s="45"/>
      <c r="EP77" s="45"/>
      <c r="EQ77" s="45"/>
      <c r="ER77" s="45"/>
      <c r="ES77" s="45"/>
      <c r="ET77" s="45"/>
      <c r="EU77" s="45"/>
      <c r="EV77" s="45"/>
      <c r="EW77" s="45"/>
      <c r="EX77" s="45"/>
      <c r="EY77" s="45"/>
      <c r="EZ77" s="45"/>
      <c r="FA77" s="45"/>
      <c r="FB77" s="45"/>
      <c r="FC77" s="45"/>
      <c r="FD77" s="45"/>
      <c r="FE77" s="45"/>
      <c r="FF77" s="45"/>
      <c r="FG77" s="45"/>
      <c r="FH77" s="45"/>
      <c r="FI77" s="45"/>
      <c r="FJ77" s="45"/>
      <c r="FK77" s="45"/>
      <c r="FL77" s="45"/>
      <c r="FM77" s="45"/>
      <c r="FN77" s="45"/>
      <c r="FO77" s="45"/>
      <c r="FP77" s="45"/>
      <c r="FQ77" s="45"/>
      <c r="FR77" s="45"/>
      <c r="FS77" s="45"/>
      <c r="FT77" s="45"/>
      <c r="FU77" s="45"/>
      <c r="FV77" s="45"/>
      <c r="FW77" s="45"/>
      <c r="FX77" s="45"/>
      <c r="FY77" s="45"/>
      <c r="FZ77" s="45"/>
      <c r="GA77" s="45"/>
      <c r="GB77" s="45"/>
      <c r="GC77" s="45"/>
      <c r="GD77" s="45"/>
      <c r="GE77" s="45"/>
      <c r="GF77" s="45"/>
      <c r="GG77" s="45"/>
      <c r="GH77" s="45"/>
      <c r="GI77" s="45"/>
      <c r="GJ77" s="45"/>
      <c r="GK77" s="45"/>
      <c r="GL77" s="45"/>
      <c r="GM77" s="45"/>
      <c r="GN77" s="45"/>
      <c r="GO77" s="45"/>
      <c r="GP77" s="45"/>
      <c r="GQ77" s="45"/>
      <c r="GR77" s="45"/>
      <c r="GS77" s="45"/>
      <c r="GT77" s="45"/>
      <c r="GU77" s="45"/>
      <c r="GV77" s="45"/>
      <c r="GW77" s="45"/>
      <c r="GX77" s="45"/>
      <c r="GY77" s="45"/>
      <c r="GZ77" s="45"/>
      <c r="HA77" s="45"/>
      <c r="HB77" s="45"/>
      <c r="HC77" s="45"/>
      <c r="HD77" s="45"/>
      <c r="HE77" s="45"/>
      <c r="HF77" s="45"/>
      <c r="HG77" s="45"/>
      <c r="HH77" s="45"/>
      <c r="HI77" s="45"/>
      <c r="HJ77" s="45"/>
      <c r="HK77" s="45"/>
      <c r="HL77" s="45"/>
      <c r="HM77" s="45"/>
      <c r="HN77" s="45"/>
      <c r="HO77" s="45"/>
      <c r="HP77" s="45"/>
      <c r="HQ77" s="45"/>
      <c r="HR77" s="45"/>
      <c r="HS77" s="45"/>
      <c r="HT77" s="45"/>
      <c r="HU77" s="45"/>
      <c r="HV77" s="45"/>
      <c r="HW77" s="45"/>
      <c r="HX77" s="45"/>
      <c r="HY77" s="45"/>
      <c r="HZ77" s="45"/>
      <c r="IA77" s="45"/>
      <c r="IB77" s="45"/>
      <c r="IC77" s="45"/>
      <c r="ID77" s="45"/>
      <c r="IE77" s="45"/>
      <c r="IF77" s="45"/>
      <c r="IG77" s="45"/>
      <c r="IH77" s="45"/>
      <c r="II77" s="45"/>
      <c r="IJ77" s="45"/>
      <c r="IK77" s="45"/>
      <c r="IL77" s="45"/>
      <c r="IM77" s="45"/>
      <c r="IN77" s="45"/>
      <c r="IO77" s="45"/>
      <c r="IP77" s="45"/>
      <c r="IQ77" s="45"/>
      <c r="IR77" s="45"/>
      <c r="IS77" s="45"/>
      <c r="IT77" s="45"/>
      <c r="IU77" s="45"/>
      <c r="IV77" s="45"/>
      <c r="IW77" s="45"/>
      <c r="IX77" s="45"/>
      <c r="IY77" s="45"/>
      <c r="IZ77" s="45"/>
      <c r="JA77" s="45"/>
      <c r="JB77" s="45"/>
      <c r="JC77" s="45"/>
      <c r="JD77" s="45"/>
      <c r="JE77" s="45"/>
      <c r="JF77" s="45"/>
      <c r="JG77" s="45"/>
      <c r="JH77" s="45"/>
      <c r="JI77" s="45"/>
      <c r="JJ77" s="45"/>
      <c r="JK77" s="45"/>
      <c r="JL77" s="45"/>
      <c r="JM77" s="45"/>
      <c r="JN77" s="45"/>
      <c r="JO77" s="45"/>
      <c r="JP77" s="45"/>
      <c r="JQ77" s="45"/>
      <c r="JR77" s="45"/>
      <c r="JS77" s="45"/>
      <c r="JT77" s="45"/>
      <c r="JU77" s="45"/>
      <c r="JV77" s="45"/>
      <c r="JW77" s="45"/>
      <c r="JX77" s="45"/>
      <c r="JY77" s="45"/>
      <c r="JZ77" s="45"/>
      <c r="KA77" s="45"/>
      <c r="KB77" s="45"/>
      <c r="KC77" s="45"/>
      <c r="KD77" s="45"/>
      <c r="KE77" s="45"/>
      <c r="KF77" s="45"/>
      <c r="KG77" s="45"/>
      <c r="KH77" s="45"/>
      <c r="KI77" s="45"/>
      <c r="KJ77" s="45"/>
      <c r="KK77" s="45"/>
      <c r="KL77" s="45"/>
      <c r="KM77" s="45"/>
      <c r="KN77" s="45"/>
      <c r="KO77" s="45"/>
      <c r="KP77" s="45"/>
      <c r="KQ77" s="45"/>
      <c r="KR77" s="45"/>
      <c r="KS77" s="45"/>
      <c r="KT77" s="45"/>
      <c r="KU77" s="45"/>
      <c r="KV77" s="45"/>
      <c r="KW77" s="45"/>
      <c r="KX77" s="45"/>
      <c r="KY77" s="45"/>
      <c r="KZ77" s="45"/>
      <c r="LA77" s="45"/>
      <c r="LB77" s="45"/>
      <c r="LC77" s="45"/>
      <c r="LD77" s="45"/>
      <c r="LE77" s="45"/>
      <c r="LF77" s="45"/>
      <c r="LG77" s="45"/>
      <c r="LH77" s="45"/>
      <c r="LI77" s="45"/>
      <c r="LJ77" s="45"/>
      <c r="LK77" s="45"/>
      <c r="LL77" s="45"/>
      <c r="LM77" s="45"/>
      <c r="LN77" s="45"/>
      <c r="LO77" s="45"/>
      <c r="LP77" s="45"/>
      <c r="LQ77" s="45"/>
      <c r="LR77" s="45"/>
      <c r="LS77" s="45"/>
      <c r="LT77" s="45"/>
      <c r="LU77" s="45"/>
      <c r="LV77" s="45"/>
      <c r="LW77" s="45"/>
      <c r="LX77" s="45"/>
      <c r="LY77" s="45"/>
      <c r="LZ77" s="45"/>
      <c r="MA77" s="45"/>
      <c r="MB77" s="45"/>
      <c r="MC77" s="45"/>
      <c r="MD77" s="45"/>
      <c r="ME77" s="45"/>
      <c r="MF77" s="45"/>
      <c r="MG77" s="45"/>
      <c r="MH77" s="45"/>
      <c r="MI77" s="45"/>
      <c r="MJ77" s="45"/>
      <c r="MK77" s="45"/>
      <c r="ML77" s="45"/>
      <c r="MM77" s="45"/>
      <c r="MN77" s="45"/>
      <c r="MO77" s="45"/>
      <c r="MP77" s="45"/>
      <c r="MQ77" s="45"/>
      <c r="MR77" s="45"/>
      <c r="MS77" s="45"/>
      <c r="MT77" s="45"/>
    </row>
    <row r="78" spans="1:358" ht="42.75" hidden="1" customHeight="1" outlineLevel="1">
      <c r="A78" s="47" t="s">
        <v>23</v>
      </c>
      <c r="B78" s="78">
        <f>C78-$B$76</f>
        <v>0.21999999999999997</v>
      </c>
      <c r="C78" s="123">
        <v>0.5</v>
      </c>
      <c r="D78" s="49"/>
      <c r="E78" s="49"/>
      <c r="F78" s="52"/>
      <c r="G78" s="57"/>
      <c r="H78" s="56"/>
      <c r="I78" s="56"/>
      <c r="J78" s="123"/>
      <c r="K78" s="189">
        <v>1.8</v>
      </c>
      <c r="L78" s="191">
        <v>1.8</v>
      </c>
      <c r="M78" s="191">
        <v>1.9</v>
      </c>
      <c r="N78" s="191">
        <v>2</v>
      </c>
      <c r="O78" s="191">
        <v>2</v>
      </c>
      <c r="P78" s="56">
        <v>3.5</v>
      </c>
      <c r="Q78" s="56">
        <v>3.18</v>
      </c>
      <c r="R78" s="189">
        <v>3.5</v>
      </c>
      <c r="S78" s="189">
        <v>3.25</v>
      </c>
      <c r="T78" s="255"/>
      <c r="U78" s="255"/>
      <c r="V78" s="189">
        <v>3.25</v>
      </c>
      <c r="W78" s="189">
        <v>3.25</v>
      </c>
      <c r="X78" s="189">
        <v>3.25</v>
      </c>
      <c r="Y78" s="189">
        <v>3.5</v>
      </c>
      <c r="Z78" s="189">
        <v>3.5</v>
      </c>
      <c r="AA78" s="189">
        <v>3.25</v>
      </c>
      <c r="AB78" s="189">
        <v>3.25</v>
      </c>
      <c r="AC78" s="189">
        <v>3.25</v>
      </c>
      <c r="AD78" s="246">
        <f>AVERAGE(P78:R78)</f>
        <v>3.3933333333333331</v>
      </c>
      <c r="AE78" s="246">
        <f>AVERAGE(S78:W78)</f>
        <v>3.25</v>
      </c>
      <c r="AF78" s="246">
        <f>AVERAGE(X78:Z78)</f>
        <v>3.4166666666666665</v>
      </c>
      <c r="AG78" s="247">
        <f>AVERAGE(AA78:AC78)</f>
        <v>3.25</v>
      </c>
      <c r="AH78" s="241">
        <f>AVERAGE(P78:AC78)</f>
        <v>3.3275000000000001</v>
      </c>
      <c r="AI78" s="267"/>
    </row>
    <row r="79" spans="1:358" ht="42.75" hidden="1" customHeight="1" outlineLevel="1">
      <c r="A79" s="47" t="s">
        <v>24</v>
      </c>
      <c r="B79" s="78">
        <f t="shared" ref="B79" si="57">C79-$B$58</f>
        <v>0.68999999999999984</v>
      </c>
      <c r="C79" s="123">
        <v>0.6</v>
      </c>
      <c r="D79" s="49"/>
      <c r="E79" s="49"/>
      <c r="F79" s="56"/>
      <c r="G79" s="57"/>
      <c r="H79" s="56"/>
      <c r="I79" s="56"/>
      <c r="J79" s="55"/>
      <c r="K79" s="189">
        <v>1.3</v>
      </c>
      <c r="L79" s="191">
        <v>1.3</v>
      </c>
      <c r="M79" s="191">
        <v>1.7</v>
      </c>
      <c r="N79" s="191">
        <v>2</v>
      </c>
      <c r="O79" s="191"/>
      <c r="P79" s="56">
        <v>3.5</v>
      </c>
      <c r="Q79" s="56">
        <v>3.18</v>
      </c>
      <c r="R79" s="189">
        <v>3.7</v>
      </c>
      <c r="S79" s="189">
        <v>3.3</v>
      </c>
      <c r="T79" s="255"/>
      <c r="U79" s="255"/>
      <c r="V79" s="189">
        <v>3.4</v>
      </c>
      <c r="W79" s="189">
        <v>3.3</v>
      </c>
      <c r="X79" s="189">
        <v>3</v>
      </c>
      <c r="Y79" s="189">
        <v>2.5</v>
      </c>
      <c r="Z79" s="189">
        <v>2.5</v>
      </c>
      <c r="AA79" s="189">
        <v>2.7</v>
      </c>
      <c r="AB79" s="189">
        <v>2.8</v>
      </c>
      <c r="AC79" s="189">
        <v>2.8</v>
      </c>
      <c r="AD79" s="246">
        <f>AVERAGE(P79:R79)</f>
        <v>3.4599999999999995</v>
      </c>
      <c r="AE79" s="246">
        <f t="shared" ref="AE79:AE81" si="58">AVERAGE(S79:W79)</f>
        <v>3.3333333333333335</v>
      </c>
      <c r="AF79" s="246">
        <f t="shared" ref="AF79:AF81" si="59">AVERAGE(X79:Z79)</f>
        <v>2.6666666666666665</v>
      </c>
      <c r="AG79" s="247">
        <f t="shared" ref="AG79:AG81" si="60">AVERAGE(AA79:AC79)</f>
        <v>2.7666666666666671</v>
      </c>
      <c r="AH79" s="241">
        <f>AVERAGE(P79:AC79)</f>
        <v>3.0566666666666662</v>
      </c>
      <c r="AI79" s="267"/>
    </row>
    <row r="80" spans="1:358" ht="42.75" hidden="1" customHeight="1" outlineLevel="1">
      <c r="A80" s="47" t="s">
        <v>25</v>
      </c>
      <c r="B80" s="78">
        <f t="shared" ref="B80" si="61">C80-$B$76</f>
        <v>0.82000000000000006</v>
      </c>
      <c r="C80" s="123">
        <v>1.1000000000000001</v>
      </c>
      <c r="D80" s="49"/>
      <c r="E80" s="49"/>
      <c r="F80" s="52"/>
      <c r="G80" s="57"/>
      <c r="H80" s="56"/>
      <c r="I80" s="56"/>
      <c r="J80" s="123"/>
      <c r="K80" s="189">
        <v>0.5</v>
      </c>
      <c r="L80" s="191">
        <v>1.7</v>
      </c>
      <c r="M80" s="189">
        <v>1.7</v>
      </c>
      <c r="N80" s="191">
        <v>1.7</v>
      </c>
      <c r="O80" s="191">
        <v>1.7</v>
      </c>
      <c r="P80" s="56">
        <v>3.5</v>
      </c>
      <c r="Q80" s="56">
        <v>3.18</v>
      </c>
      <c r="R80" s="189">
        <v>3.5</v>
      </c>
      <c r="S80" s="189">
        <v>3.5</v>
      </c>
      <c r="T80" s="185" t="s">
        <v>124</v>
      </c>
      <c r="U80" s="186" t="s">
        <v>124</v>
      </c>
      <c r="V80" s="189">
        <v>3.5</v>
      </c>
      <c r="W80" s="189">
        <v>3.5</v>
      </c>
      <c r="X80" s="189">
        <v>3.5</v>
      </c>
      <c r="Y80" s="189">
        <v>3.5</v>
      </c>
      <c r="Z80" s="189">
        <v>3.5</v>
      </c>
      <c r="AA80" s="189">
        <v>3.5</v>
      </c>
      <c r="AB80" s="189">
        <v>3.5</v>
      </c>
      <c r="AC80" s="189">
        <v>3.5</v>
      </c>
      <c r="AD80" s="246">
        <f>AVERAGE(P80:R80)</f>
        <v>3.3933333333333331</v>
      </c>
      <c r="AE80" s="246">
        <f t="shared" si="58"/>
        <v>3.5</v>
      </c>
      <c r="AF80" s="246">
        <f t="shared" si="59"/>
        <v>3.5</v>
      </c>
      <c r="AG80" s="247">
        <f t="shared" si="60"/>
        <v>3.5</v>
      </c>
      <c r="AH80" s="241">
        <f>AVERAGE(P80:AC80)</f>
        <v>3.4733333333333332</v>
      </c>
      <c r="AI80" s="267"/>
    </row>
    <row r="81" spans="1:358" ht="42.75" hidden="1" customHeight="1" outlineLevel="1" thickBot="1">
      <c r="A81" s="47" t="s">
        <v>26</v>
      </c>
      <c r="B81" s="78" t="e">
        <f>C81-#REF!</f>
        <v>#REF!</v>
      </c>
      <c r="C81" s="123">
        <v>1.5</v>
      </c>
      <c r="D81" s="49"/>
      <c r="E81" s="49"/>
      <c r="F81" s="52"/>
      <c r="G81" s="57"/>
      <c r="H81" s="52"/>
      <c r="I81" s="52"/>
      <c r="J81" s="123"/>
      <c r="K81" s="181">
        <v>1.2</v>
      </c>
      <c r="L81" s="182">
        <v>1.2</v>
      </c>
      <c r="M81" s="182">
        <v>1.2</v>
      </c>
      <c r="N81" s="182">
        <v>2</v>
      </c>
      <c r="O81" s="182">
        <v>2.5</v>
      </c>
      <c r="P81" s="56">
        <v>3.5</v>
      </c>
      <c r="Q81" s="56">
        <v>3.18</v>
      </c>
      <c r="R81" s="189">
        <v>3.82</v>
      </c>
      <c r="S81" s="189">
        <v>3.6</v>
      </c>
      <c r="T81" s="256"/>
      <c r="U81" s="256"/>
      <c r="V81" s="189">
        <v>3.1</v>
      </c>
      <c r="W81" s="189">
        <v>3.1</v>
      </c>
      <c r="X81" s="189">
        <v>3.1</v>
      </c>
      <c r="Y81" s="189">
        <v>2.7</v>
      </c>
      <c r="Z81" s="189">
        <v>2.7</v>
      </c>
      <c r="AA81" s="189">
        <v>2.7</v>
      </c>
      <c r="AB81" s="189">
        <v>2.7</v>
      </c>
      <c r="AC81" s="189">
        <v>2.7</v>
      </c>
      <c r="AD81" s="246">
        <f>AVERAGE(P81:R81)</f>
        <v>3.5</v>
      </c>
      <c r="AE81" s="246">
        <f t="shared" si="58"/>
        <v>3.2666666666666671</v>
      </c>
      <c r="AF81" s="246">
        <f t="shared" si="59"/>
        <v>2.8333333333333335</v>
      </c>
      <c r="AG81" s="247">
        <f t="shared" si="60"/>
        <v>2.7000000000000006</v>
      </c>
      <c r="AH81" s="241">
        <f>AVERAGE(P81:AC81)</f>
        <v>3.0750000000000006</v>
      </c>
      <c r="AI81" s="267"/>
    </row>
    <row r="82" spans="1:358" s="62" customFormat="1" ht="19.5" hidden="1" customHeight="1" outlineLevel="1" thickBot="1">
      <c r="A82" s="245" t="s">
        <v>75</v>
      </c>
      <c r="B82" s="58" t="s">
        <v>27</v>
      </c>
      <c r="C82" s="58" t="s">
        <v>27</v>
      </c>
      <c r="D82" s="87"/>
      <c r="E82" s="58"/>
      <c r="F82" s="59"/>
      <c r="G82" s="59"/>
      <c r="H82" s="59"/>
      <c r="I82" s="59"/>
      <c r="J82" s="59" t="e">
        <f t="shared" ref="J82" si="62">AVERAGE(J78:J81)</f>
        <v>#DIV/0!</v>
      </c>
      <c r="K82" s="59">
        <f>AVERAGE(K78:K81)</f>
        <v>1.2</v>
      </c>
      <c r="L82" s="59">
        <f>AVERAGE(L78:L81)</f>
        <v>1.5</v>
      </c>
      <c r="M82" s="59">
        <f>AVERAGE(M78:M81)</f>
        <v>1.625</v>
      </c>
      <c r="N82" s="59">
        <v>1.6</v>
      </c>
      <c r="O82" s="59">
        <f>AVERAGE(O78:O81)</f>
        <v>2.0666666666666669</v>
      </c>
      <c r="P82" s="59">
        <f>AVERAGE(P78:P81)</f>
        <v>3.5</v>
      </c>
      <c r="Q82" s="59">
        <f>AVERAGE(Q78:Q81)</f>
        <v>3.18</v>
      </c>
      <c r="R82" s="59">
        <f>AVERAGE(R78:R81)</f>
        <v>3.63</v>
      </c>
      <c r="S82" s="59">
        <f t="shared" ref="S82:AD82" si="63">AVERAGE(S78:S81)</f>
        <v>3.4125000000000001</v>
      </c>
      <c r="T82" s="60"/>
      <c r="U82" s="60"/>
      <c r="V82" s="59">
        <f t="shared" si="63"/>
        <v>3.3125</v>
      </c>
      <c r="W82" s="59">
        <f t="shared" si="63"/>
        <v>3.2875000000000001</v>
      </c>
      <c r="X82" s="59">
        <f t="shared" si="63"/>
        <v>3.2124999999999999</v>
      </c>
      <c r="Y82" s="59">
        <f t="shared" si="63"/>
        <v>3.05</v>
      </c>
      <c r="Z82" s="59">
        <f t="shared" si="63"/>
        <v>3.05</v>
      </c>
      <c r="AA82" s="59">
        <f t="shared" si="63"/>
        <v>3.0374999999999996</v>
      </c>
      <c r="AB82" s="59">
        <f t="shared" si="63"/>
        <v>3.0625</v>
      </c>
      <c r="AC82" s="59">
        <f t="shared" si="63"/>
        <v>3.0625</v>
      </c>
      <c r="AD82" s="59">
        <f t="shared" si="63"/>
        <v>3.4366666666666665</v>
      </c>
      <c r="AE82" s="59">
        <f>AVERAGE(AE78:AE81)</f>
        <v>3.3375000000000004</v>
      </c>
      <c r="AF82" s="59">
        <f t="shared" ref="AF82:AG82" si="64">AVERAGE(AF78:AF81)</f>
        <v>3.1041666666666665</v>
      </c>
      <c r="AG82" s="234">
        <f t="shared" si="64"/>
        <v>3.0541666666666671</v>
      </c>
      <c r="AH82" s="242">
        <f>AVERAGE(AH78:AH81)</f>
        <v>3.2331250000000002</v>
      </c>
      <c r="AI82" s="269"/>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c r="GP82" s="61"/>
      <c r="GQ82" s="61"/>
      <c r="GR82" s="61"/>
      <c r="GS82" s="61"/>
      <c r="GT82" s="61"/>
      <c r="GU82" s="61"/>
      <c r="GV82" s="61"/>
      <c r="GW82" s="61"/>
      <c r="GX82" s="61"/>
      <c r="GY82" s="61"/>
      <c r="GZ82" s="61"/>
      <c r="HA82" s="61"/>
      <c r="HB82" s="61"/>
      <c r="HC82" s="61"/>
      <c r="HD82" s="61"/>
      <c r="HE82" s="61"/>
      <c r="HF82" s="61"/>
      <c r="HG82" s="61"/>
      <c r="HH82" s="61"/>
      <c r="HI82" s="61"/>
      <c r="HJ82" s="61"/>
      <c r="HK82" s="61"/>
      <c r="HL82" s="61"/>
      <c r="HM82" s="61"/>
      <c r="HN82" s="61"/>
      <c r="HO82" s="61"/>
      <c r="HP82" s="61"/>
      <c r="HQ82" s="61"/>
      <c r="HR82" s="61"/>
      <c r="HS82" s="61"/>
      <c r="HT82" s="61"/>
      <c r="HU82" s="61"/>
      <c r="HV82" s="61"/>
      <c r="HW82" s="61"/>
      <c r="HX82" s="61"/>
      <c r="HY82" s="61"/>
      <c r="HZ82" s="61"/>
      <c r="IA82" s="61"/>
      <c r="IB82" s="61"/>
      <c r="IC82" s="61"/>
      <c r="ID82" s="61"/>
      <c r="IE82" s="61"/>
      <c r="IF82" s="61"/>
      <c r="IG82" s="61"/>
      <c r="IH82" s="61"/>
      <c r="II82" s="61"/>
      <c r="IJ82" s="61"/>
      <c r="IK82" s="61"/>
      <c r="IL82" s="61"/>
      <c r="IM82" s="61"/>
      <c r="IN82" s="61"/>
      <c r="IO82" s="61"/>
      <c r="IP82" s="61"/>
      <c r="IQ82" s="61"/>
      <c r="IR82" s="61"/>
      <c r="IS82" s="61"/>
      <c r="IT82" s="61"/>
      <c r="IU82" s="61"/>
      <c r="IV82" s="61"/>
      <c r="IW82" s="61"/>
      <c r="IX82" s="61"/>
      <c r="IY82" s="61"/>
      <c r="IZ82" s="61"/>
      <c r="JA82" s="61"/>
      <c r="JB82" s="61"/>
      <c r="JC82" s="61"/>
      <c r="JD82" s="61"/>
      <c r="JE82" s="61"/>
      <c r="JF82" s="61"/>
      <c r="JG82" s="61"/>
      <c r="JH82" s="61"/>
      <c r="JI82" s="61"/>
      <c r="JJ82" s="61"/>
      <c r="JK82" s="61"/>
      <c r="JL82" s="61"/>
      <c r="JM82" s="61"/>
      <c r="JN82" s="61"/>
      <c r="JO82" s="61"/>
      <c r="JP82" s="61"/>
      <c r="JQ82" s="61"/>
      <c r="JR82" s="61"/>
      <c r="JS82" s="61"/>
      <c r="JT82" s="61"/>
      <c r="JU82" s="61"/>
      <c r="JV82" s="61"/>
      <c r="JW82" s="61"/>
      <c r="JX82" s="61"/>
      <c r="JY82" s="61"/>
      <c r="JZ82" s="61"/>
      <c r="KA82" s="61"/>
      <c r="KB82" s="61"/>
      <c r="KC82" s="61"/>
      <c r="KD82" s="61"/>
      <c r="KE82" s="61"/>
      <c r="KF82" s="61"/>
      <c r="KG82" s="61"/>
      <c r="KH82" s="61"/>
      <c r="KI82" s="61"/>
      <c r="KJ82" s="61"/>
      <c r="KK82" s="61"/>
      <c r="KL82" s="61"/>
      <c r="KM82" s="61"/>
      <c r="KN82" s="61"/>
      <c r="KO82" s="61"/>
      <c r="KP82" s="61"/>
      <c r="KQ82" s="61"/>
      <c r="KR82" s="61"/>
      <c r="KS82" s="61"/>
      <c r="KT82" s="61"/>
      <c r="KU82" s="61"/>
      <c r="KV82" s="61"/>
      <c r="KW82" s="61"/>
      <c r="KX82" s="61"/>
      <c r="KY82" s="61"/>
      <c r="KZ82" s="61"/>
      <c r="LA82" s="61"/>
      <c r="LB82" s="61"/>
      <c r="LC82" s="61"/>
      <c r="LD82" s="61"/>
      <c r="LE82" s="61"/>
      <c r="LF82" s="61"/>
      <c r="LG82" s="61"/>
      <c r="LH82" s="61"/>
      <c r="LI82" s="61"/>
      <c r="LJ82" s="61"/>
      <c r="LK82" s="61"/>
      <c r="LL82" s="61"/>
      <c r="LM82" s="61"/>
      <c r="LN82" s="61"/>
      <c r="LO82" s="61"/>
      <c r="LP82" s="61"/>
      <c r="LQ82" s="61"/>
      <c r="LR82" s="61"/>
      <c r="LS82" s="61"/>
      <c r="LT82" s="61"/>
      <c r="LU82" s="61"/>
      <c r="LV82" s="61"/>
      <c r="LW82" s="61"/>
      <c r="LX82" s="61"/>
      <c r="LY82" s="61"/>
      <c r="LZ82" s="61"/>
      <c r="MA82" s="61"/>
      <c r="MB82" s="61"/>
      <c r="MC82" s="61"/>
      <c r="MD82" s="61"/>
      <c r="ME82" s="61"/>
      <c r="MF82" s="61"/>
      <c r="MG82" s="61"/>
      <c r="MH82" s="61"/>
      <c r="MI82" s="61"/>
      <c r="MJ82" s="61"/>
      <c r="MK82" s="61"/>
      <c r="ML82" s="61"/>
      <c r="MM82" s="61"/>
      <c r="MN82" s="61"/>
      <c r="MO82" s="61"/>
      <c r="MP82" s="61"/>
      <c r="MQ82" s="61"/>
      <c r="MR82" s="61"/>
      <c r="MS82" s="61"/>
      <c r="MT82" s="61"/>
    </row>
    <row r="83" spans="1:358" s="62" customFormat="1" ht="22.5" customHeight="1" collapsed="1" thickBot="1">
      <c r="A83" s="227" t="s">
        <v>74</v>
      </c>
      <c r="B83" s="160"/>
      <c r="C83" s="160"/>
      <c r="D83" s="161"/>
      <c r="E83" s="161"/>
      <c r="F83" s="162"/>
      <c r="G83" s="162"/>
      <c r="H83" s="162"/>
      <c r="I83" s="162"/>
      <c r="J83" s="163"/>
      <c r="K83" s="162"/>
      <c r="L83" s="162"/>
      <c r="M83" s="162"/>
      <c r="N83" s="164">
        <f>N82</f>
        <v>1.6</v>
      </c>
      <c r="O83" s="164">
        <f>O82</f>
        <v>2.0666666666666669</v>
      </c>
      <c r="P83" s="164">
        <f>P82</f>
        <v>3.5</v>
      </c>
      <c r="Q83" s="164">
        <f t="shared" ref="Q83" si="65">Q82</f>
        <v>3.18</v>
      </c>
      <c r="R83" s="164">
        <f>R82</f>
        <v>3.63</v>
      </c>
      <c r="S83" s="164">
        <v>3.5</v>
      </c>
      <c r="T83" s="164"/>
      <c r="U83" s="164"/>
      <c r="V83" s="164">
        <v>3.5</v>
      </c>
      <c r="W83" s="164">
        <v>3.5</v>
      </c>
      <c r="X83" s="164">
        <v>3.5</v>
      </c>
      <c r="Y83" s="164">
        <v>3.2</v>
      </c>
      <c r="Z83" s="164">
        <v>3</v>
      </c>
      <c r="AA83" s="164">
        <v>2.9</v>
      </c>
      <c r="AB83" s="164">
        <v>2.9</v>
      </c>
      <c r="AC83" s="164">
        <v>2.9</v>
      </c>
      <c r="AD83" s="164">
        <f>AVERAGE(P83:R83)</f>
        <v>3.4366666666666661</v>
      </c>
      <c r="AE83" s="164">
        <f>AVERAGE(S83:W83)</f>
        <v>3.5</v>
      </c>
      <c r="AF83" s="164">
        <f>AVERAGE(X83:Z83)</f>
        <v>3.2333333333333329</v>
      </c>
      <c r="AG83" s="229">
        <f>AVERAGE(AA83:AC83)</f>
        <v>2.9</v>
      </c>
      <c r="AH83" s="242">
        <f>AVERAGE(P83:R83,S83:AC83)</f>
        <v>3.2674999999999996</v>
      </c>
      <c r="AI83" s="270"/>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c r="DW83" s="61"/>
      <c r="DX83" s="61"/>
      <c r="DY83" s="61"/>
      <c r="DZ83" s="61"/>
      <c r="EA83" s="61"/>
      <c r="EB83" s="61"/>
      <c r="EC83" s="61"/>
      <c r="ED83" s="61"/>
      <c r="EE83" s="61"/>
      <c r="EF83" s="61"/>
      <c r="EG83" s="61"/>
      <c r="EH83" s="61"/>
      <c r="EI83" s="61"/>
      <c r="EJ83" s="61"/>
      <c r="EK83" s="61"/>
      <c r="EL83" s="61"/>
      <c r="EM83" s="61"/>
      <c r="EN83" s="61"/>
      <c r="EO83" s="61"/>
      <c r="EP83" s="61"/>
      <c r="EQ83" s="61"/>
      <c r="ER83" s="61"/>
      <c r="ES83" s="61"/>
      <c r="ET83" s="61"/>
      <c r="EU83" s="61"/>
      <c r="EV83" s="61"/>
      <c r="EW83" s="61"/>
      <c r="EX83" s="61"/>
      <c r="EY83" s="61"/>
      <c r="EZ83" s="61"/>
      <c r="FA83" s="61"/>
      <c r="FB83" s="61"/>
      <c r="FC83" s="61"/>
      <c r="FD83" s="61"/>
      <c r="FE83" s="61"/>
      <c r="FF83" s="61"/>
      <c r="FG83" s="61"/>
      <c r="FH83" s="61"/>
      <c r="FI83" s="61"/>
      <c r="FJ83" s="61"/>
      <c r="FK83" s="61"/>
      <c r="FL83" s="61"/>
      <c r="FM83" s="61"/>
      <c r="FN83" s="61"/>
      <c r="FO83" s="61"/>
      <c r="FP83" s="61"/>
      <c r="FQ83" s="61"/>
      <c r="FR83" s="61"/>
      <c r="FS83" s="61"/>
      <c r="FT83" s="61"/>
      <c r="FU83" s="61"/>
      <c r="FV83" s="61"/>
      <c r="FW83" s="61"/>
      <c r="FX83" s="61"/>
      <c r="FY83" s="61"/>
      <c r="FZ83" s="61"/>
      <c r="GA83" s="61"/>
      <c r="GB83" s="61"/>
      <c r="GC83" s="61"/>
      <c r="GD83" s="61"/>
      <c r="GE83" s="61"/>
      <c r="GF83" s="61"/>
      <c r="GG83" s="61"/>
      <c r="GH83" s="61"/>
      <c r="GI83" s="61"/>
      <c r="GJ83" s="61"/>
      <c r="GK83" s="61"/>
      <c r="GL83" s="61"/>
      <c r="GM83" s="61"/>
      <c r="GN83" s="61"/>
      <c r="GO83" s="61"/>
      <c r="GP83" s="61"/>
      <c r="GQ83" s="61"/>
      <c r="GR83" s="61"/>
      <c r="GS83" s="61"/>
      <c r="GT83" s="61"/>
      <c r="GU83" s="61"/>
      <c r="GV83" s="61"/>
      <c r="GW83" s="61"/>
      <c r="GX83" s="61"/>
      <c r="GY83" s="61"/>
      <c r="GZ83" s="61"/>
      <c r="HA83" s="61"/>
      <c r="HB83" s="61"/>
      <c r="HC83" s="61"/>
      <c r="HD83" s="61"/>
      <c r="HE83" s="61"/>
      <c r="HF83" s="61"/>
      <c r="HG83" s="61"/>
      <c r="HH83" s="61"/>
      <c r="HI83" s="61"/>
      <c r="HJ83" s="61"/>
      <c r="HK83" s="61"/>
      <c r="HL83" s="61"/>
      <c r="HM83" s="61"/>
      <c r="HN83" s="61"/>
      <c r="HO83" s="61"/>
      <c r="HP83" s="61"/>
      <c r="HQ83" s="61"/>
      <c r="HR83" s="61"/>
      <c r="HS83" s="61"/>
      <c r="HT83" s="61"/>
      <c r="HU83" s="61"/>
      <c r="HV83" s="61"/>
      <c r="HW83" s="61"/>
      <c r="HX83" s="61"/>
      <c r="HY83" s="61"/>
      <c r="HZ83" s="61"/>
      <c r="IA83" s="61"/>
      <c r="IB83" s="61"/>
      <c r="IC83" s="61"/>
      <c r="ID83" s="61"/>
      <c r="IE83" s="61"/>
      <c r="IF83" s="61"/>
      <c r="IG83" s="61"/>
      <c r="IH83" s="61"/>
      <c r="II83" s="61"/>
      <c r="IJ83" s="61"/>
      <c r="IK83" s="61"/>
      <c r="IL83" s="61"/>
      <c r="IM83" s="61"/>
      <c r="IN83" s="61"/>
      <c r="IO83" s="61"/>
      <c r="IP83" s="61"/>
      <c r="IQ83" s="61"/>
      <c r="IR83" s="61"/>
      <c r="IS83" s="61"/>
      <c r="IT83" s="61"/>
      <c r="IU83" s="61"/>
      <c r="IV83" s="61"/>
      <c r="IW83" s="61"/>
      <c r="IX83" s="61"/>
      <c r="IY83" s="61"/>
      <c r="IZ83" s="61"/>
      <c r="JA83" s="61"/>
      <c r="JB83" s="61"/>
      <c r="JC83" s="61"/>
      <c r="JD83" s="61"/>
      <c r="JE83" s="61"/>
      <c r="JF83" s="61"/>
      <c r="JG83" s="61"/>
      <c r="JH83" s="61"/>
      <c r="JI83" s="61"/>
      <c r="JJ83" s="61"/>
      <c r="JK83" s="61"/>
      <c r="JL83" s="61"/>
      <c r="JM83" s="61"/>
      <c r="JN83" s="61"/>
      <c r="JO83" s="61"/>
      <c r="JP83" s="61"/>
      <c r="JQ83" s="61"/>
      <c r="JR83" s="61"/>
      <c r="JS83" s="61"/>
      <c r="JT83" s="61"/>
      <c r="JU83" s="61"/>
      <c r="JV83" s="61"/>
      <c r="JW83" s="61"/>
      <c r="JX83" s="61"/>
      <c r="JY83" s="61"/>
      <c r="JZ83" s="61"/>
      <c r="KA83" s="61"/>
      <c r="KB83" s="61"/>
      <c r="KC83" s="61"/>
      <c r="KD83" s="61"/>
      <c r="KE83" s="61"/>
      <c r="KF83" s="61"/>
      <c r="KG83" s="61"/>
      <c r="KH83" s="61"/>
      <c r="KI83" s="61"/>
      <c r="KJ83" s="61"/>
      <c r="KK83" s="61"/>
      <c r="KL83" s="61"/>
      <c r="KM83" s="61"/>
      <c r="KN83" s="61"/>
      <c r="KO83" s="61"/>
      <c r="KP83" s="61"/>
      <c r="KQ83" s="61"/>
      <c r="KR83" s="61"/>
      <c r="KS83" s="61"/>
      <c r="KT83" s="61"/>
      <c r="KU83" s="61"/>
      <c r="KV83" s="61"/>
      <c r="KW83" s="61"/>
      <c r="KX83" s="61"/>
      <c r="KY83" s="61"/>
      <c r="KZ83" s="61"/>
      <c r="LA83" s="61"/>
      <c r="LB83" s="61"/>
      <c r="LC83" s="61"/>
      <c r="LD83" s="61"/>
      <c r="LE83" s="61"/>
      <c r="LF83" s="61"/>
      <c r="LG83" s="61"/>
      <c r="LH83" s="61"/>
      <c r="LI83" s="61"/>
      <c r="LJ83" s="61"/>
      <c r="LK83" s="61"/>
      <c r="LL83" s="61"/>
      <c r="LM83" s="61"/>
      <c r="LN83" s="61"/>
      <c r="LO83" s="61"/>
      <c r="LP83" s="61"/>
      <c r="LQ83" s="61"/>
      <c r="LR83" s="61"/>
      <c r="LS83" s="61"/>
      <c r="LT83" s="61"/>
      <c r="LU83" s="61"/>
      <c r="LV83" s="61"/>
      <c r="LW83" s="61"/>
      <c r="LX83" s="61"/>
      <c r="LY83" s="61"/>
      <c r="LZ83" s="61"/>
      <c r="MA83" s="61"/>
      <c r="MB83" s="61"/>
      <c r="MC83" s="61"/>
      <c r="MD83" s="61"/>
      <c r="ME83" s="61"/>
      <c r="MF83" s="61"/>
      <c r="MG83" s="61"/>
      <c r="MH83" s="61"/>
      <c r="MI83" s="61"/>
      <c r="MJ83" s="61"/>
      <c r="MK83" s="61"/>
      <c r="ML83" s="61"/>
      <c r="MM83" s="61"/>
      <c r="MN83" s="61"/>
      <c r="MO83" s="61"/>
      <c r="MP83" s="61"/>
      <c r="MQ83" s="61"/>
      <c r="MR83" s="61"/>
      <c r="MS83" s="61"/>
      <c r="MT83" s="61"/>
    </row>
    <row r="84" spans="1:358" ht="21.75" thickBot="1">
      <c r="A84" s="252"/>
      <c r="F84" s="1"/>
      <c r="G84" s="1"/>
      <c r="H84" s="1"/>
      <c r="I84" s="125"/>
      <c r="K84" s="125">
        <f>K14+K82</f>
        <v>49.5</v>
      </c>
      <c r="L84" s="125">
        <f>L14+L82</f>
        <v>48.35</v>
      </c>
      <c r="M84" s="125">
        <f>M14+M82</f>
        <v>50.26</v>
      </c>
      <c r="N84" s="125"/>
      <c r="O84" s="125"/>
      <c r="P84" s="1"/>
      <c r="Q84" s="1"/>
      <c r="R84" s="126"/>
      <c r="S84" s="126"/>
      <c r="T84" s="125"/>
      <c r="U84" s="125"/>
      <c r="V84" s="126"/>
      <c r="W84" s="126"/>
      <c r="X84" s="126"/>
      <c r="Y84" s="126"/>
      <c r="Z84" s="126"/>
      <c r="AA84" s="126"/>
      <c r="AB84" s="126"/>
      <c r="AC84" s="126"/>
      <c r="AD84" s="126"/>
      <c r="AE84" s="126"/>
      <c r="AF84" s="126"/>
      <c r="AG84" s="126"/>
      <c r="AH84" s="7"/>
    </row>
    <row r="85" spans="1:358" ht="21" customHeight="1">
      <c r="A85" s="324"/>
      <c r="B85" s="325"/>
      <c r="C85" s="325"/>
      <c r="D85" s="326"/>
      <c r="E85" s="326"/>
      <c r="F85" s="327" t="s">
        <v>4</v>
      </c>
      <c r="G85" s="327" t="s">
        <v>5</v>
      </c>
      <c r="H85" s="327" t="s">
        <v>6</v>
      </c>
      <c r="I85" s="327" t="s">
        <v>7</v>
      </c>
      <c r="J85" s="328" t="s">
        <v>2</v>
      </c>
      <c r="K85" s="327" t="s">
        <v>71</v>
      </c>
      <c r="L85" s="327" t="s">
        <v>72</v>
      </c>
      <c r="M85" s="327" t="s">
        <v>73</v>
      </c>
      <c r="N85" s="327" t="s">
        <v>12</v>
      </c>
      <c r="O85" s="327" t="s">
        <v>13</v>
      </c>
      <c r="P85" s="329" t="s">
        <v>14</v>
      </c>
      <c r="Q85" s="329" t="s">
        <v>15</v>
      </c>
      <c r="R85" s="329" t="s">
        <v>16</v>
      </c>
      <c r="S85" s="329" t="s">
        <v>64</v>
      </c>
      <c r="T85" s="330"/>
      <c r="U85" s="330"/>
      <c r="V85" s="329" t="s">
        <v>65</v>
      </c>
      <c r="W85" s="329" t="s">
        <v>66</v>
      </c>
      <c r="X85" s="329" t="s">
        <v>67</v>
      </c>
      <c r="Y85" s="329" t="s">
        <v>68</v>
      </c>
      <c r="Z85" s="329" t="s">
        <v>69</v>
      </c>
      <c r="AA85" s="329" t="s">
        <v>70</v>
      </c>
      <c r="AB85" s="329" t="s">
        <v>77</v>
      </c>
      <c r="AC85" s="331" t="s">
        <v>78</v>
      </c>
      <c r="AD85" s="332" t="s">
        <v>79</v>
      </c>
      <c r="AE85" s="329" t="s">
        <v>80</v>
      </c>
      <c r="AF85" s="329" t="s">
        <v>81</v>
      </c>
      <c r="AG85" s="329" t="s">
        <v>82</v>
      </c>
      <c r="AH85" s="331">
        <v>2016</v>
      </c>
    </row>
    <row r="86" spans="1:358" ht="17.25" customHeight="1">
      <c r="A86" s="333" t="s">
        <v>48</v>
      </c>
      <c r="B86" s="129" t="s">
        <v>48</v>
      </c>
      <c r="C86" s="129" t="s">
        <v>48</v>
      </c>
      <c r="D86" s="130"/>
      <c r="E86" s="130"/>
      <c r="F86" s="36"/>
      <c r="G86" s="36">
        <v>56.18</v>
      </c>
      <c r="H86" s="36">
        <v>47.690789473684205</v>
      </c>
      <c r="I86" s="36">
        <v>45.375000000000007</v>
      </c>
      <c r="J86" s="36" t="e">
        <f>J14</f>
        <v>#DIV/0!</v>
      </c>
      <c r="K86" s="36">
        <f>K14</f>
        <v>48.3</v>
      </c>
      <c r="L86" s="36">
        <f>L14</f>
        <v>46.85</v>
      </c>
      <c r="M86" s="36">
        <f>M14</f>
        <v>48.634999999999998</v>
      </c>
      <c r="N86" s="36">
        <f>N14</f>
        <v>46.25</v>
      </c>
      <c r="O86" s="36">
        <f>O15</f>
        <v>0</v>
      </c>
      <c r="P86" s="36">
        <f>P15</f>
        <v>26.81</v>
      </c>
      <c r="Q86" s="36">
        <f t="shared" ref="Q86:AB86" si="66">Q15</f>
        <v>29.38</v>
      </c>
      <c r="R86" s="36">
        <f t="shared" si="66"/>
        <v>34.314999999999998</v>
      </c>
      <c r="S86" s="36">
        <f t="shared" si="66"/>
        <v>33.5</v>
      </c>
      <c r="T86" s="36"/>
      <c r="U86" s="36"/>
      <c r="V86" s="36">
        <f t="shared" si="66"/>
        <v>34</v>
      </c>
      <c r="W86" s="36">
        <f t="shared" si="66"/>
        <v>34.5</v>
      </c>
      <c r="X86" s="36">
        <f t="shared" si="66"/>
        <v>36</v>
      </c>
      <c r="Y86" s="36">
        <f t="shared" si="66"/>
        <v>37</v>
      </c>
      <c r="Z86" s="36">
        <f t="shared" si="66"/>
        <v>38</v>
      </c>
      <c r="AA86" s="36">
        <f t="shared" si="66"/>
        <v>39.5</v>
      </c>
      <c r="AB86" s="36">
        <f t="shared" si="66"/>
        <v>41</v>
      </c>
      <c r="AC86" s="322">
        <f>AC15</f>
        <v>42.5</v>
      </c>
      <c r="AD86" s="319">
        <f>AD15</f>
        <v>30.168333333333333</v>
      </c>
      <c r="AE86" s="258">
        <f t="shared" ref="AE86:AF86" si="67">AE15</f>
        <v>34</v>
      </c>
      <c r="AF86" s="258">
        <f t="shared" si="67"/>
        <v>37</v>
      </c>
      <c r="AG86" s="258">
        <f>AG15</f>
        <v>41</v>
      </c>
      <c r="AH86" s="334">
        <f t="shared" ref="AH86:AH92" si="68">AVERAGE(P86:AC86)</f>
        <v>35.542083333333331</v>
      </c>
    </row>
    <row r="87" spans="1:358" ht="18.75">
      <c r="A87" s="333" t="s">
        <v>49</v>
      </c>
      <c r="B87" s="129" t="s">
        <v>49</v>
      </c>
      <c r="C87" s="129" t="s">
        <v>49</v>
      </c>
      <c r="D87" s="130"/>
      <c r="E87" s="130"/>
      <c r="F87" s="36"/>
      <c r="G87" s="36">
        <v>53.145899999999997</v>
      </c>
      <c r="H87" s="36">
        <v>45.764210526315786</v>
      </c>
      <c r="I87" s="36">
        <v>46.804999999999993</v>
      </c>
      <c r="J87" s="36" t="e">
        <f>J14+#REF!</f>
        <v>#DIV/0!</v>
      </c>
      <c r="K87" s="36" t="e">
        <f>K14+#REF!</f>
        <v>#REF!</v>
      </c>
      <c r="L87" s="36" t="e">
        <f>L14+#REF!</f>
        <v>#REF!</v>
      </c>
      <c r="M87" s="36">
        <f>M14+M25</f>
        <v>50.059999999999995</v>
      </c>
      <c r="N87" s="36">
        <f>N14+N26</f>
        <v>50.125</v>
      </c>
      <c r="O87" s="36">
        <f>O15+O26</f>
        <v>6</v>
      </c>
      <c r="P87" s="36">
        <f>P15+P26</f>
        <v>36.599999999999994</v>
      </c>
      <c r="Q87" s="36">
        <f t="shared" ref="Q87:AC87" si="69">Q15+Q26</f>
        <v>33.942777777777778</v>
      </c>
      <c r="R87" s="36">
        <f t="shared" si="69"/>
        <v>37.629999999999995</v>
      </c>
      <c r="S87" s="36">
        <f t="shared" si="69"/>
        <v>36.5</v>
      </c>
      <c r="T87" s="36"/>
      <c r="U87" s="36"/>
      <c r="V87" s="36">
        <f t="shared" si="69"/>
        <v>37.5</v>
      </c>
      <c r="W87" s="36">
        <f t="shared" si="69"/>
        <v>38.5</v>
      </c>
      <c r="X87" s="36">
        <f t="shared" si="69"/>
        <v>39.5</v>
      </c>
      <c r="Y87" s="36">
        <f t="shared" si="69"/>
        <v>40</v>
      </c>
      <c r="Z87" s="36">
        <f t="shared" si="69"/>
        <v>40.700000000000003</v>
      </c>
      <c r="AA87" s="36">
        <f t="shared" si="69"/>
        <v>42.2</v>
      </c>
      <c r="AB87" s="36">
        <f t="shared" si="69"/>
        <v>43.7</v>
      </c>
      <c r="AC87" s="322">
        <f t="shared" si="69"/>
        <v>45.5</v>
      </c>
      <c r="AD87" s="319">
        <f>AD15+AD26</f>
        <v>36.057592592592592</v>
      </c>
      <c r="AE87" s="258">
        <f t="shared" ref="AE87:AF87" si="70">AE15+AE26</f>
        <v>37.5</v>
      </c>
      <c r="AF87" s="258">
        <f t="shared" si="70"/>
        <v>40.066666666666663</v>
      </c>
      <c r="AG87" s="258">
        <f>AG15+AG26</f>
        <v>43.8</v>
      </c>
      <c r="AH87" s="334">
        <f t="shared" si="68"/>
        <v>39.356064814814808</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333">
        <v>95</v>
      </c>
      <c r="B88" s="129">
        <v>95</v>
      </c>
      <c r="C88" s="129">
        <v>95</v>
      </c>
      <c r="D88" s="130"/>
      <c r="E88" s="130"/>
      <c r="F88" s="36"/>
      <c r="G88" s="36">
        <v>75.946299999999994</v>
      </c>
      <c r="H88" s="36">
        <v>66.004736842105288</v>
      </c>
      <c r="I88" s="36">
        <v>65.236000000000004</v>
      </c>
      <c r="J88" s="36" t="e">
        <f>J36+J14</f>
        <v>#DIV/0!</v>
      </c>
      <c r="K88" s="36">
        <f>K36+K14</f>
        <v>64.782499999999999</v>
      </c>
      <c r="L88" s="36">
        <f>L36+L14</f>
        <v>64.099999999999994</v>
      </c>
      <c r="M88" s="36">
        <f>M36+M14</f>
        <v>65.007499999999993</v>
      </c>
      <c r="N88" s="36">
        <f>N37+N14</f>
        <v>62.0625</v>
      </c>
      <c r="O88" s="36">
        <f>O37+O15</f>
        <v>17.5</v>
      </c>
      <c r="P88" s="36">
        <f>P37+P15</f>
        <v>50.42</v>
      </c>
      <c r="Q88" s="36">
        <f t="shared" ref="Q88:AB88" si="71">Q37+Q15</f>
        <v>44.58</v>
      </c>
      <c r="R88" s="36">
        <f t="shared" si="71"/>
        <v>52.527499999999996</v>
      </c>
      <c r="S88" s="36">
        <f t="shared" si="71"/>
        <v>53</v>
      </c>
      <c r="T88" s="36"/>
      <c r="U88" s="36"/>
      <c r="V88" s="36">
        <f t="shared" si="71"/>
        <v>54</v>
      </c>
      <c r="W88" s="36">
        <f t="shared" si="71"/>
        <v>55</v>
      </c>
      <c r="X88" s="36">
        <f t="shared" si="71"/>
        <v>55.5</v>
      </c>
      <c r="Y88" s="36">
        <f t="shared" si="71"/>
        <v>55</v>
      </c>
      <c r="Z88" s="36">
        <f t="shared" si="71"/>
        <v>54.5</v>
      </c>
      <c r="AA88" s="36">
        <f t="shared" si="71"/>
        <v>55.5</v>
      </c>
      <c r="AB88" s="36">
        <f t="shared" si="71"/>
        <v>56</v>
      </c>
      <c r="AC88" s="322">
        <f>AC37+AC15</f>
        <v>57.5</v>
      </c>
      <c r="AD88" s="319">
        <f>AD37+AD15</f>
        <v>49.17583333333333</v>
      </c>
      <c r="AE88" s="258">
        <f t="shared" ref="AE88:AF88" si="72">AE37+AE15</f>
        <v>54</v>
      </c>
      <c r="AF88" s="258">
        <f t="shared" si="72"/>
        <v>55</v>
      </c>
      <c r="AG88" s="258">
        <f>AG37+AG15</f>
        <v>56.333333333333336</v>
      </c>
      <c r="AH88" s="334">
        <f t="shared" si="68"/>
        <v>53.627291666666672</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18.75">
      <c r="A89" s="333" t="s">
        <v>50</v>
      </c>
      <c r="B89" s="129" t="s">
        <v>50</v>
      </c>
      <c r="C89" s="129" t="s">
        <v>50</v>
      </c>
      <c r="D89" s="133"/>
      <c r="E89" s="133"/>
      <c r="F89" s="36"/>
      <c r="G89" s="36">
        <v>65.808999999999997</v>
      </c>
      <c r="H89" s="36">
        <v>57.075789473684203</v>
      </c>
      <c r="I89" s="36">
        <v>58.993499999999997</v>
      </c>
      <c r="J89" s="36" t="e">
        <f>J47+J14</f>
        <v>#DIV/0!</v>
      </c>
      <c r="K89" s="36">
        <f>K47+K14</f>
        <v>61.41</v>
      </c>
      <c r="L89" s="36">
        <f>L47+L14</f>
        <v>60.285000000000004</v>
      </c>
      <c r="M89" s="36">
        <f>M47+M14</f>
        <v>61.98</v>
      </c>
      <c r="N89" s="36">
        <f>N48+N14</f>
        <v>60.48</v>
      </c>
      <c r="O89" s="36">
        <f>O48+O15</f>
        <v>15.6</v>
      </c>
      <c r="P89" s="36">
        <f>P48+P15</f>
        <v>37.909999999999997</v>
      </c>
      <c r="Q89" s="36">
        <f t="shared" ref="Q89:AC89" si="73">Q48+Q15</f>
        <v>41</v>
      </c>
      <c r="R89" s="36">
        <f t="shared" si="73"/>
        <v>46.344999999999999</v>
      </c>
      <c r="S89" s="36">
        <f t="shared" si="73"/>
        <v>44.8</v>
      </c>
      <c r="T89" s="36"/>
      <c r="U89" s="36"/>
      <c r="V89" s="36">
        <f t="shared" si="73"/>
        <v>44.75</v>
      </c>
      <c r="W89" s="36">
        <f t="shared" si="73"/>
        <v>45.737499999999997</v>
      </c>
      <c r="X89" s="36">
        <f t="shared" si="73"/>
        <v>47.5</v>
      </c>
      <c r="Y89" s="36">
        <f t="shared" si="73"/>
        <v>47.7</v>
      </c>
      <c r="Z89" s="36">
        <f t="shared" si="73"/>
        <v>49</v>
      </c>
      <c r="AA89" s="36">
        <f t="shared" si="73"/>
        <v>51.7</v>
      </c>
      <c r="AB89" s="36">
        <f t="shared" si="73"/>
        <v>54.3</v>
      </c>
      <c r="AC89" s="322">
        <f t="shared" si="73"/>
        <v>56.3</v>
      </c>
      <c r="AD89" s="319">
        <f>AD48+AD15</f>
        <v>41.751666666666665</v>
      </c>
      <c r="AE89" s="258">
        <f t="shared" ref="AE89:AF89" si="74">AE48+AE15</f>
        <v>45.095833333333331</v>
      </c>
      <c r="AF89" s="258">
        <f t="shared" si="74"/>
        <v>48.06666666666667</v>
      </c>
      <c r="AG89" s="258">
        <f>AG48+AG15</f>
        <v>54.1</v>
      </c>
      <c r="AH89" s="334">
        <f t="shared" si="68"/>
        <v>47.253541666666671</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ht="18.75">
      <c r="A90" s="333" t="s">
        <v>51</v>
      </c>
      <c r="B90" s="129" t="s">
        <v>51</v>
      </c>
      <c r="C90" s="129" t="s">
        <v>51</v>
      </c>
      <c r="D90" s="130"/>
      <c r="E90" s="130"/>
      <c r="F90" s="36"/>
      <c r="G90" s="36">
        <v>65.069999999999993</v>
      </c>
      <c r="H90" s="36">
        <v>57.116315789473688</v>
      </c>
      <c r="I90" s="36">
        <v>59.478000000000009</v>
      </c>
      <c r="J90" s="36" t="e">
        <f>J60+J14</f>
        <v>#DIV/0!</v>
      </c>
      <c r="K90" s="36">
        <f>K60+K14</f>
        <v>61.65</v>
      </c>
      <c r="L90" s="36">
        <f>L60+L14</f>
        <v>60.6</v>
      </c>
      <c r="M90" s="36">
        <f>M60+M14</f>
        <v>61.704999999999998</v>
      </c>
      <c r="N90" s="36">
        <f>N61+N14</f>
        <v>60.28</v>
      </c>
      <c r="O90" s="36">
        <f>O61+O15</f>
        <v>14.15</v>
      </c>
      <c r="P90" s="36">
        <f>P61+P15</f>
        <v>36.15</v>
      </c>
      <c r="Q90" s="36">
        <f t="shared" ref="Q90:AC90" si="75">Q61+Q15</f>
        <v>38.54</v>
      </c>
      <c r="R90" s="36">
        <f t="shared" si="75"/>
        <v>44.882499999999993</v>
      </c>
      <c r="S90" s="36">
        <f t="shared" si="75"/>
        <v>44.4</v>
      </c>
      <c r="T90" s="36"/>
      <c r="U90" s="36"/>
      <c r="V90" s="36">
        <f t="shared" si="75"/>
        <v>44.7</v>
      </c>
      <c r="W90" s="36">
        <f t="shared" si="75"/>
        <v>45.1</v>
      </c>
      <c r="X90" s="36">
        <f t="shared" si="75"/>
        <v>46.7</v>
      </c>
      <c r="Y90" s="36">
        <f t="shared" si="75"/>
        <v>46.9</v>
      </c>
      <c r="Z90" s="36">
        <f t="shared" si="75"/>
        <v>48.2</v>
      </c>
      <c r="AA90" s="36">
        <f t="shared" si="75"/>
        <v>50.9</v>
      </c>
      <c r="AB90" s="36">
        <f t="shared" si="75"/>
        <v>53.5</v>
      </c>
      <c r="AC90" s="322">
        <f t="shared" si="75"/>
        <v>55.3</v>
      </c>
      <c r="AD90" s="319">
        <f>AD61+AD15</f>
        <v>39.857500000000002</v>
      </c>
      <c r="AE90" s="258">
        <f t="shared" ref="AE90:AF90" si="76">AE61+AE15</f>
        <v>44.733333333333334</v>
      </c>
      <c r="AF90" s="258">
        <f t="shared" si="76"/>
        <v>47.266666666666666</v>
      </c>
      <c r="AG90" s="258">
        <f>AG61+AG15</f>
        <v>53.233333333333334</v>
      </c>
      <c r="AH90" s="334">
        <f t="shared" si="68"/>
        <v>46.272708333333327</v>
      </c>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t="18.75">
      <c r="A91" s="333" t="s">
        <v>52</v>
      </c>
      <c r="B91" s="129" t="s">
        <v>52</v>
      </c>
      <c r="C91" s="129" t="s">
        <v>52</v>
      </c>
      <c r="D91" s="130"/>
      <c r="E91" s="130"/>
      <c r="F91" s="134"/>
      <c r="G91" s="134">
        <v>48.747959921259849</v>
      </c>
      <c r="H91" s="134">
        <v>38.740489017820138</v>
      </c>
      <c r="I91" s="134">
        <v>37.475669291338583</v>
      </c>
      <c r="J91" s="134" t="e">
        <f>(J71+J14)*6.35</f>
        <v>#DIV/0!</v>
      </c>
      <c r="K91" s="134">
        <f>(K71+K14)*6.35</f>
        <v>254.92074999999997</v>
      </c>
      <c r="L91" s="134">
        <f>(L71+L14)*6.35</f>
        <v>245.71324999999999</v>
      </c>
      <c r="M91" s="134">
        <f>(M71+M14)*6.35</f>
        <v>255.93674999999999</v>
      </c>
      <c r="N91" s="134">
        <f>(N72+N14)*6.35</f>
        <v>249.76137499999996</v>
      </c>
      <c r="O91" s="134">
        <f>(O72+O15)*6.35</f>
        <v>-42.756666666666668</v>
      </c>
      <c r="P91" s="134">
        <f>(P72+P15)*6.35</f>
        <v>150.36799999999999</v>
      </c>
      <c r="Q91" s="134">
        <f t="shared" ref="Q91:AC91" si="77">(Q72+Q15)*6.35</f>
        <v>154.30499999999998</v>
      </c>
      <c r="R91" s="134">
        <f t="shared" si="77"/>
        <v>173.68837499999998</v>
      </c>
      <c r="S91" s="134">
        <f t="shared" si="77"/>
        <v>171.45</v>
      </c>
      <c r="T91" s="134"/>
      <c r="U91" s="134"/>
      <c r="V91" s="134">
        <f t="shared" si="77"/>
        <v>174.625</v>
      </c>
      <c r="W91" s="134">
        <f t="shared" si="77"/>
        <v>177.16499999999999</v>
      </c>
      <c r="X91" s="134">
        <f t="shared" si="77"/>
        <v>184.14999999999998</v>
      </c>
      <c r="Y91" s="134">
        <f t="shared" si="77"/>
        <v>189.86499999999998</v>
      </c>
      <c r="Z91" s="134">
        <f t="shared" si="77"/>
        <v>196.85</v>
      </c>
      <c r="AA91" s="134">
        <f t="shared" si="77"/>
        <v>206.375</v>
      </c>
      <c r="AB91" s="134">
        <f t="shared" si="77"/>
        <v>215.89999999999998</v>
      </c>
      <c r="AC91" s="323">
        <f t="shared" si="77"/>
        <v>226.69499999999999</v>
      </c>
      <c r="AD91" s="320">
        <f>(AD72+AD15)*6.35</f>
        <v>159.45379166666666</v>
      </c>
      <c r="AE91" s="259">
        <f t="shared" ref="AE91:AF91" si="78">(AE72+AE15)*6.35</f>
        <v>174.41333333333333</v>
      </c>
      <c r="AF91" s="259">
        <f t="shared" si="78"/>
        <v>190.2883333333333</v>
      </c>
      <c r="AG91" s="259">
        <f>(AG72+AG15)*6.35</f>
        <v>216.3233333333333</v>
      </c>
      <c r="AH91" s="334">
        <f t="shared" si="68"/>
        <v>185.11969791666664</v>
      </c>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t="19.5" thickBot="1">
      <c r="A92" s="335" t="s">
        <v>53</v>
      </c>
      <c r="B92" s="336" t="s">
        <v>53</v>
      </c>
      <c r="C92" s="336" t="s">
        <v>53</v>
      </c>
      <c r="D92" s="337"/>
      <c r="E92" s="337"/>
      <c r="F92" s="338"/>
      <c r="G92" s="338"/>
      <c r="H92" s="338"/>
      <c r="I92" s="338"/>
      <c r="J92" s="338" t="e">
        <f>J82</f>
        <v>#DIV/0!</v>
      </c>
      <c r="K92" s="338">
        <f t="shared" ref="K92:L92" si="79">K82</f>
        <v>1.2</v>
      </c>
      <c r="L92" s="338">
        <f t="shared" si="79"/>
        <v>1.5</v>
      </c>
      <c r="M92" s="338">
        <f>M82</f>
        <v>1.625</v>
      </c>
      <c r="N92" s="338">
        <f>N83+N15</f>
        <v>47.85</v>
      </c>
      <c r="O92" s="338">
        <f>O83+O15</f>
        <v>2.0666666666666669</v>
      </c>
      <c r="P92" s="338">
        <f>P83+P15</f>
        <v>30.31</v>
      </c>
      <c r="Q92" s="338">
        <f t="shared" ref="Q92:AB92" si="80">Q83+Q15</f>
        <v>32.56</v>
      </c>
      <c r="R92" s="338">
        <f t="shared" si="80"/>
        <v>37.945</v>
      </c>
      <c r="S92" s="338">
        <f t="shared" si="80"/>
        <v>37</v>
      </c>
      <c r="T92" s="338"/>
      <c r="U92" s="338"/>
      <c r="V92" s="338">
        <f t="shared" si="80"/>
        <v>37.5</v>
      </c>
      <c r="W92" s="338">
        <f t="shared" si="80"/>
        <v>38</v>
      </c>
      <c r="X92" s="338">
        <f t="shared" si="80"/>
        <v>39.5</v>
      </c>
      <c r="Y92" s="338">
        <f t="shared" si="80"/>
        <v>40.200000000000003</v>
      </c>
      <c r="Z92" s="338">
        <f t="shared" si="80"/>
        <v>41</v>
      </c>
      <c r="AA92" s="338">
        <f t="shared" si="80"/>
        <v>42.4</v>
      </c>
      <c r="AB92" s="338">
        <f t="shared" si="80"/>
        <v>43.9</v>
      </c>
      <c r="AC92" s="339">
        <f>AC83+AC15</f>
        <v>45.4</v>
      </c>
      <c r="AD92" s="340">
        <f>AD83+AD15</f>
        <v>33.604999999999997</v>
      </c>
      <c r="AE92" s="341">
        <f t="shared" ref="AE92" si="81">AE83+AE15</f>
        <v>37.5</v>
      </c>
      <c r="AF92" s="341">
        <f>AF83+AF15</f>
        <v>40.233333333333334</v>
      </c>
      <c r="AG92" s="341">
        <f>AG83+AG15</f>
        <v>43.9</v>
      </c>
      <c r="AH92" s="342">
        <f t="shared" si="68"/>
        <v>38.809583333333329</v>
      </c>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t="21.75" thickBot="1">
      <c r="A93" s="199"/>
      <c r="F93" s="135"/>
      <c r="G93" s="135"/>
      <c r="H93" s="135"/>
      <c r="I93" s="135"/>
      <c r="K93" s="135"/>
      <c r="L93" s="135"/>
      <c r="M93" s="135"/>
      <c r="N93" s="135"/>
      <c r="O93" s="135"/>
      <c r="P93" s="135"/>
      <c r="Q93" s="135"/>
      <c r="R93" s="137"/>
      <c r="S93" s="137"/>
      <c r="T93" s="136"/>
      <c r="U93" s="136"/>
      <c r="V93" s="137"/>
      <c r="W93" s="137"/>
      <c r="X93" s="137"/>
      <c r="Y93" s="137"/>
      <c r="Z93" s="137"/>
      <c r="AA93" s="137"/>
      <c r="AB93" s="137"/>
      <c r="AC93" s="137"/>
      <c r="AD93" s="137"/>
      <c r="AE93" s="137"/>
      <c r="AF93" s="137"/>
      <c r="AG93" s="137"/>
      <c r="AH93" s="7"/>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t="18.75">
      <c r="A94" s="332" t="s">
        <v>54</v>
      </c>
      <c r="B94" s="343" t="s">
        <v>54</v>
      </c>
      <c r="C94" s="343" t="s">
        <v>54</v>
      </c>
      <c r="D94" s="344"/>
      <c r="E94" s="344"/>
      <c r="F94" s="329" t="s">
        <v>4</v>
      </c>
      <c r="G94" s="329" t="s">
        <v>5</v>
      </c>
      <c r="H94" s="329" t="s">
        <v>6</v>
      </c>
      <c r="I94" s="329" t="s">
        <v>7</v>
      </c>
      <c r="J94" s="328" t="s">
        <v>2</v>
      </c>
      <c r="K94" s="329" t="s">
        <v>9</v>
      </c>
      <c r="L94" s="329" t="s">
        <v>9</v>
      </c>
      <c r="M94" s="329" t="s">
        <v>9</v>
      </c>
      <c r="N94" s="329" t="s">
        <v>12</v>
      </c>
      <c r="O94" s="329" t="s">
        <v>13</v>
      </c>
      <c r="P94" s="329" t="s">
        <v>14</v>
      </c>
      <c r="Q94" s="329" t="s">
        <v>15</v>
      </c>
      <c r="R94" s="329" t="s">
        <v>16</v>
      </c>
      <c r="S94" s="329" t="s">
        <v>64</v>
      </c>
      <c r="T94" s="330"/>
      <c r="U94" s="330"/>
      <c r="V94" s="329" t="s">
        <v>65</v>
      </c>
      <c r="W94" s="329" t="s">
        <v>66</v>
      </c>
      <c r="X94" s="329" t="s">
        <v>67</v>
      </c>
      <c r="Y94" s="329" t="s">
        <v>68</v>
      </c>
      <c r="Z94" s="329" t="s">
        <v>69</v>
      </c>
      <c r="AA94" s="329" t="s">
        <v>70</v>
      </c>
      <c r="AB94" s="329" t="s">
        <v>77</v>
      </c>
      <c r="AC94" s="331" t="s">
        <v>78</v>
      </c>
      <c r="AD94" s="332" t="s">
        <v>79</v>
      </c>
      <c r="AE94" s="329" t="s">
        <v>80</v>
      </c>
      <c r="AF94" s="329" t="s">
        <v>81</v>
      </c>
      <c r="AG94" s="329" t="s">
        <v>82</v>
      </c>
      <c r="AH94" s="331">
        <v>2016</v>
      </c>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t="18.75">
      <c r="A95" s="345" t="s">
        <v>56</v>
      </c>
      <c r="B95" s="138" t="s">
        <v>56</v>
      </c>
      <c r="C95" s="138" t="s">
        <v>56</v>
      </c>
      <c r="D95" s="142"/>
      <c r="E95" s="142"/>
      <c r="F95" s="143">
        <f t="shared" ref="F95" si="82">F86</f>
        <v>0</v>
      </c>
      <c r="G95" s="143">
        <f>G86</f>
        <v>56.18</v>
      </c>
      <c r="H95" s="143">
        <f t="shared" ref="H95" si="83">H86</f>
        <v>47.690789473684205</v>
      </c>
      <c r="I95" s="143">
        <f>I86</f>
        <v>45.375000000000007</v>
      </c>
      <c r="J95" s="143" t="e">
        <f>J86</f>
        <v>#DIV/0!</v>
      </c>
      <c r="K95" s="143">
        <f t="shared" ref="K95:L95" si="84">K86</f>
        <v>48.3</v>
      </c>
      <c r="L95" s="143">
        <f t="shared" si="84"/>
        <v>46.85</v>
      </c>
      <c r="M95" s="143">
        <f>M86</f>
        <v>48.634999999999998</v>
      </c>
      <c r="N95" s="143">
        <f>N86</f>
        <v>46.25</v>
      </c>
      <c r="O95" s="143">
        <f>O86</f>
        <v>0</v>
      </c>
      <c r="P95" s="143">
        <f>P86</f>
        <v>26.81</v>
      </c>
      <c r="Q95" s="143">
        <f>Q86</f>
        <v>29.38</v>
      </c>
      <c r="R95" s="143">
        <f t="shared" ref="R95" si="85">R86</f>
        <v>34.314999999999998</v>
      </c>
      <c r="S95" s="143">
        <f t="shared" ref="S95:AG95" si="86">S86</f>
        <v>33.5</v>
      </c>
      <c r="T95" s="144"/>
      <c r="U95" s="144"/>
      <c r="V95" s="143">
        <f t="shared" si="86"/>
        <v>34</v>
      </c>
      <c r="W95" s="143">
        <f t="shared" si="86"/>
        <v>34.5</v>
      </c>
      <c r="X95" s="143">
        <f t="shared" si="86"/>
        <v>36</v>
      </c>
      <c r="Y95" s="143">
        <f t="shared" si="86"/>
        <v>37</v>
      </c>
      <c r="Z95" s="143">
        <f t="shared" si="86"/>
        <v>38</v>
      </c>
      <c r="AA95" s="143">
        <f t="shared" si="86"/>
        <v>39.5</v>
      </c>
      <c r="AB95" s="143">
        <f t="shared" si="86"/>
        <v>41</v>
      </c>
      <c r="AC95" s="353">
        <f t="shared" si="86"/>
        <v>42.5</v>
      </c>
      <c r="AD95" s="321">
        <f t="shared" si="86"/>
        <v>30.168333333333333</v>
      </c>
      <c r="AE95" s="260">
        <f t="shared" si="86"/>
        <v>34</v>
      </c>
      <c r="AF95" s="260">
        <f t="shared" si="86"/>
        <v>37</v>
      </c>
      <c r="AG95" s="260">
        <f t="shared" si="86"/>
        <v>41</v>
      </c>
      <c r="AH95" s="334">
        <f t="shared" ref="AH95:AH101" si="87">AVERAGE(P95:AC95)</f>
        <v>35.542083333333331</v>
      </c>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t="18.75">
      <c r="A96" s="345" t="s">
        <v>57</v>
      </c>
      <c r="B96" s="138" t="s">
        <v>57</v>
      </c>
      <c r="C96" s="138" t="s">
        <v>57</v>
      </c>
      <c r="D96" s="142"/>
      <c r="E96" s="142"/>
      <c r="F96" s="143">
        <f t="shared" ref="F96" si="88">F87-F86</f>
        <v>0</v>
      </c>
      <c r="G96" s="143">
        <f>G87-G86</f>
        <v>-3.0341000000000022</v>
      </c>
      <c r="H96" s="143">
        <f t="shared" ref="H96" si="89">H87-H86</f>
        <v>-1.9265789473684194</v>
      </c>
      <c r="I96" s="143">
        <f>I87-I86</f>
        <v>1.4299999999999855</v>
      </c>
      <c r="J96" s="143" t="e">
        <f>J87-J86</f>
        <v>#DIV/0!</v>
      </c>
      <c r="K96" s="143" t="e">
        <f t="shared" ref="K96:L96" si="90">K87-K86</f>
        <v>#REF!</v>
      </c>
      <c r="L96" s="143" t="e">
        <f t="shared" si="90"/>
        <v>#REF!</v>
      </c>
      <c r="M96" s="143">
        <f>M87-M86</f>
        <v>1.4249999999999972</v>
      </c>
      <c r="N96" s="143">
        <f>N87-N86</f>
        <v>3.875</v>
      </c>
      <c r="O96" s="143">
        <f>O87-O86</f>
        <v>6</v>
      </c>
      <c r="P96" s="143">
        <f>P87-P86</f>
        <v>9.7899999999999956</v>
      </c>
      <c r="Q96" s="143">
        <f>Q87-Q86</f>
        <v>4.5627777777777787</v>
      </c>
      <c r="R96" s="143">
        <f t="shared" ref="R96" si="91">R87-R86</f>
        <v>3.3149999999999977</v>
      </c>
      <c r="S96" s="143">
        <f t="shared" ref="S96:AG96" si="92">S87-S86</f>
        <v>3</v>
      </c>
      <c r="T96" s="144"/>
      <c r="U96" s="144"/>
      <c r="V96" s="143">
        <f t="shared" si="92"/>
        <v>3.5</v>
      </c>
      <c r="W96" s="143">
        <f t="shared" si="92"/>
        <v>4</v>
      </c>
      <c r="X96" s="143">
        <f t="shared" si="92"/>
        <v>3.5</v>
      </c>
      <c r="Y96" s="143">
        <f t="shared" si="92"/>
        <v>3</v>
      </c>
      <c r="Z96" s="143">
        <f t="shared" si="92"/>
        <v>2.7000000000000028</v>
      </c>
      <c r="AA96" s="143">
        <f t="shared" si="92"/>
        <v>2.7000000000000028</v>
      </c>
      <c r="AB96" s="143">
        <f t="shared" si="92"/>
        <v>2.7000000000000028</v>
      </c>
      <c r="AC96" s="353">
        <f t="shared" si="92"/>
        <v>3</v>
      </c>
      <c r="AD96" s="321">
        <f t="shared" si="92"/>
        <v>5.8892592592592585</v>
      </c>
      <c r="AE96" s="260">
        <f t="shared" si="92"/>
        <v>3.5</v>
      </c>
      <c r="AF96" s="260">
        <f t="shared" si="92"/>
        <v>3.0666666666666629</v>
      </c>
      <c r="AG96" s="260">
        <f t="shared" si="92"/>
        <v>2.7999999999999972</v>
      </c>
      <c r="AH96" s="334">
        <f t="shared" si="87"/>
        <v>3.8139814814814819</v>
      </c>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t="18.75">
      <c r="A97" s="345" t="s">
        <v>58</v>
      </c>
      <c r="B97" s="138" t="s">
        <v>58</v>
      </c>
      <c r="C97" s="138" t="s">
        <v>58</v>
      </c>
      <c r="D97" s="142"/>
      <c r="E97" s="142"/>
      <c r="F97" s="143">
        <f t="shared" ref="F97" si="93">F88-F86</f>
        <v>0</v>
      </c>
      <c r="G97" s="143">
        <f>G88-G86</f>
        <v>19.766299999999994</v>
      </c>
      <c r="H97" s="143">
        <f t="shared" ref="H97" si="94">H88-H86</f>
        <v>18.313947368421083</v>
      </c>
      <c r="I97" s="143">
        <f>I88-I86</f>
        <v>19.860999999999997</v>
      </c>
      <c r="J97" s="143" t="e">
        <f>J88-J86</f>
        <v>#DIV/0!</v>
      </c>
      <c r="K97" s="143">
        <f t="shared" ref="K97:M97" si="95">K88-K86</f>
        <v>16.482500000000002</v>
      </c>
      <c r="L97" s="143">
        <f t="shared" si="95"/>
        <v>17.249999999999993</v>
      </c>
      <c r="M97" s="143">
        <f t="shared" si="95"/>
        <v>16.372499999999995</v>
      </c>
      <c r="N97" s="143">
        <f>N88-N86</f>
        <v>15.8125</v>
      </c>
      <c r="O97" s="143">
        <f>O88-O86</f>
        <v>17.5</v>
      </c>
      <c r="P97" s="143">
        <f>P88-P86</f>
        <v>23.610000000000003</v>
      </c>
      <c r="Q97" s="143">
        <f t="shared" ref="Q97" si="96">Q88-Q86</f>
        <v>15.2</v>
      </c>
      <c r="R97" s="143">
        <f>R88-R86</f>
        <v>18.212499999999999</v>
      </c>
      <c r="S97" s="143">
        <f t="shared" ref="S97:AG97" si="97">S88-S86</f>
        <v>19.5</v>
      </c>
      <c r="T97" s="144"/>
      <c r="U97" s="144"/>
      <c r="V97" s="143">
        <f t="shared" si="97"/>
        <v>20</v>
      </c>
      <c r="W97" s="143">
        <f t="shared" si="97"/>
        <v>20.5</v>
      </c>
      <c r="X97" s="143">
        <f t="shared" si="97"/>
        <v>19.5</v>
      </c>
      <c r="Y97" s="143">
        <f t="shared" si="97"/>
        <v>18</v>
      </c>
      <c r="Z97" s="143">
        <f t="shared" si="97"/>
        <v>16.5</v>
      </c>
      <c r="AA97" s="143">
        <f t="shared" si="97"/>
        <v>16</v>
      </c>
      <c r="AB97" s="143">
        <f t="shared" si="97"/>
        <v>15</v>
      </c>
      <c r="AC97" s="353">
        <f t="shared" si="97"/>
        <v>15</v>
      </c>
      <c r="AD97" s="321">
        <f t="shared" si="97"/>
        <v>19.007499999999997</v>
      </c>
      <c r="AE97" s="260">
        <f t="shared" si="97"/>
        <v>20</v>
      </c>
      <c r="AF97" s="260">
        <f t="shared" si="97"/>
        <v>18</v>
      </c>
      <c r="AG97" s="260">
        <f t="shared" si="97"/>
        <v>15.333333333333336</v>
      </c>
      <c r="AH97" s="334">
        <f t="shared" si="87"/>
        <v>18.085208333333334</v>
      </c>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t="18.75">
      <c r="A98" s="345" t="s">
        <v>59</v>
      </c>
      <c r="B98" s="138" t="s">
        <v>59</v>
      </c>
      <c r="C98" s="138" t="s">
        <v>59</v>
      </c>
      <c r="D98" s="142"/>
      <c r="E98" s="142"/>
      <c r="F98" s="143">
        <f t="shared" ref="F98" si="98">F89-F86</f>
        <v>0</v>
      </c>
      <c r="G98" s="143">
        <f>G89-G86</f>
        <v>9.6289999999999978</v>
      </c>
      <c r="H98" s="143">
        <f t="shared" ref="H98" si="99">H89-H86</f>
        <v>9.384999999999998</v>
      </c>
      <c r="I98" s="143">
        <f>I89-I86</f>
        <v>13.61849999999999</v>
      </c>
      <c r="J98" s="143" t="e">
        <f>J89-J86</f>
        <v>#DIV/0!</v>
      </c>
      <c r="K98" s="143">
        <f t="shared" ref="K98:M98" si="100">K89-K86</f>
        <v>13.11</v>
      </c>
      <c r="L98" s="143">
        <f t="shared" si="100"/>
        <v>13.435000000000002</v>
      </c>
      <c r="M98" s="143">
        <f t="shared" si="100"/>
        <v>13.344999999999999</v>
      </c>
      <c r="N98" s="143">
        <f>N89-N86</f>
        <v>14.229999999999997</v>
      </c>
      <c r="O98" s="143">
        <f>O89-O86</f>
        <v>15.6</v>
      </c>
      <c r="P98" s="143">
        <f>P89-P86</f>
        <v>11.099999999999998</v>
      </c>
      <c r="Q98" s="143">
        <f>Q89-Q86</f>
        <v>11.620000000000001</v>
      </c>
      <c r="R98" s="143">
        <f t="shared" ref="R98" si="101">R89-R86</f>
        <v>12.030000000000001</v>
      </c>
      <c r="S98" s="143">
        <f t="shared" ref="S98:AG98" si="102">S89-S86</f>
        <v>11.299999999999997</v>
      </c>
      <c r="T98" s="144"/>
      <c r="U98" s="144"/>
      <c r="V98" s="143">
        <f t="shared" si="102"/>
        <v>10.75</v>
      </c>
      <c r="W98" s="143">
        <f t="shared" si="102"/>
        <v>11.237499999999997</v>
      </c>
      <c r="X98" s="143">
        <f t="shared" si="102"/>
        <v>11.5</v>
      </c>
      <c r="Y98" s="143">
        <f t="shared" si="102"/>
        <v>10.700000000000003</v>
      </c>
      <c r="Z98" s="143">
        <f t="shared" si="102"/>
        <v>11</v>
      </c>
      <c r="AA98" s="143">
        <f t="shared" si="102"/>
        <v>12.200000000000003</v>
      </c>
      <c r="AB98" s="143">
        <f t="shared" si="102"/>
        <v>13.299999999999997</v>
      </c>
      <c r="AC98" s="353">
        <f t="shared" si="102"/>
        <v>13.799999999999997</v>
      </c>
      <c r="AD98" s="321">
        <f t="shared" si="102"/>
        <v>11.583333333333332</v>
      </c>
      <c r="AE98" s="260">
        <f t="shared" si="102"/>
        <v>11.095833333333331</v>
      </c>
      <c r="AF98" s="260">
        <f t="shared" si="102"/>
        <v>11.06666666666667</v>
      </c>
      <c r="AG98" s="260">
        <f t="shared" si="102"/>
        <v>13.100000000000001</v>
      </c>
      <c r="AH98" s="334">
        <f t="shared" si="87"/>
        <v>11.711458333333333</v>
      </c>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t="18.75">
      <c r="A99" s="345" t="s">
        <v>60</v>
      </c>
      <c r="B99" s="138" t="s">
        <v>60</v>
      </c>
      <c r="C99" s="138" t="s">
        <v>60</v>
      </c>
      <c r="D99" s="142"/>
      <c r="E99" s="142"/>
      <c r="F99" s="143">
        <f t="shared" ref="F99" si="103">F90-F86</f>
        <v>0</v>
      </c>
      <c r="G99" s="143">
        <f>G90-G86</f>
        <v>8.8899999999999935</v>
      </c>
      <c r="H99" s="143">
        <f t="shared" ref="H99" si="104">H90-H86</f>
        <v>9.4255263157894831</v>
      </c>
      <c r="I99" s="143">
        <f>I90-I86</f>
        <v>14.103000000000002</v>
      </c>
      <c r="J99" s="143" t="e">
        <f>J90-J86</f>
        <v>#DIV/0!</v>
      </c>
      <c r="K99" s="143">
        <f t="shared" ref="K99:M99" si="105">K90-K86</f>
        <v>13.350000000000001</v>
      </c>
      <c r="L99" s="143">
        <f t="shared" si="105"/>
        <v>13.75</v>
      </c>
      <c r="M99" s="143">
        <f t="shared" si="105"/>
        <v>13.07</v>
      </c>
      <c r="N99" s="143">
        <f>N90-N86</f>
        <v>14.030000000000001</v>
      </c>
      <c r="O99" s="143">
        <f>O90-O86</f>
        <v>14.15</v>
      </c>
      <c r="P99" s="143">
        <f>P90-P86</f>
        <v>9.34</v>
      </c>
      <c r="Q99" s="143">
        <f>Q90-Q86</f>
        <v>9.16</v>
      </c>
      <c r="R99" s="143">
        <f t="shared" ref="R99" si="106">R90-R86</f>
        <v>10.567499999999995</v>
      </c>
      <c r="S99" s="143">
        <f t="shared" ref="S99:AG99" si="107">S90-S86</f>
        <v>10.899999999999999</v>
      </c>
      <c r="T99" s="144"/>
      <c r="U99" s="144"/>
      <c r="V99" s="143">
        <f t="shared" si="107"/>
        <v>10.700000000000003</v>
      </c>
      <c r="W99" s="143">
        <f t="shared" si="107"/>
        <v>10.600000000000001</v>
      </c>
      <c r="X99" s="143">
        <f t="shared" si="107"/>
        <v>10.700000000000003</v>
      </c>
      <c r="Y99" s="143">
        <f t="shared" si="107"/>
        <v>9.8999999999999986</v>
      </c>
      <c r="Z99" s="143">
        <f t="shared" si="107"/>
        <v>10.200000000000003</v>
      </c>
      <c r="AA99" s="143">
        <f t="shared" si="107"/>
        <v>11.399999999999999</v>
      </c>
      <c r="AB99" s="143">
        <f t="shared" si="107"/>
        <v>12.5</v>
      </c>
      <c r="AC99" s="353">
        <f t="shared" si="107"/>
        <v>12.799999999999997</v>
      </c>
      <c r="AD99" s="321">
        <f t="shared" si="107"/>
        <v>9.6891666666666687</v>
      </c>
      <c r="AE99" s="260">
        <f t="shared" si="107"/>
        <v>10.733333333333334</v>
      </c>
      <c r="AF99" s="260">
        <f t="shared" si="107"/>
        <v>10.266666666666666</v>
      </c>
      <c r="AG99" s="260">
        <f t="shared" si="107"/>
        <v>12.233333333333334</v>
      </c>
      <c r="AH99" s="334">
        <f t="shared" si="87"/>
        <v>10.730624999999998</v>
      </c>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t="18.75">
      <c r="A100" s="345" t="s">
        <v>61</v>
      </c>
      <c r="B100" s="138" t="s">
        <v>61</v>
      </c>
      <c r="C100" s="138" t="s">
        <v>61</v>
      </c>
      <c r="D100" s="142"/>
      <c r="E100" s="142"/>
      <c r="F100" s="143">
        <f>F71</f>
        <v>0</v>
      </c>
      <c r="G100" s="143">
        <f>G91-G86</f>
        <v>-7.432040078740151</v>
      </c>
      <c r="H100" s="143">
        <f t="shared" ref="H100:I100" si="108">H91-H86</f>
        <v>-8.9503004558640669</v>
      </c>
      <c r="I100" s="143">
        <f t="shared" si="108"/>
        <v>-7.8993307086614237</v>
      </c>
      <c r="J100" s="143">
        <f t="shared" ref="J100" si="109">J71</f>
        <v>0</v>
      </c>
      <c r="K100" s="143">
        <f>K71</f>
        <v>-8.1550000000000011</v>
      </c>
      <c r="L100" s="143">
        <f>L71</f>
        <v>-8.1550000000000011</v>
      </c>
      <c r="M100" s="143">
        <f>M71</f>
        <v>-8.33</v>
      </c>
      <c r="N100" s="143">
        <f>N71</f>
        <v>-6.9175000000000004</v>
      </c>
      <c r="O100" s="143">
        <f>O72</f>
        <v>-6.7333333333333334</v>
      </c>
      <c r="P100" s="143">
        <f>P72</f>
        <v>-3.13</v>
      </c>
      <c r="Q100" s="143">
        <f>Q72</f>
        <v>-5.08</v>
      </c>
      <c r="R100" s="143">
        <f t="shared" ref="R100" si="110">R72</f>
        <v>-6.9625000000000004</v>
      </c>
      <c r="S100" s="143">
        <f t="shared" ref="S100" si="111">S72</f>
        <v>-6.5</v>
      </c>
      <c r="T100" s="144"/>
      <c r="U100" s="144"/>
      <c r="V100" s="143">
        <f t="shared" ref="V100:AG100" si="112">V71</f>
        <v>-6.5250000000000004</v>
      </c>
      <c r="W100" s="143">
        <f t="shared" si="112"/>
        <v>-6.5875000000000004</v>
      </c>
      <c r="X100" s="143">
        <f t="shared" si="112"/>
        <v>-7</v>
      </c>
      <c r="Y100" s="143">
        <f t="shared" si="112"/>
        <v>-7.05</v>
      </c>
      <c r="Z100" s="143">
        <f t="shared" si="112"/>
        <v>-6.9749999999999996</v>
      </c>
      <c r="AA100" s="143">
        <f t="shared" si="112"/>
        <v>-7.0250000000000004</v>
      </c>
      <c r="AB100" s="143">
        <f t="shared" si="112"/>
        <v>-7.0750000000000002</v>
      </c>
      <c r="AC100" s="353">
        <f t="shared" si="112"/>
        <v>-7</v>
      </c>
      <c r="AD100" s="321">
        <f t="shared" si="112"/>
        <v>-5.0575000000000001</v>
      </c>
      <c r="AE100" s="260">
        <f t="shared" si="112"/>
        <v>-6.55</v>
      </c>
      <c r="AF100" s="260">
        <f t="shared" si="112"/>
        <v>-7.0083333333333329</v>
      </c>
      <c r="AG100" s="260">
        <f t="shared" si="112"/>
        <v>-7.0333333333333332</v>
      </c>
      <c r="AH100" s="334">
        <f t="shared" si="87"/>
        <v>-6.4091666666666667</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ht="36.75" customHeight="1" thickBot="1">
      <c r="A101" s="346" t="s">
        <v>62</v>
      </c>
      <c r="B101" s="347" t="s">
        <v>62</v>
      </c>
      <c r="C101" s="347" t="s">
        <v>62</v>
      </c>
      <c r="D101" s="348"/>
      <c r="E101" s="348"/>
      <c r="F101" s="349">
        <f t="shared" ref="F101" si="113">F82</f>
        <v>0</v>
      </c>
      <c r="G101" s="349">
        <f>G82</f>
        <v>0</v>
      </c>
      <c r="H101" s="349">
        <f t="shared" ref="H101" si="114">H82</f>
        <v>0</v>
      </c>
      <c r="I101" s="349">
        <f>I82</f>
        <v>0</v>
      </c>
      <c r="J101" s="349" t="e">
        <f>J82</f>
        <v>#DIV/0!</v>
      </c>
      <c r="K101" s="349">
        <f t="shared" ref="K101:M101" si="115">K82</f>
        <v>1.2</v>
      </c>
      <c r="L101" s="349">
        <f t="shared" si="115"/>
        <v>1.5</v>
      </c>
      <c r="M101" s="349">
        <f t="shared" si="115"/>
        <v>1.625</v>
      </c>
      <c r="N101" s="349">
        <f>N92-N86</f>
        <v>1.6000000000000014</v>
      </c>
      <c r="O101" s="349">
        <f>O92-O86</f>
        <v>2.0666666666666669</v>
      </c>
      <c r="P101" s="349">
        <f>P92-P86</f>
        <v>3.5</v>
      </c>
      <c r="Q101" s="349">
        <f>Q92-Q86</f>
        <v>3.1800000000000033</v>
      </c>
      <c r="R101" s="349">
        <f t="shared" ref="R101" si="116">R92-R86</f>
        <v>3.6300000000000026</v>
      </c>
      <c r="S101" s="349">
        <f t="shared" ref="S101:AG101" si="117">S92-S86</f>
        <v>3.5</v>
      </c>
      <c r="T101" s="350"/>
      <c r="U101" s="350"/>
      <c r="V101" s="349">
        <f t="shared" si="117"/>
        <v>3.5</v>
      </c>
      <c r="W101" s="349">
        <f t="shared" si="117"/>
        <v>3.5</v>
      </c>
      <c r="X101" s="349">
        <f t="shared" si="117"/>
        <v>3.5</v>
      </c>
      <c r="Y101" s="349">
        <f t="shared" si="117"/>
        <v>3.2000000000000028</v>
      </c>
      <c r="Z101" s="349">
        <f t="shared" si="117"/>
        <v>3</v>
      </c>
      <c r="AA101" s="349">
        <f t="shared" si="117"/>
        <v>2.8999999999999986</v>
      </c>
      <c r="AB101" s="349">
        <f t="shared" si="117"/>
        <v>2.8999999999999986</v>
      </c>
      <c r="AC101" s="354">
        <f t="shared" si="117"/>
        <v>2.8999999999999986</v>
      </c>
      <c r="AD101" s="351">
        <f>AD92-AD86</f>
        <v>3.4366666666666639</v>
      </c>
      <c r="AE101" s="352">
        <f>AE92-AE86</f>
        <v>3.5</v>
      </c>
      <c r="AF101" s="352">
        <f>AF92-AF86</f>
        <v>3.2333333333333343</v>
      </c>
      <c r="AG101" s="352">
        <f t="shared" si="117"/>
        <v>2.8999999999999986</v>
      </c>
      <c r="AH101" s="342">
        <f t="shared" si="87"/>
        <v>3.2675000000000005</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63"/>
      <c r="B102" s="276"/>
      <c r="C102" s="276"/>
      <c r="D102" s="152"/>
      <c r="E102" s="152"/>
      <c r="F102" s="277"/>
      <c r="G102" s="277"/>
      <c r="H102" s="277"/>
      <c r="I102" s="277"/>
      <c r="J102" s="278"/>
      <c r="K102" s="277"/>
      <c r="L102" s="277"/>
      <c r="M102" s="277"/>
      <c r="N102" s="277"/>
      <c r="O102" s="277"/>
      <c r="P102" s="277"/>
      <c r="Q102" s="277"/>
      <c r="R102" s="279"/>
      <c r="S102" s="279"/>
      <c r="T102" s="280"/>
      <c r="U102" s="280"/>
      <c r="V102" s="279"/>
      <c r="W102" s="279"/>
      <c r="X102" s="279"/>
      <c r="Y102" s="279"/>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hidden="1">
      <c r="A103" s="263"/>
      <c r="B103" s="281"/>
      <c r="C103" s="281"/>
      <c r="D103" s="282"/>
      <c r="E103" s="282"/>
      <c r="F103" s="283" t="s">
        <v>4</v>
      </c>
      <c r="G103" s="283" t="s">
        <v>5</v>
      </c>
      <c r="H103" s="283" t="s">
        <v>6</v>
      </c>
      <c r="I103" s="283" t="s">
        <v>7</v>
      </c>
      <c r="J103" s="284"/>
      <c r="K103" s="283" t="s">
        <v>9</v>
      </c>
      <c r="L103" s="283" t="s">
        <v>9</v>
      </c>
      <c r="M103" s="283" t="s">
        <v>70</v>
      </c>
      <c r="N103" s="283" t="s">
        <v>12</v>
      </c>
      <c r="O103" s="283" t="s">
        <v>13</v>
      </c>
      <c r="P103" s="283" t="s">
        <v>13</v>
      </c>
      <c r="Q103" s="283" t="s">
        <v>13</v>
      </c>
      <c r="R103" s="283"/>
      <c r="S103" s="283"/>
      <c r="T103" s="285"/>
      <c r="U103" s="285"/>
      <c r="V103" s="283"/>
      <c r="W103" s="283"/>
      <c r="X103" s="283" t="s">
        <v>17</v>
      </c>
      <c r="Y103" s="286"/>
      <c r="Z103" s="286"/>
      <c r="AA103" s="286"/>
      <c r="AB103" s="286"/>
      <c r="AC103" s="286"/>
      <c r="AD103" s="283" t="s">
        <v>55</v>
      </c>
      <c r="AE103" s="283" t="s">
        <v>55</v>
      </c>
      <c r="AF103" s="283"/>
      <c r="AG103" s="283" t="s">
        <v>55</v>
      </c>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hidden="1">
      <c r="A104" s="263"/>
      <c r="B104" s="287">
        <v>0.03</v>
      </c>
      <c r="C104" s="287">
        <v>0.03</v>
      </c>
      <c r="D104" s="288"/>
      <c r="E104" s="288"/>
      <c r="F104" s="289">
        <f>$B$104*$J$104</f>
        <v>-0.6</v>
      </c>
      <c r="G104" s="289">
        <f>$B$104*$J$104</f>
        <v>-0.6</v>
      </c>
      <c r="H104" s="289">
        <f>$B$104*$J$104</f>
        <v>-0.6</v>
      </c>
      <c r="I104" s="289">
        <f>$B$104*$J$104</f>
        <v>-0.6</v>
      </c>
      <c r="J104" s="290">
        <v>-20</v>
      </c>
      <c r="K104" s="289">
        <f t="shared" ref="K104:P104" si="118">$B$104*$J$104</f>
        <v>-0.6</v>
      </c>
      <c r="L104" s="289">
        <f t="shared" si="118"/>
        <v>-0.6</v>
      </c>
      <c r="M104" s="289">
        <f t="shared" si="118"/>
        <v>-0.6</v>
      </c>
      <c r="N104" s="289">
        <f t="shared" si="118"/>
        <v>-0.6</v>
      </c>
      <c r="O104" s="289">
        <f t="shared" si="118"/>
        <v>-0.6</v>
      </c>
      <c r="P104" s="289">
        <f t="shared" si="118"/>
        <v>-0.6</v>
      </c>
      <c r="Q104" s="289">
        <f>$B$104*$J$104</f>
        <v>-0.6</v>
      </c>
      <c r="R104" s="291"/>
      <c r="S104" s="291"/>
      <c r="T104" s="292"/>
      <c r="U104" s="292"/>
      <c r="V104" s="291"/>
      <c r="W104" s="291"/>
      <c r="X104" s="291">
        <v>0.94499999999999995</v>
      </c>
      <c r="Y104" s="291"/>
      <c r="Z104" s="291"/>
      <c r="AA104" s="291"/>
      <c r="AB104" s="291"/>
      <c r="AC104" s="291"/>
      <c r="AD104" s="289">
        <f>$B$104*$J$104</f>
        <v>-0.6</v>
      </c>
      <c r="AE104" s="289">
        <f>$B$104*$J$104</f>
        <v>-0.6</v>
      </c>
      <c r="AF104" s="289"/>
      <c r="AG104" s="289">
        <f>$B$104*$J$104</f>
        <v>-0.6</v>
      </c>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hidden="1">
      <c r="A105" s="263"/>
      <c r="B105" s="287">
        <v>0.03</v>
      </c>
      <c r="C105" s="287">
        <v>0.03</v>
      </c>
      <c r="D105" s="288"/>
      <c r="E105" s="288"/>
      <c r="F105" s="289">
        <f t="shared" ref="F105:I108" si="119">$B105*(F87-F$86-1.7)</f>
        <v>-5.0999999999999997E-2</v>
      </c>
      <c r="G105" s="289">
        <f t="shared" si="119"/>
        <v>-0.14202300000000007</v>
      </c>
      <c r="H105" s="289">
        <f t="shared" si="119"/>
        <v>-0.10879736842105259</v>
      </c>
      <c r="I105" s="289">
        <f t="shared" si="119"/>
        <v>-8.1000000000004332E-3</v>
      </c>
      <c r="J105" s="290"/>
      <c r="K105" s="289" t="e">
        <f t="shared" ref="K105:P108" si="120">$B105*(K87-K$86-1.7)</f>
        <v>#REF!</v>
      </c>
      <c r="L105" s="289" t="e">
        <f t="shared" si="120"/>
        <v>#REF!</v>
      </c>
      <c r="M105" s="289">
        <f t="shared" si="120"/>
        <v>-8.2500000000000837E-3</v>
      </c>
      <c r="N105" s="289">
        <f t="shared" si="120"/>
        <v>6.5249999999999989E-2</v>
      </c>
      <c r="O105" s="289">
        <f t="shared" si="120"/>
        <v>0.129</v>
      </c>
      <c r="P105" s="289">
        <f t="shared" si="120"/>
        <v>0.24269999999999989</v>
      </c>
      <c r="Q105" s="289">
        <f>$B105*(Q87-Q$86-1.7)</f>
        <v>8.5883333333333353E-2</v>
      </c>
      <c r="R105" s="291"/>
      <c r="S105" s="291"/>
      <c r="T105" s="292"/>
      <c r="U105" s="292"/>
      <c r="V105" s="291"/>
      <c r="W105" s="291"/>
      <c r="X105" s="291" t="e">
        <v>#REF!</v>
      </c>
      <c r="Y105" s="291"/>
      <c r="Z105" s="291"/>
      <c r="AA105" s="291"/>
      <c r="AB105" s="291"/>
      <c r="AC105" s="291"/>
      <c r="AD105" s="289">
        <f t="shared" ref="AD105:AG108" si="121">$B105*(AD87-AD$86-1.7)</f>
        <v>0.12567777777777775</v>
      </c>
      <c r="AE105" s="289">
        <f t="shared" si="121"/>
        <v>5.3999999999999999E-2</v>
      </c>
      <c r="AF105" s="289"/>
      <c r="AG105" s="289">
        <f t="shared" si="121"/>
        <v>3.2999999999999918E-2</v>
      </c>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hidden="1">
      <c r="A106" s="263"/>
      <c r="B106" s="287">
        <v>0.16</v>
      </c>
      <c r="C106" s="287">
        <v>0.16</v>
      </c>
      <c r="D106" s="288"/>
      <c r="E106" s="288"/>
      <c r="F106" s="289">
        <f t="shared" si="119"/>
        <v>-0.27200000000000002</v>
      </c>
      <c r="G106" s="289">
        <f t="shared" si="119"/>
        <v>2.8906079999999994</v>
      </c>
      <c r="H106" s="289">
        <f t="shared" si="119"/>
        <v>2.6582315789473734</v>
      </c>
      <c r="I106" s="289">
        <f t="shared" si="119"/>
        <v>2.9057599999999999</v>
      </c>
      <c r="J106" s="290"/>
      <c r="K106" s="289">
        <f t="shared" si="120"/>
        <v>2.3652000000000006</v>
      </c>
      <c r="L106" s="289">
        <f t="shared" si="120"/>
        <v>2.4879999999999991</v>
      </c>
      <c r="M106" s="289">
        <f t="shared" si="120"/>
        <v>2.3475999999999995</v>
      </c>
      <c r="N106" s="289">
        <f t="shared" si="120"/>
        <v>2.258</v>
      </c>
      <c r="O106" s="289">
        <f t="shared" si="120"/>
        <v>2.528</v>
      </c>
      <c r="P106" s="289">
        <f t="shared" si="120"/>
        <v>3.5056000000000007</v>
      </c>
      <c r="Q106" s="289">
        <f>$B106*(Q88-Q$86-1.7)</f>
        <v>2.16</v>
      </c>
      <c r="R106" s="291"/>
      <c r="S106" s="291"/>
      <c r="T106" s="292"/>
      <c r="U106" s="292"/>
      <c r="V106" s="291"/>
      <c r="W106" s="291"/>
      <c r="X106" s="291" t="e">
        <v>#REF!</v>
      </c>
      <c r="Y106" s="291"/>
      <c r="Z106" s="291"/>
      <c r="AA106" s="291"/>
      <c r="AB106" s="291"/>
      <c r="AC106" s="291"/>
      <c r="AD106" s="289">
        <f t="shared" si="121"/>
        <v>2.7691999999999997</v>
      </c>
      <c r="AE106" s="289">
        <f t="shared" si="121"/>
        <v>2.9280000000000004</v>
      </c>
      <c r="AF106" s="289"/>
      <c r="AG106" s="289">
        <f t="shared" si="121"/>
        <v>2.1813333333333338</v>
      </c>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hidden="1">
      <c r="A107" s="252"/>
      <c r="B107" s="287">
        <v>0.15</v>
      </c>
      <c r="C107" s="287">
        <v>0.15</v>
      </c>
      <c r="D107" s="288"/>
      <c r="E107" s="288"/>
      <c r="F107" s="289">
        <f t="shared" si="119"/>
        <v>-0.255</v>
      </c>
      <c r="G107" s="289">
        <f t="shared" si="119"/>
        <v>1.1893499999999997</v>
      </c>
      <c r="H107" s="289">
        <f t="shared" si="119"/>
        <v>1.1527499999999997</v>
      </c>
      <c r="I107" s="289">
        <f t="shared" si="119"/>
        <v>1.7877749999999986</v>
      </c>
      <c r="J107" s="290"/>
      <c r="K107" s="289">
        <f t="shared" si="120"/>
        <v>1.7115</v>
      </c>
      <c r="L107" s="289">
        <f t="shared" si="120"/>
        <v>1.7602500000000003</v>
      </c>
      <c r="M107" s="289">
        <f t="shared" si="120"/>
        <v>1.7467499999999998</v>
      </c>
      <c r="N107" s="289">
        <f t="shared" si="120"/>
        <v>1.8794999999999995</v>
      </c>
      <c r="O107" s="289">
        <f t="shared" si="120"/>
        <v>2.085</v>
      </c>
      <c r="P107" s="289">
        <f t="shared" si="120"/>
        <v>1.4099999999999997</v>
      </c>
      <c r="Q107" s="289">
        <f>$B107*(Q89-Q$86-1.7)</f>
        <v>1.4880000000000002</v>
      </c>
      <c r="R107" s="291"/>
      <c r="S107" s="291"/>
      <c r="T107" s="292"/>
      <c r="U107" s="292"/>
      <c r="V107" s="291"/>
      <c r="W107" s="291"/>
      <c r="X107" s="291" t="e">
        <v>#REF!</v>
      </c>
      <c r="Y107" s="291"/>
      <c r="Z107" s="291"/>
      <c r="AA107" s="291"/>
      <c r="AB107" s="291"/>
      <c r="AC107" s="291"/>
      <c r="AD107" s="289">
        <f t="shared" si="121"/>
        <v>1.4824999999999999</v>
      </c>
      <c r="AE107" s="289">
        <f t="shared" si="121"/>
        <v>1.4093749999999998</v>
      </c>
      <c r="AF107" s="289"/>
      <c r="AG107" s="289">
        <f t="shared" si="121"/>
        <v>1.7100000000000002</v>
      </c>
      <c r="AH107" s="7"/>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row>
    <row r="108" spans="1:358" hidden="1">
      <c r="A108" s="252"/>
      <c r="B108" s="287">
        <v>0.39</v>
      </c>
      <c r="C108" s="287">
        <v>0.39</v>
      </c>
      <c r="D108" s="288"/>
      <c r="E108" s="288"/>
      <c r="F108" s="289">
        <f t="shared" si="119"/>
        <v>-0.66300000000000003</v>
      </c>
      <c r="G108" s="289">
        <f t="shared" si="119"/>
        <v>2.8040999999999974</v>
      </c>
      <c r="H108" s="289">
        <f t="shared" si="119"/>
        <v>3.0129552631578984</v>
      </c>
      <c r="I108" s="289">
        <f t="shared" si="119"/>
        <v>4.8371700000000013</v>
      </c>
      <c r="J108" s="290"/>
      <c r="K108" s="289">
        <f t="shared" si="120"/>
        <v>4.5435000000000008</v>
      </c>
      <c r="L108" s="289">
        <f t="shared" si="120"/>
        <v>4.6995000000000005</v>
      </c>
      <c r="M108" s="289">
        <f t="shared" si="120"/>
        <v>4.4343000000000004</v>
      </c>
      <c r="N108" s="289">
        <f t="shared" si="120"/>
        <v>4.8087000000000009</v>
      </c>
      <c r="O108" s="289">
        <f t="shared" si="120"/>
        <v>4.8555000000000001</v>
      </c>
      <c r="P108" s="289">
        <f t="shared" si="120"/>
        <v>2.9796</v>
      </c>
      <c r="Q108" s="289">
        <f>$B108*(Q90-Q$86-1.7)</f>
        <v>2.9094000000000002</v>
      </c>
      <c r="R108" s="291"/>
      <c r="S108" s="291"/>
      <c r="T108" s="292"/>
      <c r="U108" s="292"/>
      <c r="V108" s="291"/>
      <c r="W108" s="291"/>
      <c r="X108" s="291" t="e">
        <v>#REF!</v>
      </c>
      <c r="Y108" s="291"/>
      <c r="Z108" s="291"/>
      <c r="AA108" s="291"/>
      <c r="AB108" s="291"/>
      <c r="AC108" s="291"/>
      <c r="AD108" s="289">
        <f t="shared" si="121"/>
        <v>3.1157750000000006</v>
      </c>
      <c r="AE108" s="289">
        <f t="shared" si="121"/>
        <v>3.5230000000000006</v>
      </c>
      <c r="AF108" s="289"/>
      <c r="AG108" s="289">
        <f t="shared" si="121"/>
        <v>4.1080000000000005</v>
      </c>
      <c r="AH108" s="7"/>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row>
    <row r="109" spans="1:358" hidden="1">
      <c r="A109" s="252"/>
      <c r="B109" s="287">
        <v>0.12</v>
      </c>
      <c r="C109" s="287">
        <v>0.12</v>
      </c>
      <c r="D109" s="288"/>
      <c r="E109" s="288"/>
      <c r="F109" s="289">
        <f>$B$109*((F91/6.5)-(F$86-1.7))</f>
        <v>0.20399999999999999</v>
      </c>
      <c r="G109" s="289">
        <f>$B$109*((G91/6.5)-(G$86-1.7))</f>
        <v>-5.637637662992125</v>
      </c>
      <c r="H109" s="289">
        <f>$B$109*((H91/6.5)-(H$86-1.7))</f>
        <v>-4.8036857088208089</v>
      </c>
      <c r="I109" s="289">
        <f>$B$109*((I91/6.5)-(I$86-1.7))</f>
        <v>-4.5491414900060576</v>
      </c>
      <c r="J109" s="290"/>
      <c r="K109" s="289">
        <f t="shared" ref="K109:M109" si="122">$B$109*((K91/6.5)-(K$86-1.7))</f>
        <v>-0.88577076923076925</v>
      </c>
      <c r="L109" s="289">
        <f t="shared" si="122"/>
        <v>-0.88175538461538472</v>
      </c>
      <c r="M109" s="289">
        <f t="shared" si="122"/>
        <v>-0.90721384615384548</v>
      </c>
      <c r="N109" s="289">
        <f>$B$109*((N91/6.5)-(N$86-1.7))</f>
        <v>-0.73502076923076998</v>
      </c>
      <c r="O109" s="289">
        <f>$B$109*((O91/6.5)-(O$86-1.7))</f>
        <v>-0.58535384615384611</v>
      </c>
      <c r="P109" s="289">
        <f>$B$109*((P91/6.5)-(P$86-1.7))</f>
        <v>-0.23717538461538468</v>
      </c>
      <c r="Q109" s="289">
        <f>$B$109*((Q91/6.5)-(Q$86-1.7))</f>
        <v>-0.47289230769230811</v>
      </c>
      <c r="R109" s="291"/>
      <c r="S109" s="291"/>
      <c r="T109" s="292"/>
      <c r="U109" s="292"/>
      <c r="V109" s="291"/>
      <c r="W109" s="291"/>
      <c r="X109" s="291" t="e">
        <v>#REF!</v>
      </c>
      <c r="Y109" s="291"/>
      <c r="Z109" s="291"/>
      <c r="AA109" s="291"/>
      <c r="AB109" s="291"/>
      <c r="AC109" s="291"/>
      <c r="AD109" s="289">
        <f t="shared" ref="AD109:AG109" si="123">$B$109*((AD91/6.5)-(AD$86-1.7))</f>
        <v>-0.47243769230769256</v>
      </c>
      <c r="AE109" s="289">
        <f t="shared" si="123"/>
        <v>-0.65606153846153825</v>
      </c>
      <c r="AF109" s="289"/>
      <c r="AG109" s="289">
        <f t="shared" si="123"/>
        <v>-0.72233846153846226</v>
      </c>
      <c r="AH109" s="7"/>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row>
    <row r="110" spans="1:358" hidden="1">
      <c r="A110" s="252"/>
      <c r="B110" s="287">
        <v>0.03</v>
      </c>
      <c r="C110" s="287">
        <v>0.03</v>
      </c>
      <c r="D110" s="288"/>
      <c r="E110" s="288"/>
      <c r="F110" s="289">
        <f>$B110*(F93-F$86-1.7)</f>
        <v>-5.0999999999999997E-2</v>
      </c>
      <c r="G110" s="289">
        <f>$B110*(G93-G$86-1.7)</f>
        <v>-1.7363999999999999</v>
      </c>
      <c r="H110" s="289">
        <f>$B110*(H93-H$86-1.7)</f>
        <v>-1.4817236842105261</v>
      </c>
      <c r="I110" s="289">
        <f>$B110*(I93-I$86-1.7)</f>
        <v>-1.4122500000000002</v>
      </c>
      <c r="J110" s="290"/>
      <c r="K110" s="289">
        <f t="shared" ref="K110:M110" si="124">$B110*(K93-K$86-1.7)</f>
        <v>-1.5</v>
      </c>
      <c r="L110" s="289">
        <f t="shared" si="124"/>
        <v>-1.4565000000000001</v>
      </c>
      <c r="M110" s="289">
        <f t="shared" si="124"/>
        <v>-1.5100499999999999</v>
      </c>
      <c r="N110" s="289">
        <f>$B110*(N93-N$86-1.7)</f>
        <v>-1.4385000000000001</v>
      </c>
      <c r="O110" s="289">
        <f>$B110*(O93-O$86-1.7)</f>
        <v>-5.0999999999999997E-2</v>
      </c>
      <c r="P110" s="289">
        <f>$B110*(P93-P$86-1.7)</f>
        <v>-0.85529999999999995</v>
      </c>
      <c r="Q110" s="289">
        <f>$B110*(Q93-Q$86-1.7)</f>
        <v>-0.9323999999999999</v>
      </c>
      <c r="R110" s="291"/>
      <c r="S110" s="291"/>
      <c r="T110" s="292"/>
      <c r="U110" s="292"/>
      <c r="V110" s="291"/>
      <c r="W110" s="291"/>
      <c r="X110" s="291" t="e">
        <v>#REF!</v>
      </c>
      <c r="Y110" s="291"/>
      <c r="Z110" s="291"/>
      <c r="AA110" s="291"/>
      <c r="AB110" s="291"/>
      <c r="AC110" s="291"/>
      <c r="AD110" s="289">
        <f t="shared" ref="AD110:AG110" si="125">$B110*(AD93-AD$86-1.7)</f>
        <v>-0.95604999999999996</v>
      </c>
      <c r="AE110" s="289">
        <f t="shared" si="125"/>
        <v>-1.071</v>
      </c>
      <c r="AF110" s="289"/>
      <c r="AG110" s="289">
        <f t="shared" si="125"/>
        <v>-1.2810000000000001</v>
      </c>
      <c r="AH110" s="7"/>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row>
    <row r="111" spans="1:358" hidden="1">
      <c r="A111" s="252"/>
      <c r="B111" s="287">
        <v>0.09</v>
      </c>
      <c r="C111" s="287">
        <v>0.09</v>
      </c>
      <c r="D111" s="288"/>
      <c r="E111" s="288"/>
      <c r="F111" s="289"/>
      <c r="G111" s="289"/>
      <c r="H111" s="289"/>
      <c r="I111" s="289"/>
      <c r="J111" s="290"/>
      <c r="K111" s="289"/>
      <c r="L111" s="289"/>
      <c r="M111" s="289"/>
      <c r="N111" s="289"/>
      <c r="O111" s="289"/>
      <c r="P111" s="289"/>
      <c r="Q111" s="289"/>
      <c r="R111" s="291"/>
      <c r="S111" s="291"/>
      <c r="T111" s="292"/>
      <c r="U111" s="292"/>
      <c r="V111" s="291"/>
      <c r="W111" s="291"/>
      <c r="X111" s="291"/>
      <c r="Y111" s="291"/>
      <c r="Z111" s="291"/>
      <c r="AA111" s="291"/>
      <c r="AB111" s="291"/>
      <c r="AC111" s="291"/>
      <c r="AD111" s="289"/>
      <c r="AE111" s="289"/>
      <c r="AF111" s="289"/>
      <c r="AG111" s="289"/>
      <c r="AH111" s="7"/>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row>
    <row r="112" spans="1:358" hidden="1">
      <c r="A112" s="252"/>
      <c r="B112" s="293"/>
      <c r="C112" s="293"/>
      <c r="D112" s="294"/>
      <c r="E112" s="294"/>
      <c r="F112" s="289">
        <f>SUM(F104:F110)</f>
        <v>-1.6879999999999999</v>
      </c>
      <c r="G112" s="289">
        <f>SUM(G104:G110)</f>
        <v>-1.2320026629921286</v>
      </c>
      <c r="H112" s="289">
        <f t="shared" ref="H112" si="126">SUM(H104:H110)</f>
        <v>-0.17026991934711599</v>
      </c>
      <c r="I112" s="289">
        <f>SUM(I104:I110)</f>
        <v>2.9612135099939429</v>
      </c>
      <c r="J112" s="290"/>
      <c r="K112" s="289" t="e">
        <f t="shared" ref="K112:M112" si="127">SUM(K104:K110)</f>
        <v>#REF!</v>
      </c>
      <c r="L112" s="289" t="e">
        <f t="shared" si="127"/>
        <v>#REF!</v>
      </c>
      <c r="M112" s="289">
        <f t="shared" si="127"/>
        <v>5.503136153846155</v>
      </c>
      <c r="N112" s="289">
        <f>SUM(N104:N110)</f>
        <v>6.2379292307692298</v>
      </c>
      <c r="O112" s="289">
        <f>SUM(O104:O110)</f>
        <v>8.3611461538461516</v>
      </c>
      <c r="P112" s="289">
        <f>SUM(P104:P110)</f>
        <v>6.4454246153846162</v>
      </c>
      <c r="Q112" s="289">
        <f t="shared" ref="Q112" si="128">SUM(Q104:Q110)</f>
        <v>4.6379910256410248</v>
      </c>
      <c r="R112" s="291"/>
      <c r="S112" s="291"/>
      <c r="T112" s="292"/>
      <c r="U112" s="292"/>
      <c r="V112" s="291"/>
      <c r="W112" s="291"/>
      <c r="X112" s="291" t="e">
        <v>#REF!</v>
      </c>
      <c r="Y112" s="291"/>
      <c r="Z112" s="291"/>
      <c r="AA112" s="291"/>
      <c r="AB112" s="291"/>
      <c r="AC112" s="291"/>
      <c r="AD112" s="289">
        <f t="shared" ref="AD112:AG112" si="129">SUM(AD104:AD110)</f>
        <v>5.4646650854700853</v>
      </c>
      <c r="AE112" s="289">
        <f t="shared" si="129"/>
        <v>5.5873134615384625</v>
      </c>
      <c r="AF112" s="289"/>
      <c r="AG112" s="289">
        <f t="shared" si="129"/>
        <v>5.4289948717948722</v>
      </c>
      <c r="AH112" s="7"/>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row>
    <row r="113" spans="1:358">
      <c r="A113" s="252"/>
      <c r="B113" s="276"/>
      <c r="C113" s="276"/>
      <c r="D113" s="152"/>
      <c r="E113" s="152"/>
      <c r="F113" s="277"/>
      <c r="G113" s="277"/>
      <c r="H113" s="277"/>
      <c r="I113" s="277"/>
      <c r="J113" s="278"/>
      <c r="K113" s="277"/>
      <c r="L113" s="277"/>
      <c r="M113" s="277"/>
      <c r="N113" s="277"/>
      <c r="O113" s="277"/>
      <c r="P113" s="277"/>
      <c r="Q113" s="277"/>
      <c r="R113" s="277"/>
      <c r="S113" s="277"/>
      <c r="T113" s="280"/>
      <c r="U113" s="280"/>
      <c r="V113" s="277"/>
      <c r="W113" s="277"/>
      <c r="X113" s="279"/>
      <c r="Y113" s="279"/>
      <c r="Z113" s="279"/>
      <c r="AA113" s="279"/>
      <c r="AB113" s="279"/>
      <c r="AC113" s="279"/>
      <c r="AD113" s="279"/>
      <c r="AE113" s="279"/>
      <c r="AF113" s="279"/>
      <c r="AG113" s="279"/>
      <c r="AH113" s="7"/>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row>
    <row r="114" spans="1:358">
      <c r="A114" s="252"/>
      <c r="B114" s="276"/>
      <c r="C114" s="276"/>
      <c r="D114" s="152"/>
      <c r="E114" s="152"/>
      <c r="F114" s="277"/>
      <c r="G114" s="277"/>
      <c r="H114" s="277"/>
      <c r="I114" s="277"/>
      <c r="J114" s="278"/>
      <c r="K114" s="277"/>
      <c r="L114" s="277"/>
      <c r="M114" s="277"/>
      <c r="N114" s="277"/>
      <c r="O114" s="277"/>
      <c r="P114" s="277"/>
      <c r="Q114" s="277"/>
      <c r="R114" s="277"/>
      <c r="S114" s="277"/>
      <c r="T114" s="280"/>
      <c r="U114" s="280"/>
      <c r="V114" s="277"/>
      <c r="W114" s="277"/>
      <c r="X114" s="279"/>
      <c r="Y114" s="279"/>
      <c r="Z114" s="279"/>
      <c r="AA114" s="279"/>
      <c r="AB114" s="279"/>
      <c r="AC114" s="279"/>
      <c r="AD114" s="279"/>
      <c r="AE114" s="279"/>
      <c r="AF114" s="279"/>
      <c r="AG114" s="279"/>
      <c r="AH114" s="7"/>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row>
    <row r="115" spans="1:358">
      <c r="A115" s="252"/>
      <c r="B115" s="276"/>
      <c r="C115" s="276"/>
      <c r="D115" s="152"/>
      <c r="E115" s="152"/>
      <c r="F115" s="277"/>
      <c r="G115" s="277"/>
      <c r="H115" s="277"/>
      <c r="I115" s="277"/>
      <c r="J115" s="278"/>
      <c r="K115" s="277"/>
      <c r="L115" s="277"/>
      <c r="M115" s="277"/>
      <c r="N115" s="277"/>
      <c r="O115" s="277"/>
      <c r="P115" s="277"/>
      <c r="Q115" s="277"/>
      <c r="R115" s="277"/>
      <c r="S115" s="277"/>
      <c r="T115" s="280"/>
      <c r="U115" s="280"/>
      <c r="V115" s="277"/>
      <c r="W115" s="277"/>
      <c r="X115" s="279"/>
      <c r="Y115" s="279"/>
      <c r="Z115" s="279"/>
      <c r="AA115" s="279"/>
      <c r="AB115" s="279"/>
      <c r="AC115" s="279"/>
      <c r="AD115" s="279"/>
      <c r="AE115" s="279"/>
      <c r="AF115" s="279"/>
      <c r="AG115" s="279"/>
      <c r="AH115" s="7"/>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row>
    <row r="116" spans="1:358">
      <c r="A116" s="295"/>
      <c r="B116" s="276"/>
      <c r="C116" s="276"/>
      <c r="D116" s="152"/>
      <c r="E116" s="152"/>
      <c r="F116" s="277"/>
      <c r="G116" s="277"/>
      <c r="H116" s="277"/>
      <c r="I116" s="277"/>
      <c r="J116" s="278"/>
      <c r="K116" s="277"/>
      <c r="L116" s="277"/>
      <c r="M116" s="277"/>
      <c r="N116" s="277"/>
      <c r="O116" s="277"/>
      <c r="P116" s="277"/>
      <c r="Q116" s="277"/>
      <c r="R116" s="277"/>
      <c r="S116" s="277"/>
      <c r="T116" s="280"/>
      <c r="U116" s="280"/>
      <c r="V116" s="277"/>
      <c r="W116" s="277"/>
      <c r="X116" s="279"/>
      <c r="Y116" s="279"/>
      <c r="Z116" s="279"/>
      <c r="AA116" s="279"/>
      <c r="AB116" s="279"/>
      <c r="AC116" s="279"/>
      <c r="AD116" s="279"/>
      <c r="AE116" s="279"/>
      <c r="AF116" s="279"/>
      <c r="AG116" s="279"/>
      <c r="AH116" s="7"/>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row>
    <row r="117" spans="1:358">
      <c r="A117" s="295"/>
      <c r="B117" s="276"/>
      <c r="C117" s="276"/>
      <c r="D117" s="152"/>
      <c r="E117" s="152"/>
      <c r="F117" s="277"/>
      <c r="G117" s="277"/>
      <c r="H117" s="277"/>
      <c r="I117" s="277"/>
      <c r="J117" s="278"/>
      <c r="K117" s="277"/>
      <c r="L117" s="277"/>
      <c r="M117" s="277"/>
      <c r="N117" s="277"/>
      <c r="O117" s="277"/>
      <c r="P117" s="277"/>
      <c r="Q117" s="277"/>
      <c r="R117" s="277"/>
      <c r="S117" s="277"/>
      <c r="T117" s="280"/>
      <c r="U117" s="280"/>
      <c r="V117" s="277"/>
      <c r="W117" s="277"/>
      <c r="X117" s="279"/>
      <c r="Y117" s="279"/>
      <c r="Z117" s="279"/>
      <c r="AA117" s="279"/>
      <c r="AB117" s="279"/>
      <c r="AC117" s="279"/>
      <c r="AD117" s="279"/>
      <c r="AE117" s="279"/>
      <c r="AF117" s="279"/>
      <c r="AG117" s="279"/>
      <c r="AH117" s="7"/>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row>
    <row r="118" spans="1:358">
      <c r="A118" s="295"/>
      <c r="B118" s="276"/>
      <c r="C118" s="276"/>
      <c r="D118" s="152"/>
      <c r="E118" s="152"/>
      <c r="F118" s="277"/>
      <c r="G118" s="277"/>
      <c r="H118" s="277"/>
      <c r="I118" s="277"/>
      <c r="J118" s="278"/>
      <c r="K118" s="277"/>
      <c r="L118" s="277"/>
      <c r="M118" s="277"/>
      <c r="N118" s="277"/>
      <c r="O118" s="277"/>
      <c r="P118" s="277"/>
      <c r="Q118" s="277"/>
      <c r="R118" s="277"/>
      <c r="S118" s="277"/>
      <c r="T118" s="280"/>
      <c r="U118" s="280"/>
      <c r="V118" s="277"/>
      <c r="W118" s="277"/>
      <c r="X118" s="279"/>
      <c r="Y118" s="279"/>
      <c r="Z118" s="279"/>
      <c r="AA118" s="279"/>
      <c r="AB118" s="279"/>
      <c r="AC118" s="279"/>
      <c r="AD118" s="279"/>
      <c r="AE118" s="279"/>
      <c r="AF118" s="279"/>
      <c r="AG118" s="279"/>
      <c r="AH118" s="7"/>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row>
    <row r="119" spans="1:358">
      <c r="A119" s="295"/>
      <c r="B119" s="276"/>
      <c r="C119" s="276"/>
      <c r="D119" s="152"/>
      <c r="E119" s="152"/>
      <c r="F119" s="277"/>
      <c r="G119" s="277"/>
      <c r="H119" s="277"/>
      <c r="I119" s="277"/>
      <c r="J119" s="278"/>
      <c r="K119" s="277"/>
      <c r="L119" s="277"/>
      <c r="M119" s="277"/>
      <c r="N119" s="277"/>
      <c r="O119" s="277"/>
      <c r="P119" s="277"/>
      <c r="Q119" s="277"/>
      <c r="R119" s="277"/>
      <c r="S119" s="277"/>
      <c r="T119" s="280"/>
      <c r="U119" s="280"/>
      <c r="V119" s="277"/>
      <c r="W119" s="277"/>
      <c r="X119" s="279"/>
      <c r="Y119" s="279"/>
      <c r="Z119" s="279"/>
      <c r="AA119" s="279"/>
      <c r="AB119" s="279"/>
      <c r="AC119" s="279"/>
      <c r="AD119" s="279"/>
      <c r="AE119" s="279"/>
      <c r="AF119" s="279"/>
      <c r="AG119" s="279"/>
      <c r="AH119" s="7"/>
    </row>
    <row r="120" spans="1:358">
      <c r="A120" s="252"/>
      <c r="B120" s="276"/>
      <c r="C120" s="276"/>
      <c r="D120" s="152"/>
      <c r="E120" s="152"/>
      <c r="F120" s="277"/>
      <c r="G120" s="277"/>
      <c r="H120" s="277"/>
      <c r="I120" s="277"/>
      <c r="J120" s="278"/>
      <c r="K120" s="277"/>
      <c r="L120" s="277"/>
      <c r="M120" s="277"/>
      <c r="N120" s="277"/>
      <c r="O120" s="277"/>
      <c r="P120" s="277"/>
      <c r="Q120" s="277"/>
      <c r="R120" s="277"/>
      <c r="S120" s="277"/>
      <c r="T120" s="280"/>
      <c r="U120" s="280"/>
      <c r="V120" s="277"/>
      <c r="W120" s="277"/>
      <c r="X120" s="279"/>
      <c r="Y120" s="279"/>
      <c r="Z120" s="279"/>
      <c r="AA120" s="279"/>
      <c r="AB120" s="279"/>
      <c r="AC120" s="279"/>
      <c r="AD120" s="279"/>
      <c r="AE120" s="279"/>
      <c r="AF120" s="279"/>
      <c r="AG120" s="279"/>
      <c r="AH120" s="7"/>
    </row>
    <row r="121" spans="1:358">
      <c r="A121" s="252"/>
      <c r="B121" s="276"/>
      <c r="C121" s="276"/>
      <c r="D121" s="152"/>
      <c r="E121" s="152"/>
      <c r="F121" s="277"/>
      <c r="G121" s="277"/>
      <c r="H121" s="277"/>
      <c r="I121" s="277"/>
      <c r="J121" s="278"/>
      <c r="K121" s="277"/>
      <c r="L121" s="277"/>
      <c r="M121" s="277"/>
      <c r="N121" s="277"/>
      <c r="O121" s="277"/>
      <c r="P121" s="277"/>
      <c r="Q121" s="277"/>
      <c r="R121" s="277"/>
      <c r="S121" s="277"/>
      <c r="T121" s="280"/>
      <c r="U121" s="280"/>
      <c r="V121" s="277"/>
      <c r="W121" s="277"/>
      <c r="X121" s="279"/>
      <c r="Y121" s="279"/>
      <c r="Z121" s="279"/>
      <c r="AA121" s="279"/>
      <c r="AB121" s="279"/>
      <c r="AC121" s="279"/>
      <c r="AD121" s="279"/>
      <c r="AE121" s="279"/>
      <c r="AF121" s="279"/>
      <c r="AG121" s="279"/>
      <c r="AH121" s="7"/>
    </row>
    <row r="122" spans="1:358">
      <c r="A122" s="263"/>
      <c r="B122" s="276"/>
      <c r="C122" s="276"/>
      <c r="D122" s="152"/>
      <c r="E122" s="152"/>
      <c r="F122" s="277"/>
      <c r="G122" s="277"/>
      <c r="H122" s="277"/>
      <c r="I122" s="277"/>
      <c r="J122" s="278"/>
      <c r="K122" s="277"/>
      <c r="L122" s="277"/>
      <c r="M122" s="277"/>
      <c r="N122" s="277"/>
      <c r="O122" s="277"/>
      <c r="P122" s="277"/>
      <c r="Q122" s="277"/>
      <c r="R122" s="277"/>
      <c r="S122" s="277"/>
      <c r="T122" s="280"/>
      <c r="U122" s="280"/>
      <c r="V122" s="277"/>
      <c r="W122" s="277"/>
      <c r="X122" s="279"/>
      <c r="Y122" s="279"/>
      <c r="Z122" s="279"/>
      <c r="AA122" s="279"/>
      <c r="AB122" s="279"/>
      <c r="AC122" s="279"/>
      <c r="AD122" s="279"/>
      <c r="AE122" s="279"/>
      <c r="AF122" s="279"/>
      <c r="AG122" s="279"/>
      <c r="AH122" s="7"/>
    </row>
    <row r="123" spans="1:358">
      <c r="A123" s="263"/>
      <c r="B123" s="276"/>
      <c r="C123" s="276"/>
      <c r="D123" s="152"/>
      <c r="E123" s="152"/>
      <c r="F123" s="277"/>
      <c r="G123" s="277"/>
      <c r="H123" s="277"/>
      <c r="I123" s="277"/>
      <c r="J123" s="278"/>
      <c r="K123" s="277"/>
      <c r="L123" s="277"/>
      <c r="M123" s="277"/>
      <c r="N123" s="277"/>
      <c r="O123" s="277"/>
      <c r="P123" s="277"/>
      <c r="Q123" s="277"/>
      <c r="R123" s="277"/>
      <c r="S123" s="277"/>
      <c r="T123" s="280"/>
      <c r="U123" s="280"/>
      <c r="V123" s="277"/>
      <c r="W123" s="277"/>
      <c r="X123" s="279"/>
      <c r="Y123" s="279"/>
      <c r="Z123" s="279"/>
      <c r="AA123" s="279"/>
      <c r="AB123" s="279"/>
      <c r="AC123" s="279"/>
      <c r="AD123" s="279"/>
      <c r="AE123" s="279"/>
      <c r="AF123" s="279"/>
      <c r="AG123" s="279"/>
      <c r="AH123" s="7"/>
    </row>
    <row r="124" spans="1:358" s="1" customFormat="1">
      <c r="A124" s="252"/>
      <c r="B124" s="276"/>
      <c r="C124" s="276"/>
      <c r="D124" s="152"/>
      <c r="E124" s="152"/>
      <c r="F124" s="277"/>
      <c r="G124" s="277"/>
      <c r="H124" s="277"/>
      <c r="I124" s="277"/>
      <c r="J124" s="278"/>
      <c r="K124" s="277"/>
      <c r="L124" s="277"/>
      <c r="M124" s="277"/>
      <c r="N124" s="277"/>
      <c r="O124" s="277"/>
      <c r="P124" s="277"/>
      <c r="Q124" s="277"/>
      <c r="R124" s="277"/>
      <c r="S124" s="277"/>
      <c r="T124" s="280"/>
      <c r="U124" s="280"/>
      <c r="V124" s="277"/>
      <c r="W124" s="277"/>
      <c r="X124" s="279"/>
      <c r="Y124" s="279"/>
      <c r="Z124" s="279"/>
      <c r="AA124" s="279"/>
      <c r="AB124" s="279"/>
      <c r="AC124" s="279"/>
      <c r="AD124" s="279"/>
      <c r="AE124" s="279"/>
      <c r="AF124" s="279"/>
      <c r="AG124" s="279"/>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row r="125" spans="1:358" s="1" customFormat="1">
      <c r="A125" s="252"/>
      <c r="B125" s="276"/>
      <c r="C125" s="276"/>
      <c r="D125" s="152"/>
      <c r="E125" s="152"/>
      <c r="F125" s="277"/>
      <c r="G125" s="277"/>
      <c r="H125" s="277"/>
      <c r="I125" s="277"/>
      <c r="J125" s="278"/>
      <c r="K125" s="277"/>
      <c r="L125" s="277"/>
      <c r="M125" s="277"/>
      <c r="N125" s="277"/>
      <c r="O125" s="277"/>
      <c r="P125" s="277"/>
      <c r="Q125" s="277"/>
      <c r="R125" s="277"/>
      <c r="S125" s="277"/>
      <c r="T125" s="280"/>
      <c r="U125" s="280"/>
      <c r="V125" s="277"/>
      <c r="W125" s="277"/>
      <c r="X125" s="279"/>
      <c r="Y125" s="279"/>
      <c r="Z125" s="279"/>
      <c r="AA125" s="279"/>
      <c r="AB125" s="279"/>
      <c r="AC125" s="279"/>
      <c r="AD125" s="279"/>
      <c r="AE125" s="279"/>
      <c r="AF125" s="279"/>
      <c r="AG125" s="279"/>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P125" s="152"/>
      <c r="EQ125" s="152"/>
      <c r="ER125" s="152"/>
      <c r="ES125" s="152"/>
      <c r="ET125" s="152"/>
      <c r="EU125" s="152"/>
      <c r="EV125" s="152"/>
      <c r="EW125" s="152"/>
      <c r="EX125" s="152"/>
      <c r="EY125" s="152"/>
      <c r="EZ125" s="152"/>
      <c r="FA125" s="152"/>
      <c r="FB125" s="152"/>
      <c r="FC125" s="152"/>
      <c r="FD125" s="152"/>
      <c r="FE125" s="152"/>
      <c r="FF125" s="152"/>
      <c r="FG125" s="152"/>
      <c r="FH125" s="152"/>
      <c r="FI125" s="152"/>
      <c r="FJ125" s="152"/>
      <c r="FK125" s="152"/>
      <c r="FL125" s="152"/>
      <c r="FM125" s="152"/>
      <c r="FN125" s="152"/>
      <c r="FO125" s="152"/>
      <c r="FP125" s="152"/>
      <c r="FQ125" s="152"/>
      <c r="FR125" s="152"/>
      <c r="FS125" s="152"/>
      <c r="FT125" s="152"/>
      <c r="FU125" s="152"/>
      <c r="FV125" s="152"/>
      <c r="FW125" s="152"/>
      <c r="FX125" s="152"/>
      <c r="FY125" s="152"/>
      <c r="FZ125" s="152"/>
      <c r="GA125" s="152"/>
      <c r="GB125" s="152"/>
      <c r="GC125" s="152"/>
      <c r="GD125" s="152"/>
      <c r="GE125" s="152"/>
      <c r="GF125" s="152"/>
      <c r="GG125" s="152"/>
      <c r="GH125" s="152"/>
      <c r="GI125" s="152"/>
      <c r="GJ125" s="152"/>
      <c r="GK125" s="152"/>
      <c r="GL125" s="152"/>
      <c r="GM125" s="152"/>
      <c r="GN125" s="152"/>
      <c r="GO125" s="152"/>
      <c r="GP125" s="152"/>
      <c r="GQ125" s="152"/>
      <c r="GR125" s="152"/>
      <c r="GS125" s="152"/>
      <c r="GT125" s="152"/>
      <c r="GU125" s="152"/>
      <c r="GV125" s="152"/>
      <c r="GW125" s="152"/>
      <c r="GX125" s="152"/>
      <c r="GY125" s="152"/>
      <c r="GZ125" s="152"/>
      <c r="HA125" s="152"/>
      <c r="HB125" s="152"/>
      <c r="HC125" s="152"/>
      <c r="HD125" s="152"/>
      <c r="HE125" s="152"/>
      <c r="HF125" s="152"/>
      <c r="HG125" s="152"/>
      <c r="HH125" s="152"/>
      <c r="HI125" s="152"/>
      <c r="HJ125" s="152"/>
      <c r="HK125" s="152"/>
      <c r="HL125" s="152"/>
      <c r="HM125" s="152"/>
      <c r="HN125" s="152"/>
      <c r="HO125" s="152"/>
      <c r="HP125" s="152"/>
      <c r="HQ125" s="152"/>
      <c r="HR125" s="152"/>
      <c r="HS125" s="152"/>
      <c r="HT125" s="152"/>
      <c r="HU125" s="152"/>
      <c r="HV125" s="152"/>
      <c r="HW125" s="152"/>
      <c r="HX125" s="152"/>
      <c r="HY125" s="152"/>
      <c r="HZ125" s="152"/>
      <c r="IA125" s="152"/>
      <c r="IB125" s="152"/>
      <c r="IC125" s="152"/>
      <c r="ID125" s="152"/>
      <c r="IE125" s="152"/>
      <c r="IF125" s="152"/>
      <c r="IG125" s="152"/>
      <c r="IH125" s="152"/>
      <c r="II125" s="152"/>
      <c r="IJ125" s="152"/>
      <c r="IK125" s="152"/>
      <c r="IL125" s="152"/>
      <c r="IM125" s="152"/>
      <c r="IN125" s="152"/>
      <c r="IO125" s="152"/>
      <c r="IP125" s="152"/>
      <c r="IQ125" s="152"/>
      <c r="IR125" s="152"/>
      <c r="IS125" s="152"/>
      <c r="IT125" s="152"/>
      <c r="IU125" s="152"/>
      <c r="IV125" s="152"/>
      <c r="IW125" s="152"/>
      <c r="IX125" s="152"/>
      <c r="IY125" s="152"/>
      <c r="IZ125" s="152"/>
      <c r="JA125" s="152"/>
      <c r="JB125" s="152"/>
      <c r="JC125" s="152"/>
      <c r="JD125" s="152"/>
      <c r="JE125" s="152"/>
      <c r="JF125" s="152"/>
      <c r="JG125" s="152"/>
      <c r="JH125" s="152"/>
      <c r="JI125" s="152"/>
      <c r="JJ125" s="152"/>
      <c r="JK125" s="152"/>
      <c r="JL125" s="152"/>
      <c r="JM125" s="152"/>
      <c r="JN125" s="152"/>
      <c r="JO125" s="152"/>
      <c r="JP125" s="152"/>
      <c r="JQ125" s="152"/>
      <c r="JR125" s="152"/>
      <c r="JS125" s="152"/>
      <c r="JT125" s="152"/>
      <c r="JU125" s="152"/>
      <c r="JV125" s="152"/>
      <c r="JW125" s="152"/>
      <c r="JX125" s="152"/>
      <c r="JY125" s="152"/>
      <c r="JZ125" s="152"/>
      <c r="KA125" s="152"/>
      <c r="KB125" s="152"/>
      <c r="KC125" s="152"/>
      <c r="KD125" s="152"/>
      <c r="KE125" s="152"/>
      <c r="KF125" s="152"/>
      <c r="KG125" s="152"/>
      <c r="KH125" s="152"/>
      <c r="KI125" s="152"/>
      <c r="KJ125" s="152"/>
      <c r="KK125" s="152"/>
      <c r="KL125" s="152"/>
      <c r="KM125" s="152"/>
      <c r="KN125" s="152"/>
      <c r="KO125" s="152"/>
      <c r="KP125" s="152"/>
      <c r="KQ125" s="152"/>
      <c r="KR125" s="152"/>
      <c r="KS125" s="152"/>
      <c r="KT125" s="152"/>
      <c r="KU125" s="152"/>
      <c r="KV125" s="152"/>
      <c r="KW125" s="152"/>
      <c r="KX125" s="152"/>
      <c r="KY125" s="152"/>
      <c r="KZ125" s="152"/>
      <c r="LA125" s="152"/>
      <c r="LB125" s="152"/>
      <c r="LC125" s="152"/>
      <c r="LD125" s="152"/>
      <c r="LE125" s="152"/>
      <c r="LF125" s="152"/>
      <c r="LG125" s="152"/>
      <c r="LH125" s="152"/>
      <c r="LI125" s="152"/>
      <c r="LJ125" s="152"/>
      <c r="LK125" s="152"/>
      <c r="LL125" s="152"/>
      <c r="LM125" s="152"/>
      <c r="LN125" s="152"/>
      <c r="LO125" s="152"/>
      <c r="LP125" s="152"/>
      <c r="LQ125" s="152"/>
      <c r="LR125" s="152"/>
      <c r="LS125" s="152"/>
      <c r="LT125" s="152"/>
      <c r="LU125" s="152"/>
      <c r="LV125" s="152"/>
      <c r="LW125" s="152"/>
      <c r="LX125" s="152"/>
      <c r="LY125" s="152"/>
      <c r="LZ125" s="152"/>
      <c r="MA125" s="152"/>
      <c r="MB125" s="152"/>
      <c r="MC125" s="152"/>
      <c r="MD125" s="152"/>
      <c r="ME125" s="152"/>
      <c r="MF125" s="152"/>
      <c r="MG125" s="152"/>
      <c r="MH125" s="152"/>
      <c r="MI125" s="152"/>
      <c r="MJ125" s="152"/>
      <c r="MK125" s="152"/>
      <c r="ML125" s="152"/>
      <c r="MM125" s="152"/>
      <c r="MN125" s="152"/>
      <c r="MO125" s="152"/>
      <c r="MP125" s="152"/>
      <c r="MQ125" s="152"/>
      <c r="MR125" s="152"/>
      <c r="MS125" s="152"/>
      <c r="MT125" s="152"/>
    </row>
    <row r="126" spans="1:358" s="1" customFormat="1">
      <c r="A126" s="252"/>
      <c r="B126" s="276"/>
      <c r="C126" s="276"/>
      <c r="D126" s="152"/>
      <c r="E126" s="152"/>
      <c r="F126" s="277"/>
      <c r="G126" s="277"/>
      <c r="H126" s="277"/>
      <c r="I126" s="277"/>
      <c r="J126" s="278"/>
      <c r="K126" s="277"/>
      <c r="L126" s="277"/>
      <c r="M126" s="277"/>
      <c r="N126" s="277"/>
      <c r="O126" s="277"/>
      <c r="P126" s="277"/>
      <c r="Q126" s="277"/>
      <c r="R126" s="277"/>
      <c r="S126" s="277"/>
      <c r="T126" s="280"/>
      <c r="U126" s="280"/>
      <c r="V126" s="277"/>
      <c r="W126" s="277"/>
      <c r="X126" s="279"/>
      <c r="Y126" s="279"/>
      <c r="Z126" s="279"/>
      <c r="AA126" s="279"/>
      <c r="AB126" s="279"/>
      <c r="AC126" s="279"/>
      <c r="AD126" s="279"/>
      <c r="AE126" s="279"/>
      <c r="AF126" s="279"/>
      <c r="AG126" s="279"/>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c r="CV126" s="152"/>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c r="DY126" s="152"/>
      <c r="DZ126" s="152"/>
      <c r="EA126" s="152"/>
      <c r="EB126" s="152"/>
      <c r="EC126" s="152"/>
      <c r="ED126" s="152"/>
      <c r="EE126" s="152"/>
      <c r="EF126" s="152"/>
      <c r="EG126" s="152"/>
      <c r="EH126" s="152"/>
      <c r="EI126" s="152"/>
      <c r="EJ126" s="152"/>
      <c r="EK126" s="152"/>
      <c r="EL126" s="152"/>
      <c r="EM126" s="152"/>
      <c r="EN126" s="152"/>
      <c r="EO126" s="152"/>
      <c r="EP126" s="152"/>
      <c r="EQ126" s="152"/>
      <c r="ER126" s="152"/>
      <c r="ES126" s="152"/>
      <c r="ET126" s="152"/>
      <c r="EU126" s="152"/>
      <c r="EV126" s="152"/>
      <c r="EW126" s="152"/>
      <c r="EX126" s="152"/>
      <c r="EY126" s="152"/>
      <c r="EZ126" s="152"/>
      <c r="FA126" s="152"/>
      <c r="FB126" s="152"/>
      <c r="FC126" s="152"/>
      <c r="FD126" s="152"/>
      <c r="FE126" s="152"/>
      <c r="FF126" s="152"/>
      <c r="FG126" s="152"/>
      <c r="FH126" s="152"/>
      <c r="FI126" s="152"/>
      <c r="FJ126" s="152"/>
      <c r="FK126" s="152"/>
      <c r="FL126" s="152"/>
      <c r="FM126" s="152"/>
      <c r="FN126" s="152"/>
      <c r="FO126" s="152"/>
      <c r="FP126" s="152"/>
      <c r="FQ126" s="152"/>
      <c r="FR126" s="152"/>
      <c r="FS126" s="152"/>
      <c r="FT126" s="152"/>
      <c r="FU126" s="152"/>
      <c r="FV126" s="152"/>
      <c r="FW126" s="152"/>
      <c r="FX126" s="152"/>
      <c r="FY126" s="152"/>
      <c r="FZ126" s="152"/>
      <c r="GA126" s="152"/>
      <c r="GB126" s="152"/>
      <c r="GC126" s="152"/>
      <c r="GD126" s="152"/>
      <c r="GE126" s="152"/>
      <c r="GF126" s="152"/>
      <c r="GG126" s="152"/>
      <c r="GH126" s="152"/>
      <c r="GI126" s="152"/>
      <c r="GJ126" s="152"/>
      <c r="GK126" s="152"/>
      <c r="GL126" s="152"/>
      <c r="GM126" s="152"/>
      <c r="GN126" s="152"/>
      <c r="GO126" s="152"/>
      <c r="GP126" s="152"/>
      <c r="GQ126" s="152"/>
      <c r="GR126" s="152"/>
      <c r="GS126" s="152"/>
      <c r="GT126" s="152"/>
      <c r="GU126" s="152"/>
      <c r="GV126" s="152"/>
      <c r="GW126" s="152"/>
      <c r="GX126" s="152"/>
      <c r="GY126" s="152"/>
      <c r="GZ126" s="152"/>
      <c r="HA126" s="152"/>
      <c r="HB126" s="152"/>
      <c r="HC126" s="152"/>
      <c r="HD126" s="152"/>
      <c r="HE126" s="152"/>
      <c r="HF126" s="152"/>
      <c r="HG126" s="152"/>
      <c r="HH126" s="152"/>
      <c r="HI126" s="152"/>
      <c r="HJ126" s="152"/>
      <c r="HK126" s="152"/>
      <c r="HL126" s="152"/>
      <c r="HM126" s="152"/>
      <c r="HN126" s="152"/>
      <c r="HO126" s="152"/>
      <c r="HP126" s="152"/>
      <c r="HQ126" s="152"/>
      <c r="HR126" s="152"/>
      <c r="HS126" s="152"/>
      <c r="HT126" s="152"/>
      <c r="HU126" s="152"/>
      <c r="HV126" s="152"/>
      <c r="HW126" s="152"/>
      <c r="HX126" s="152"/>
      <c r="HY126" s="152"/>
      <c r="HZ126" s="152"/>
      <c r="IA126" s="152"/>
      <c r="IB126" s="152"/>
      <c r="IC126" s="152"/>
      <c r="ID126" s="152"/>
      <c r="IE126" s="152"/>
      <c r="IF126" s="152"/>
      <c r="IG126" s="152"/>
      <c r="IH126" s="152"/>
      <c r="II126" s="152"/>
      <c r="IJ126" s="152"/>
      <c r="IK126" s="152"/>
      <c r="IL126" s="152"/>
      <c r="IM126" s="152"/>
      <c r="IN126" s="152"/>
      <c r="IO126" s="152"/>
      <c r="IP126" s="152"/>
      <c r="IQ126" s="152"/>
      <c r="IR126" s="152"/>
      <c r="IS126" s="152"/>
      <c r="IT126" s="152"/>
      <c r="IU126" s="152"/>
      <c r="IV126" s="152"/>
      <c r="IW126" s="152"/>
      <c r="IX126" s="152"/>
      <c r="IY126" s="152"/>
      <c r="IZ126" s="152"/>
      <c r="JA126" s="152"/>
      <c r="JB126" s="152"/>
      <c r="JC126" s="152"/>
      <c r="JD126" s="152"/>
      <c r="JE126" s="152"/>
      <c r="JF126" s="152"/>
      <c r="JG126" s="152"/>
      <c r="JH126" s="152"/>
      <c r="JI126" s="152"/>
      <c r="JJ126" s="152"/>
      <c r="JK126" s="152"/>
      <c r="JL126" s="152"/>
      <c r="JM126" s="152"/>
      <c r="JN126" s="152"/>
      <c r="JO126" s="152"/>
      <c r="JP126" s="152"/>
      <c r="JQ126" s="152"/>
      <c r="JR126" s="152"/>
      <c r="JS126" s="152"/>
      <c r="JT126" s="152"/>
      <c r="JU126" s="152"/>
      <c r="JV126" s="152"/>
      <c r="JW126" s="152"/>
      <c r="JX126" s="152"/>
      <c r="JY126" s="152"/>
      <c r="JZ126" s="152"/>
      <c r="KA126" s="152"/>
      <c r="KB126" s="152"/>
      <c r="KC126" s="152"/>
      <c r="KD126" s="152"/>
      <c r="KE126" s="152"/>
      <c r="KF126" s="152"/>
      <c r="KG126" s="152"/>
      <c r="KH126" s="152"/>
      <c r="KI126" s="152"/>
      <c r="KJ126" s="152"/>
      <c r="KK126" s="152"/>
      <c r="KL126" s="152"/>
      <c r="KM126" s="152"/>
      <c r="KN126" s="152"/>
      <c r="KO126" s="152"/>
      <c r="KP126" s="152"/>
      <c r="KQ126" s="152"/>
      <c r="KR126" s="152"/>
      <c r="KS126" s="152"/>
      <c r="KT126" s="152"/>
      <c r="KU126" s="152"/>
      <c r="KV126" s="152"/>
      <c r="KW126" s="152"/>
      <c r="KX126" s="152"/>
      <c r="KY126" s="152"/>
      <c r="KZ126" s="152"/>
      <c r="LA126" s="152"/>
      <c r="LB126" s="152"/>
      <c r="LC126" s="152"/>
      <c r="LD126" s="152"/>
      <c r="LE126" s="152"/>
      <c r="LF126" s="152"/>
      <c r="LG126" s="152"/>
      <c r="LH126" s="152"/>
      <c r="LI126" s="152"/>
      <c r="LJ126" s="152"/>
      <c r="LK126" s="152"/>
      <c r="LL126" s="152"/>
      <c r="LM126" s="152"/>
      <c r="LN126" s="152"/>
      <c r="LO126" s="152"/>
      <c r="LP126" s="152"/>
      <c r="LQ126" s="152"/>
      <c r="LR126" s="152"/>
      <c r="LS126" s="152"/>
      <c r="LT126" s="152"/>
      <c r="LU126" s="152"/>
      <c r="LV126" s="152"/>
      <c r="LW126" s="152"/>
      <c r="LX126" s="152"/>
      <c r="LY126" s="152"/>
      <c r="LZ126" s="152"/>
      <c r="MA126" s="152"/>
      <c r="MB126" s="152"/>
      <c r="MC126" s="152"/>
      <c r="MD126" s="152"/>
      <c r="ME126" s="152"/>
      <c r="MF126" s="152"/>
      <c r="MG126" s="152"/>
      <c r="MH126" s="152"/>
      <c r="MI126" s="152"/>
      <c r="MJ126" s="152"/>
      <c r="MK126" s="152"/>
      <c r="ML126" s="152"/>
      <c r="MM126" s="152"/>
      <c r="MN126" s="152"/>
      <c r="MO126" s="152"/>
      <c r="MP126" s="152"/>
      <c r="MQ126" s="152"/>
      <c r="MR126" s="152"/>
      <c r="MS126" s="152"/>
      <c r="MT126" s="152"/>
    </row>
    <row r="127" spans="1:358" s="1" customFormat="1">
      <c r="A127" s="252"/>
      <c r="B127" s="276"/>
      <c r="C127" s="276"/>
      <c r="D127" s="152"/>
      <c r="E127" s="152"/>
      <c r="F127" s="277"/>
      <c r="G127" s="277"/>
      <c r="H127" s="277"/>
      <c r="I127" s="277"/>
      <c r="J127" s="278"/>
      <c r="K127" s="277"/>
      <c r="L127" s="277"/>
      <c r="M127" s="277"/>
      <c r="N127" s="277"/>
      <c r="O127" s="277"/>
      <c r="P127" s="277"/>
      <c r="Q127" s="277"/>
      <c r="R127" s="277"/>
      <c r="S127" s="277"/>
      <c r="T127" s="280"/>
      <c r="U127" s="280"/>
      <c r="V127" s="277"/>
      <c r="W127" s="277"/>
      <c r="X127" s="279"/>
      <c r="Y127" s="279"/>
      <c r="Z127" s="279"/>
      <c r="AA127" s="279"/>
      <c r="AB127" s="279"/>
      <c r="AC127" s="279"/>
      <c r="AD127" s="279"/>
      <c r="AE127" s="279"/>
      <c r="AF127" s="279"/>
      <c r="AG127" s="279"/>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c r="CV127" s="152"/>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c r="DY127" s="152"/>
      <c r="DZ127" s="152"/>
      <c r="EA127" s="152"/>
      <c r="EB127" s="152"/>
      <c r="EC127" s="152"/>
      <c r="ED127" s="152"/>
      <c r="EE127" s="152"/>
      <c r="EF127" s="152"/>
      <c r="EG127" s="152"/>
      <c r="EH127" s="152"/>
      <c r="EI127" s="152"/>
      <c r="EJ127" s="152"/>
      <c r="EK127" s="152"/>
      <c r="EL127" s="152"/>
      <c r="EM127" s="152"/>
      <c r="EN127" s="152"/>
      <c r="EO127" s="152"/>
      <c r="EP127" s="152"/>
      <c r="EQ127" s="152"/>
      <c r="ER127" s="152"/>
      <c r="ES127" s="152"/>
      <c r="ET127" s="152"/>
      <c r="EU127" s="152"/>
      <c r="EV127" s="152"/>
      <c r="EW127" s="152"/>
      <c r="EX127" s="152"/>
      <c r="EY127" s="152"/>
      <c r="EZ127" s="152"/>
      <c r="FA127" s="152"/>
      <c r="FB127" s="152"/>
      <c r="FC127" s="152"/>
      <c r="FD127" s="152"/>
      <c r="FE127" s="152"/>
      <c r="FF127" s="152"/>
      <c r="FG127" s="152"/>
      <c r="FH127" s="152"/>
      <c r="FI127" s="152"/>
      <c r="FJ127" s="152"/>
      <c r="FK127" s="152"/>
      <c r="FL127" s="152"/>
      <c r="FM127" s="152"/>
      <c r="FN127" s="152"/>
      <c r="FO127" s="152"/>
      <c r="FP127" s="152"/>
      <c r="FQ127" s="152"/>
      <c r="FR127" s="152"/>
      <c r="FS127" s="152"/>
      <c r="FT127" s="152"/>
      <c r="FU127" s="152"/>
      <c r="FV127" s="152"/>
      <c r="FW127" s="152"/>
      <c r="FX127" s="152"/>
      <c r="FY127" s="152"/>
      <c r="FZ127" s="152"/>
      <c r="GA127" s="152"/>
      <c r="GB127" s="152"/>
      <c r="GC127" s="152"/>
      <c r="GD127" s="152"/>
      <c r="GE127" s="152"/>
      <c r="GF127" s="152"/>
      <c r="GG127" s="152"/>
      <c r="GH127" s="152"/>
      <c r="GI127" s="152"/>
      <c r="GJ127" s="152"/>
      <c r="GK127" s="152"/>
      <c r="GL127" s="152"/>
      <c r="GM127" s="152"/>
      <c r="GN127" s="152"/>
      <c r="GO127" s="152"/>
      <c r="GP127" s="152"/>
      <c r="GQ127" s="152"/>
      <c r="GR127" s="152"/>
      <c r="GS127" s="152"/>
      <c r="GT127" s="152"/>
      <c r="GU127" s="152"/>
      <c r="GV127" s="152"/>
      <c r="GW127" s="152"/>
      <c r="GX127" s="152"/>
      <c r="GY127" s="152"/>
      <c r="GZ127" s="152"/>
      <c r="HA127" s="152"/>
      <c r="HB127" s="152"/>
      <c r="HC127" s="152"/>
      <c r="HD127" s="152"/>
      <c r="HE127" s="152"/>
      <c r="HF127" s="152"/>
      <c r="HG127" s="152"/>
      <c r="HH127" s="152"/>
      <c r="HI127" s="152"/>
      <c r="HJ127" s="152"/>
      <c r="HK127" s="152"/>
      <c r="HL127" s="152"/>
      <c r="HM127" s="152"/>
      <c r="HN127" s="152"/>
      <c r="HO127" s="152"/>
      <c r="HP127" s="152"/>
      <c r="HQ127" s="152"/>
      <c r="HR127" s="152"/>
      <c r="HS127" s="152"/>
      <c r="HT127" s="152"/>
      <c r="HU127" s="152"/>
      <c r="HV127" s="152"/>
      <c r="HW127" s="152"/>
      <c r="HX127" s="152"/>
      <c r="HY127" s="152"/>
      <c r="HZ127" s="152"/>
      <c r="IA127" s="152"/>
      <c r="IB127" s="152"/>
      <c r="IC127" s="152"/>
      <c r="ID127" s="152"/>
      <c r="IE127" s="152"/>
      <c r="IF127" s="152"/>
      <c r="IG127" s="152"/>
      <c r="IH127" s="152"/>
      <c r="II127" s="152"/>
      <c r="IJ127" s="152"/>
      <c r="IK127" s="152"/>
      <c r="IL127" s="152"/>
      <c r="IM127" s="152"/>
      <c r="IN127" s="152"/>
      <c r="IO127" s="152"/>
      <c r="IP127" s="152"/>
      <c r="IQ127" s="152"/>
      <c r="IR127" s="152"/>
      <c r="IS127" s="152"/>
      <c r="IT127" s="152"/>
      <c r="IU127" s="152"/>
      <c r="IV127" s="152"/>
      <c r="IW127" s="152"/>
      <c r="IX127" s="152"/>
      <c r="IY127" s="152"/>
      <c r="IZ127" s="152"/>
      <c r="JA127" s="152"/>
      <c r="JB127" s="152"/>
      <c r="JC127" s="152"/>
      <c r="JD127" s="152"/>
      <c r="JE127" s="152"/>
      <c r="JF127" s="152"/>
      <c r="JG127" s="152"/>
      <c r="JH127" s="152"/>
      <c r="JI127" s="152"/>
      <c r="JJ127" s="152"/>
      <c r="JK127" s="152"/>
      <c r="JL127" s="152"/>
      <c r="JM127" s="152"/>
      <c r="JN127" s="152"/>
      <c r="JO127" s="152"/>
      <c r="JP127" s="152"/>
      <c r="JQ127" s="152"/>
      <c r="JR127" s="152"/>
      <c r="JS127" s="152"/>
      <c r="JT127" s="152"/>
      <c r="JU127" s="152"/>
      <c r="JV127" s="152"/>
      <c r="JW127" s="152"/>
      <c r="JX127" s="152"/>
      <c r="JY127" s="152"/>
      <c r="JZ127" s="152"/>
      <c r="KA127" s="152"/>
      <c r="KB127" s="152"/>
      <c r="KC127" s="152"/>
      <c r="KD127" s="152"/>
      <c r="KE127" s="152"/>
      <c r="KF127" s="152"/>
      <c r="KG127" s="152"/>
      <c r="KH127" s="152"/>
      <c r="KI127" s="152"/>
      <c r="KJ127" s="152"/>
      <c r="KK127" s="152"/>
      <c r="KL127" s="152"/>
      <c r="KM127" s="152"/>
      <c r="KN127" s="152"/>
      <c r="KO127" s="152"/>
      <c r="KP127" s="152"/>
      <c r="KQ127" s="152"/>
      <c r="KR127" s="152"/>
      <c r="KS127" s="152"/>
      <c r="KT127" s="152"/>
      <c r="KU127" s="152"/>
      <c r="KV127" s="152"/>
      <c r="KW127" s="152"/>
      <c r="KX127" s="152"/>
      <c r="KY127" s="152"/>
      <c r="KZ127" s="152"/>
      <c r="LA127" s="152"/>
      <c r="LB127" s="152"/>
      <c r="LC127" s="152"/>
      <c r="LD127" s="152"/>
      <c r="LE127" s="152"/>
      <c r="LF127" s="152"/>
      <c r="LG127" s="152"/>
      <c r="LH127" s="152"/>
      <c r="LI127" s="152"/>
      <c r="LJ127" s="152"/>
      <c r="LK127" s="152"/>
      <c r="LL127" s="152"/>
      <c r="LM127" s="152"/>
      <c r="LN127" s="152"/>
      <c r="LO127" s="152"/>
      <c r="LP127" s="152"/>
      <c r="LQ127" s="152"/>
      <c r="LR127" s="152"/>
      <c r="LS127" s="152"/>
      <c r="LT127" s="152"/>
      <c r="LU127" s="152"/>
      <c r="LV127" s="152"/>
      <c r="LW127" s="152"/>
      <c r="LX127" s="152"/>
      <c r="LY127" s="152"/>
      <c r="LZ127" s="152"/>
      <c r="MA127" s="152"/>
      <c r="MB127" s="152"/>
      <c r="MC127" s="152"/>
      <c r="MD127" s="152"/>
      <c r="ME127" s="152"/>
      <c r="MF127" s="152"/>
      <c r="MG127" s="152"/>
      <c r="MH127" s="152"/>
      <c r="MI127" s="152"/>
      <c r="MJ127" s="152"/>
      <c r="MK127" s="152"/>
      <c r="ML127" s="152"/>
      <c r="MM127" s="152"/>
      <c r="MN127" s="152"/>
      <c r="MO127" s="152"/>
      <c r="MP127" s="152"/>
      <c r="MQ127" s="152"/>
      <c r="MR127" s="152"/>
      <c r="MS127" s="152"/>
      <c r="MT127" s="152"/>
    </row>
    <row r="128" spans="1:358" s="1" customFormat="1">
      <c r="A128" s="252"/>
      <c r="B128" s="276"/>
      <c r="C128" s="276"/>
      <c r="D128" s="152"/>
      <c r="E128" s="152"/>
      <c r="F128" s="277"/>
      <c r="G128" s="277"/>
      <c r="H128" s="277"/>
      <c r="I128" s="277"/>
      <c r="J128" s="278"/>
      <c r="K128" s="277"/>
      <c r="L128" s="277"/>
      <c r="M128" s="277"/>
      <c r="N128" s="277"/>
      <c r="O128" s="277"/>
      <c r="P128" s="277"/>
      <c r="Q128" s="277"/>
      <c r="R128" s="277"/>
      <c r="S128" s="277"/>
      <c r="T128" s="280"/>
      <c r="U128" s="280"/>
      <c r="V128" s="277"/>
      <c r="W128" s="277"/>
      <c r="X128" s="279"/>
      <c r="Y128" s="279"/>
      <c r="Z128" s="279"/>
      <c r="AA128" s="279"/>
      <c r="AB128" s="279"/>
      <c r="AC128" s="279"/>
      <c r="AD128" s="279"/>
      <c r="AE128" s="279"/>
      <c r="AF128" s="279"/>
      <c r="AG128" s="279"/>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2"/>
      <c r="EF128" s="152"/>
      <c r="EG128" s="152"/>
      <c r="EH128" s="152"/>
      <c r="EI128" s="152"/>
      <c r="EJ128" s="152"/>
      <c r="EK128" s="152"/>
      <c r="EL128" s="152"/>
      <c r="EM128" s="152"/>
      <c r="EN128" s="152"/>
      <c r="EO128" s="152"/>
      <c r="EP128" s="152"/>
      <c r="EQ128" s="152"/>
      <c r="ER128" s="152"/>
      <c r="ES128" s="152"/>
      <c r="ET128" s="152"/>
      <c r="EU128" s="152"/>
      <c r="EV128" s="152"/>
      <c r="EW128" s="152"/>
      <c r="EX128" s="152"/>
      <c r="EY128" s="152"/>
      <c r="EZ128" s="152"/>
      <c r="FA128" s="152"/>
      <c r="FB128" s="152"/>
      <c r="FC128" s="152"/>
      <c r="FD128" s="152"/>
      <c r="FE128" s="152"/>
      <c r="FF128" s="152"/>
      <c r="FG128" s="152"/>
      <c r="FH128" s="152"/>
      <c r="FI128" s="152"/>
      <c r="FJ128" s="152"/>
      <c r="FK128" s="152"/>
      <c r="FL128" s="152"/>
      <c r="FM128" s="152"/>
      <c r="FN128" s="152"/>
      <c r="FO128" s="152"/>
      <c r="FP128" s="152"/>
      <c r="FQ128" s="152"/>
      <c r="FR128" s="152"/>
      <c r="FS128" s="152"/>
      <c r="FT128" s="152"/>
      <c r="FU128" s="152"/>
      <c r="FV128" s="152"/>
      <c r="FW128" s="152"/>
      <c r="FX128" s="152"/>
      <c r="FY128" s="152"/>
      <c r="FZ128" s="152"/>
      <c r="GA128" s="152"/>
      <c r="GB128" s="152"/>
      <c r="GC128" s="152"/>
      <c r="GD128" s="152"/>
      <c r="GE128" s="152"/>
      <c r="GF128" s="152"/>
      <c r="GG128" s="152"/>
      <c r="GH128" s="152"/>
      <c r="GI128" s="152"/>
      <c r="GJ128" s="152"/>
      <c r="GK128" s="152"/>
      <c r="GL128" s="152"/>
      <c r="GM128" s="152"/>
      <c r="GN128" s="152"/>
      <c r="GO128" s="152"/>
      <c r="GP128" s="152"/>
      <c r="GQ128" s="152"/>
      <c r="GR128" s="152"/>
      <c r="GS128" s="152"/>
      <c r="GT128" s="152"/>
      <c r="GU128" s="152"/>
      <c r="GV128" s="152"/>
      <c r="GW128" s="152"/>
      <c r="GX128" s="152"/>
      <c r="GY128" s="152"/>
      <c r="GZ128" s="152"/>
      <c r="HA128" s="152"/>
      <c r="HB128" s="152"/>
      <c r="HC128" s="152"/>
      <c r="HD128" s="152"/>
      <c r="HE128" s="152"/>
      <c r="HF128" s="152"/>
      <c r="HG128" s="152"/>
      <c r="HH128" s="152"/>
      <c r="HI128" s="152"/>
      <c r="HJ128" s="152"/>
      <c r="HK128" s="152"/>
      <c r="HL128" s="152"/>
      <c r="HM128" s="152"/>
      <c r="HN128" s="152"/>
      <c r="HO128" s="152"/>
      <c r="HP128" s="152"/>
      <c r="HQ128" s="152"/>
      <c r="HR128" s="152"/>
      <c r="HS128" s="152"/>
      <c r="HT128" s="152"/>
      <c r="HU128" s="152"/>
      <c r="HV128" s="152"/>
      <c r="HW128" s="152"/>
      <c r="HX128" s="152"/>
      <c r="HY128" s="152"/>
      <c r="HZ128" s="152"/>
      <c r="IA128" s="152"/>
      <c r="IB128" s="152"/>
      <c r="IC128" s="152"/>
      <c r="ID128" s="152"/>
      <c r="IE128" s="152"/>
      <c r="IF128" s="152"/>
      <c r="IG128" s="152"/>
      <c r="IH128" s="152"/>
      <c r="II128" s="152"/>
      <c r="IJ128" s="152"/>
      <c r="IK128" s="152"/>
      <c r="IL128" s="152"/>
      <c r="IM128" s="152"/>
      <c r="IN128" s="152"/>
      <c r="IO128" s="152"/>
      <c r="IP128" s="152"/>
      <c r="IQ128" s="152"/>
      <c r="IR128" s="152"/>
      <c r="IS128" s="152"/>
      <c r="IT128" s="152"/>
      <c r="IU128" s="152"/>
      <c r="IV128" s="152"/>
      <c r="IW128" s="152"/>
      <c r="IX128" s="152"/>
      <c r="IY128" s="152"/>
      <c r="IZ128" s="152"/>
      <c r="JA128" s="152"/>
      <c r="JB128" s="152"/>
      <c r="JC128" s="152"/>
      <c r="JD128" s="152"/>
      <c r="JE128" s="152"/>
      <c r="JF128" s="152"/>
      <c r="JG128" s="152"/>
      <c r="JH128" s="152"/>
      <c r="JI128" s="152"/>
      <c r="JJ128" s="152"/>
      <c r="JK128" s="152"/>
      <c r="JL128" s="152"/>
      <c r="JM128" s="152"/>
      <c r="JN128" s="152"/>
      <c r="JO128" s="152"/>
      <c r="JP128" s="152"/>
      <c r="JQ128" s="152"/>
      <c r="JR128" s="152"/>
      <c r="JS128" s="152"/>
      <c r="JT128" s="152"/>
      <c r="JU128" s="152"/>
      <c r="JV128" s="152"/>
      <c r="JW128" s="152"/>
      <c r="JX128" s="152"/>
      <c r="JY128" s="152"/>
      <c r="JZ128" s="152"/>
      <c r="KA128" s="152"/>
      <c r="KB128" s="152"/>
      <c r="KC128" s="152"/>
      <c r="KD128" s="152"/>
      <c r="KE128" s="152"/>
      <c r="KF128" s="152"/>
      <c r="KG128" s="152"/>
      <c r="KH128" s="152"/>
      <c r="KI128" s="152"/>
      <c r="KJ128" s="152"/>
      <c r="KK128" s="152"/>
      <c r="KL128" s="152"/>
      <c r="KM128" s="152"/>
      <c r="KN128" s="152"/>
      <c r="KO128" s="152"/>
      <c r="KP128" s="152"/>
      <c r="KQ128" s="152"/>
      <c r="KR128" s="152"/>
      <c r="KS128" s="152"/>
      <c r="KT128" s="152"/>
      <c r="KU128" s="152"/>
      <c r="KV128" s="152"/>
      <c r="KW128" s="152"/>
      <c r="KX128" s="152"/>
      <c r="KY128" s="152"/>
      <c r="KZ128" s="152"/>
      <c r="LA128" s="152"/>
      <c r="LB128" s="152"/>
      <c r="LC128" s="152"/>
      <c r="LD128" s="152"/>
      <c r="LE128" s="152"/>
      <c r="LF128" s="152"/>
      <c r="LG128" s="152"/>
      <c r="LH128" s="152"/>
      <c r="LI128" s="152"/>
      <c r="LJ128" s="152"/>
      <c r="LK128" s="152"/>
      <c r="LL128" s="152"/>
      <c r="LM128" s="152"/>
      <c r="LN128" s="152"/>
      <c r="LO128" s="152"/>
      <c r="LP128" s="152"/>
      <c r="LQ128" s="152"/>
      <c r="LR128" s="152"/>
      <c r="LS128" s="152"/>
      <c r="LT128" s="152"/>
      <c r="LU128" s="152"/>
      <c r="LV128" s="152"/>
      <c r="LW128" s="152"/>
      <c r="LX128" s="152"/>
      <c r="LY128" s="152"/>
      <c r="LZ128" s="152"/>
      <c r="MA128" s="152"/>
      <c r="MB128" s="152"/>
      <c r="MC128" s="152"/>
      <c r="MD128" s="152"/>
      <c r="ME128" s="152"/>
      <c r="MF128" s="152"/>
      <c r="MG128" s="152"/>
      <c r="MH128" s="152"/>
      <c r="MI128" s="152"/>
      <c r="MJ128" s="152"/>
      <c r="MK128" s="152"/>
      <c r="ML128" s="152"/>
      <c r="MM128" s="152"/>
      <c r="MN128" s="152"/>
      <c r="MO128" s="152"/>
      <c r="MP128" s="152"/>
      <c r="MQ128" s="152"/>
      <c r="MR128" s="152"/>
      <c r="MS128" s="152"/>
      <c r="MT128" s="152"/>
    </row>
    <row r="129" spans="1:358" s="1" customFormat="1">
      <c r="A129" s="252"/>
      <c r="B129" s="276"/>
      <c r="C129" s="276"/>
      <c r="D129" s="152"/>
      <c r="E129" s="152"/>
      <c r="F129" s="277"/>
      <c r="G129" s="277"/>
      <c r="H129" s="277"/>
      <c r="I129" s="277"/>
      <c r="J129" s="278"/>
      <c r="K129" s="277"/>
      <c r="L129" s="277"/>
      <c r="M129" s="277"/>
      <c r="N129" s="277"/>
      <c r="O129" s="277"/>
      <c r="P129" s="277"/>
      <c r="Q129" s="277"/>
      <c r="R129" s="277"/>
      <c r="S129" s="277"/>
      <c r="T129" s="280"/>
      <c r="U129" s="280"/>
      <c r="V129" s="277"/>
      <c r="W129" s="277"/>
      <c r="X129" s="279"/>
      <c r="Y129" s="279"/>
      <c r="Z129" s="279"/>
      <c r="AA129" s="279"/>
      <c r="AB129" s="279"/>
      <c r="AC129" s="279"/>
      <c r="AD129" s="279"/>
      <c r="AE129" s="279"/>
      <c r="AF129" s="279"/>
      <c r="AG129" s="279"/>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c r="CV129" s="152"/>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c r="DY129" s="152"/>
      <c r="DZ129" s="152"/>
      <c r="EA129" s="152"/>
      <c r="EB129" s="152"/>
      <c r="EC129" s="152"/>
      <c r="ED129" s="152"/>
      <c r="EE129" s="152"/>
      <c r="EF129" s="152"/>
      <c r="EG129" s="152"/>
      <c r="EH129" s="152"/>
      <c r="EI129" s="152"/>
      <c r="EJ129" s="152"/>
      <c r="EK129" s="152"/>
      <c r="EL129" s="152"/>
      <c r="EM129" s="152"/>
      <c r="EN129" s="152"/>
      <c r="EO129" s="152"/>
      <c r="EP129" s="152"/>
      <c r="EQ129" s="152"/>
      <c r="ER129" s="152"/>
      <c r="ES129" s="152"/>
      <c r="ET129" s="152"/>
      <c r="EU129" s="152"/>
      <c r="EV129" s="152"/>
      <c r="EW129" s="152"/>
      <c r="EX129" s="152"/>
      <c r="EY129" s="152"/>
      <c r="EZ129" s="152"/>
      <c r="FA129" s="152"/>
      <c r="FB129" s="152"/>
      <c r="FC129" s="152"/>
      <c r="FD129" s="152"/>
      <c r="FE129" s="152"/>
      <c r="FF129" s="152"/>
      <c r="FG129" s="152"/>
      <c r="FH129" s="152"/>
      <c r="FI129" s="152"/>
      <c r="FJ129" s="152"/>
      <c r="FK129" s="152"/>
      <c r="FL129" s="152"/>
      <c r="FM129" s="152"/>
      <c r="FN129" s="152"/>
      <c r="FO129" s="152"/>
      <c r="FP129" s="152"/>
      <c r="FQ129" s="152"/>
      <c r="FR129" s="152"/>
      <c r="FS129" s="152"/>
      <c r="FT129" s="152"/>
      <c r="FU129" s="152"/>
      <c r="FV129" s="152"/>
      <c r="FW129" s="152"/>
      <c r="FX129" s="152"/>
      <c r="FY129" s="152"/>
      <c r="FZ129" s="152"/>
      <c r="GA129" s="152"/>
      <c r="GB129" s="152"/>
      <c r="GC129" s="152"/>
      <c r="GD129" s="152"/>
      <c r="GE129" s="152"/>
      <c r="GF129" s="152"/>
      <c r="GG129" s="152"/>
      <c r="GH129" s="152"/>
      <c r="GI129" s="152"/>
      <c r="GJ129" s="152"/>
      <c r="GK129" s="152"/>
      <c r="GL129" s="152"/>
      <c r="GM129" s="152"/>
      <c r="GN129" s="152"/>
      <c r="GO129" s="152"/>
      <c r="GP129" s="152"/>
      <c r="GQ129" s="152"/>
      <c r="GR129" s="152"/>
      <c r="GS129" s="152"/>
      <c r="GT129" s="152"/>
      <c r="GU129" s="152"/>
      <c r="GV129" s="152"/>
      <c r="GW129" s="152"/>
      <c r="GX129" s="152"/>
      <c r="GY129" s="152"/>
      <c r="GZ129" s="152"/>
      <c r="HA129" s="152"/>
      <c r="HB129" s="152"/>
      <c r="HC129" s="152"/>
      <c r="HD129" s="152"/>
      <c r="HE129" s="152"/>
      <c r="HF129" s="152"/>
      <c r="HG129" s="152"/>
      <c r="HH129" s="152"/>
      <c r="HI129" s="152"/>
      <c r="HJ129" s="152"/>
      <c r="HK129" s="152"/>
      <c r="HL129" s="152"/>
      <c r="HM129" s="152"/>
      <c r="HN129" s="152"/>
      <c r="HO129" s="152"/>
      <c r="HP129" s="152"/>
      <c r="HQ129" s="152"/>
      <c r="HR129" s="152"/>
      <c r="HS129" s="152"/>
      <c r="HT129" s="152"/>
      <c r="HU129" s="152"/>
      <c r="HV129" s="152"/>
      <c r="HW129" s="152"/>
      <c r="HX129" s="152"/>
      <c r="HY129" s="152"/>
      <c r="HZ129" s="152"/>
      <c r="IA129" s="152"/>
      <c r="IB129" s="152"/>
      <c r="IC129" s="152"/>
      <c r="ID129" s="152"/>
      <c r="IE129" s="152"/>
      <c r="IF129" s="152"/>
      <c r="IG129" s="152"/>
      <c r="IH129" s="152"/>
      <c r="II129" s="152"/>
      <c r="IJ129" s="152"/>
      <c r="IK129" s="152"/>
      <c r="IL129" s="152"/>
      <c r="IM129" s="152"/>
      <c r="IN129" s="152"/>
      <c r="IO129" s="152"/>
      <c r="IP129" s="152"/>
      <c r="IQ129" s="152"/>
      <c r="IR129" s="152"/>
      <c r="IS129" s="152"/>
      <c r="IT129" s="152"/>
      <c r="IU129" s="152"/>
      <c r="IV129" s="152"/>
      <c r="IW129" s="152"/>
      <c r="IX129" s="152"/>
      <c r="IY129" s="152"/>
      <c r="IZ129" s="152"/>
      <c r="JA129" s="152"/>
      <c r="JB129" s="152"/>
      <c r="JC129" s="152"/>
      <c r="JD129" s="152"/>
      <c r="JE129" s="152"/>
      <c r="JF129" s="152"/>
      <c r="JG129" s="152"/>
      <c r="JH129" s="152"/>
      <c r="JI129" s="152"/>
      <c r="JJ129" s="152"/>
      <c r="JK129" s="152"/>
      <c r="JL129" s="152"/>
      <c r="JM129" s="152"/>
      <c r="JN129" s="152"/>
      <c r="JO129" s="152"/>
      <c r="JP129" s="152"/>
      <c r="JQ129" s="152"/>
      <c r="JR129" s="152"/>
      <c r="JS129" s="152"/>
      <c r="JT129" s="152"/>
      <c r="JU129" s="152"/>
      <c r="JV129" s="152"/>
      <c r="JW129" s="152"/>
      <c r="JX129" s="152"/>
      <c r="JY129" s="152"/>
      <c r="JZ129" s="152"/>
      <c r="KA129" s="152"/>
      <c r="KB129" s="152"/>
      <c r="KC129" s="152"/>
      <c r="KD129" s="152"/>
      <c r="KE129" s="152"/>
      <c r="KF129" s="152"/>
      <c r="KG129" s="152"/>
      <c r="KH129" s="152"/>
      <c r="KI129" s="152"/>
      <c r="KJ129" s="152"/>
      <c r="KK129" s="152"/>
      <c r="KL129" s="152"/>
      <c r="KM129" s="152"/>
      <c r="KN129" s="152"/>
      <c r="KO129" s="152"/>
      <c r="KP129" s="152"/>
      <c r="KQ129" s="152"/>
      <c r="KR129" s="152"/>
      <c r="KS129" s="152"/>
      <c r="KT129" s="152"/>
      <c r="KU129" s="152"/>
      <c r="KV129" s="152"/>
      <c r="KW129" s="152"/>
      <c r="KX129" s="152"/>
      <c r="KY129" s="152"/>
      <c r="KZ129" s="152"/>
      <c r="LA129" s="152"/>
      <c r="LB129" s="152"/>
      <c r="LC129" s="152"/>
      <c r="LD129" s="152"/>
      <c r="LE129" s="152"/>
      <c r="LF129" s="152"/>
      <c r="LG129" s="152"/>
      <c r="LH129" s="152"/>
      <c r="LI129" s="152"/>
      <c r="LJ129" s="152"/>
      <c r="LK129" s="152"/>
      <c r="LL129" s="152"/>
      <c r="LM129" s="152"/>
      <c r="LN129" s="152"/>
      <c r="LO129" s="152"/>
      <c r="LP129" s="152"/>
      <c r="LQ129" s="152"/>
      <c r="LR129" s="152"/>
      <c r="LS129" s="152"/>
      <c r="LT129" s="152"/>
      <c r="LU129" s="152"/>
      <c r="LV129" s="152"/>
      <c r="LW129" s="152"/>
      <c r="LX129" s="152"/>
      <c r="LY129" s="152"/>
      <c r="LZ129" s="152"/>
      <c r="MA129" s="152"/>
      <c r="MB129" s="152"/>
      <c r="MC129" s="152"/>
      <c r="MD129" s="152"/>
      <c r="ME129" s="152"/>
      <c r="MF129" s="152"/>
      <c r="MG129" s="152"/>
      <c r="MH129" s="152"/>
      <c r="MI129" s="152"/>
      <c r="MJ129" s="152"/>
      <c r="MK129" s="152"/>
      <c r="ML129" s="152"/>
      <c r="MM129" s="152"/>
      <c r="MN129" s="152"/>
      <c r="MO129" s="152"/>
      <c r="MP129" s="152"/>
      <c r="MQ129" s="152"/>
      <c r="MR129" s="152"/>
      <c r="MS129" s="152"/>
      <c r="MT129" s="152"/>
    </row>
    <row r="130" spans="1:358" s="1" customFormat="1">
      <c r="A130" s="252"/>
      <c r="B130" s="276"/>
      <c r="C130" s="276"/>
      <c r="D130" s="152"/>
      <c r="E130" s="152"/>
      <c r="F130" s="277"/>
      <c r="G130" s="277"/>
      <c r="H130" s="277"/>
      <c r="I130" s="277"/>
      <c r="J130" s="278"/>
      <c r="K130" s="277"/>
      <c r="L130" s="277"/>
      <c r="M130" s="277"/>
      <c r="N130" s="277"/>
      <c r="O130" s="277"/>
      <c r="P130" s="277"/>
      <c r="Q130" s="277"/>
      <c r="R130" s="277"/>
      <c r="S130" s="277"/>
      <c r="T130" s="280"/>
      <c r="U130" s="280"/>
      <c r="V130" s="277"/>
      <c r="W130" s="277"/>
      <c r="X130" s="279"/>
      <c r="Y130" s="279"/>
      <c r="Z130" s="279"/>
      <c r="AA130" s="279"/>
      <c r="AB130" s="279"/>
      <c r="AC130" s="279"/>
      <c r="AD130" s="279"/>
      <c r="AE130" s="279"/>
      <c r="AF130" s="279"/>
      <c r="AG130" s="279"/>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c r="CV130" s="152"/>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c r="DY130" s="152"/>
      <c r="DZ130" s="152"/>
      <c r="EA130" s="152"/>
      <c r="EB130" s="152"/>
      <c r="EC130" s="152"/>
      <c r="ED130" s="152"/>
      <c r="EE130" s="152"/>
      <c r="EF130" s="152"/>
      <c r="EG130" s="152"/>
      <c r="EH130" s="152"/>
      <c r="EI130" s="152"/>
      <c r="EJ130" s="152"/>
      <c r="EK130" s="152"/>
      <c r="EL130" s="152"/>
      <c r="EM130" s="152"/>
      <c r="EN130" s="152"/>
      <c r="EO130" s="152"/>
      <c r="EP130" s="152"/>
      <c r="EQ130" s="152"/>
      <c r="ER130" s="152"/>
      <c r="ES130" s="152"/>
      <c r="ET130" s="152"/>
      <c r="EU130" s="152"/>
      <c r="EV130" s="152"/>
      <c r="EW130" s="152"/>
      <c r="EX130" s="152"/>
      <c r="EY130" s="152"/>
      <c r="EZ130" s="152"/>
      <c r="FA130" s="152"/>
      <c r="FB130" s="152"/>
      <c r="FC130" s="152"/>
      <c r="FD130" s="152"/>
      <c r="FE130" s="152"/>
      <c r="FF130" s="152"/>
      <c r="FG130" s="152"/>
      <c r="FH130" s="152"/>
      <c r="FI130" s="152"/>
      <c r="FJ130" s="152"/>
      <c r="FK130" s="152"/>
      <c r="FL130" s="152"/>
      <c r="FM130" s="152"/>
      <c r="FN130" s="152"/>
      <c r="FO130" s="152"/>
      <c r="FP130" s="152"/>
      <c r="FQ130" s="152"/>
      <c r="FR130" s="152"/>
      <c r="FS130" s="152"/>
      <c r="FT130" s="152"/>
      <c r="FU130" s="152"/>
      <c r="FV130" s="152"/>
      <c r="FW130" s="152"/>
      <c r="FX130" s="152"/>
      <c r="FY130" s="152"/>
      <c r="FZ130" s="152"/>
      <c r="GA130" s="152"/>
      <c r="GB130" s="152"/>
      <c r="GC130" s="152"/>
      <c r="GD130" s="152"/>
      <c r="GE130" s="152"/>
      <c r="GF130" s="152"/>
      <c r="GG130" s="152"/>
      <c r="GH130" s="152"/>
      <c r="GI130" s="152"/>
      <c r="GJ130" s="152"/>
      <c r="GK130" s="152"/>
      <c r="GL130" s="152"/>
      <c r="GM130" s="152"/>
      <c r="GN130" s="152"/>
      <c r="GO130" s="152"/>
      <c r="GP130" s="152"/>
      <c r="GQ130" s="152"/>
      <c r="GR130" s="152"/>
      <c r="GS130" s="152"/>
      <c r="GT130" s="152"/>
      <c r="GU130" s="152"/>
      <c r="GV130" s="152"/>
      <c r="GW130" s="152"/>
      <c r="GX130" s="152"/>
      <c r="GY130" s="152"/>
      <c r="GZ130" s="152"/>
      <c r="HA130" s="152"/>
      <c r="HB130" s="152"/>
      <c r="HC130" s="152"/>
      <c r="HD130" s="152"/>
      <c r="HE130" s="152"/>
      <c r="HF130" s="152"/>
      <c r="HG130" s="152"/>
      <c r="HH130" s="152"/>
      <c r="HI130" s="152"/>
      <c r="HJ130" s="152"/>
      <c r="HK130" s="152"/>
      <c r="HL130" s="152"/>
      <c r="HM130" s="152"/>
      <c r="HN130" s="152"/>
      <c r="HO130" s="152"/>
      <c r="HP130" s="152"/>
      <c r="HQ130" s="152"/>
      <c r="HR130" s="152"/>
      <c r="HS130" s="152"/>
      <c r="HT130" s="152"/>
      <c r="HU130" s="152"/>
      <c r="HV130" s="152"/>
      <c r="HW130" s="152"/>
      <c r="HX130" s="152"/>
      <c r="HY130" s="152"/>
      <c r="HZ130" s="152"/>
      <c r="IA130" s="152"/>
      <c r="IB130" s="152"/>
      <c r="IC130" s="152"/>
      <c r="ID130" s="152"/>
      <c r="IE130" s="152"/>
      <c r="IF130" s="152"/>
      <c r="IG130" s="152"/>
      <c r="IH130" s="152"/>
      <c r="II130" s="152"/>
      <c r="IJ130" s="152"/>
      <c r="IK130" s="152"/>
      <c r="IL130" s="152"/>
      <c r="IM130" s="152"/>
      <c r="IN130" s="152"/>
      <c r="IO130" s="152"/>
      <c r="IP130" s="152"/>
      <c r="IQ130" s="152"/>
      <c r="IR130" s="152"/>
      <c r="IS130" s="152"/>
      <c r="IT130" s="152"/>
      <c r="IU130" s="152"/>
      <c r="IV130" s="152"/>
      <c r="IW130" s="152"/>
      <c r="IX130" s="152"/>
      <c r="IY130" s="152"/>
      <c r="IZ130" s="152"/>
      <c r="JA130" s="152"/>
      <c r="JB130" s="152"/>
      <c r="JC130" s="152"/>
      <c r="JD130" s="152"/>
      <c r="JE130" s="152"/>
      <c r="JF130" s="152"/>
      <c r="JG130" s="152"/>
      <c r="JH130" s="152"/>
      <c r="JI130" s="152"/>
      <c r="JJ130" s="152"/>
      <c r="JK130" s="152"/>
      <c r="JL130" s="152"/>
      <c r="JM130" s="152"/>
      <c r="JN130" s="152"/>
      <c r="JO130" s="152"/>
      <c r="JP130" s="152"/>
      <c r="JQ130" s="152"/>
      <c r="JR130" s="152"/>
      <c r="JS130" s="152"/>
      <c r="JT130" s="152"/>
      <c r="JU130" s="152"/>
      <c r="JV130" s="152"/>
      <c r="JW130" s="152"/>
      <c r="JX130" s="152"/>
      <c r="JY130" s="152"/>
      <c r="JZ130" s="152"/>
      <c r="KA130" s="152"/>
      <c r="KB130" s="152"/>
      <c r="KC130" s="152"/>
      <c r="KD130" s="152"/>
      <c r="KE130" s="152"/>
      <c r="KF130" s="152"/>
      <c r="KG130" s="152"/>
      <c r="KH130" s="152"/>
      <c r="KI130" s="152"/>
      <c r="KJ130" s="152"/>
      <c r="KK130" s="152"/>
      <c r="KL130" s="152"/>
      <c r="KM130" s="152"/>
      <c r="KN130" s="152"/>
      <c r="KO130" s="152"/>
      <c r="KP130" s="152"/>
      <c r="KQ130" s="152"/>
      <c r="KR130" s="152"/>
      <c r="KS130" s="152"/>
      <c r="KT130" s="152"/>
      <c r="KU130" s="152"/>
      <c r="KV130" s="152"/>
      <c r="KW130" s="152"/>
      <c r="KX130" s="152"/>
      <c r="KY130" s="152"/>
      <c r="KZ130" s="152"/>
      <c r="LA130" s="152"/>
      <c r="LB130" s="152"/>
      <c r="LC130" s="152"/>
      <c r="LD130" s="152"/>
      <c r="LE130" s="152"/>
      <c r="LF130" s="152"/>
      <c r="LG130" s="152"/>
      <c r="LH130" s="152"/>
      <c r="LI130" s="152"/>
      <c r="LJ130" s="152"/>
      <c r="LK130" s="152"/>
      <c r="LL130" s="152"/>
      <c r="LM130" s="152"/>
      <c r="LN130" s="152"/>
      <c r="LO130" s="152"/>
      <c r="LP130" s="152"/>
      <c r="LQ130" s="152"/>
      <c r="LR130" s="152"/>
      <c r="LS130" s="152"/>
      <c r="LT130" s="152"/>
      <c r="LU130" s="152"/>
      <c r="LV130" s="152"/>
      <c r="LW130" s="152"/>
      <c r="LX130" s="152"/>
      <c r="LY130" s="152"/>
      <c r="LZ130" s="152"/>
      <c r="MA130" s="152"/>
      <c r="MB130" s="152"/>
      <c r="MC130" s="152"/>
      <c r="MD130" s="152"/>
      <c r="ME130" s="152"/>
      <c r="MF130" s="152"/>
      <c r="MG130" s="152"/>
      <c r="MH130" s="152"/>
      <c r="MI130" s="152"/>
      <c r="MJ130" s="152"/>
      <c r="MK130" s="152"/>
      <c r="ML130" s="152"/>
      <c r="MM130" s="152"/>
      <c r="MN130" s="152"/>
      <c r="MO130" s="152"/>
      <c r="MP130" s="152"/>
      <c r="MQ130" s="152"/>
      <c r="MR130" s="152"/>
      <c r="MS130" s="152"/>
      <c r="MT130" s="152"/>
    </row>
    <row r="131" spans="1:358" s="1" customFormat="1">
      <c r="A131" s="252"/>
      <c r="B131" s="276"/>
      <c r="C131" s="276"/>
      <c r="D131" s="152"/>
      <c r="E131" s="152"/>
      <c r="F131" s="277"/>
      <c r="G131" s="277"/>
      <c r="H131" s="277"/>
      <c r="I131" s="277"/>
      <c r="J131" s="278"/>
      <c r="K131" s="277"/>
      <c r="L131" s="277"/>
      <c r="M131" s="277"/>
      <c r="N131" s="277"/>
      <c r="O131" s="277"/>
      <c r="P131" s="277"/>
      <c r="Q131" s="277"/>
      <c r="R131" s="277"/>
      <c r="S131" s="277"/>
      <c r="T131" s="280"/>
      <c r="U131" s="280"/>
      <c r="V131" s="277"/>
      <c r="W131" s="277"/>
      <c r="X131" s="279"/>
      <c r="Y131" s="279"/>
      <c r="Z131" s="279"/>
      <c r="AA131" s="279"/>
      <c r="AB131" s="279"/>
      <c r="AC131" s="279"/>
      <c r="AD131" s="279"/>
      <c r="AE131" s="279"/>
      <c r="AF131" s="279"/>
      <c r="AG131" s="279"/>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2"/>
      <c r="EF131" s="152"/>
      <c r="EG131" s="152"/>
      <c r="EH131" s="152"/>
      <c r="EI131" s="152"/>
      <c r="EJ131" s="152"/>
      <c r="EK131" s="152"/>
      <c r="EL131" s="152"/>
      <c r="EM131" s="152"/>
      <c r="EN131" s="152"/>
      <c r="EO131" s="152"/>
      <c r="EP131" s="152"/>
      <c r="EQ131" s="152"/>
      <c r="ER131" s="152"/>
      <c r="ES131" s="152"/>
      <c r="ET131" s="152"/>
      <c r="EU131" s="152"/>
      <c r="EV131" s="152"/>
      <c r="EW131" s="152"/>
      <c r="EX131" s="152"/>
      <c r="EY131" s="152"/>
      <c r="EZ131" s="152"/>
      <c r="FA131" s="152"/>
      <c r="FB131" s="152"/>
      <c r="FC131" s="152"/>
      <c r="FD131" s="152"/>
      <c r="FE131" s="152"/>
      <c r="FF131" s="152"/>
      <c r="FG131" s="152"/>
      <c r="FH131" s="152"/>
      <c r="FI131" s="152"/>
      <c r="FJ131" s="152"/>
      <c r="FK131" s="152"/>
      <c r="FL131" s="152"/>
      <c r="FM131" s="152"/>
      <c r="FN131" s="152"/>
      <c r="FO131" s="152"/>
      <c r="FP131" s="152"/>
      <c r="FQ131" s="152"/>
      <c r="FR131" s="152"/>
      <c r="FS131" s="152"/>
      <c r="FT131" s="152"/>
      <c r="FU131" s="152"/>
      <c r="FV131" s="152"/>
      <c r="FW131" s="152"/>
      <c r="FX131" s="152"/>
      <c r="FY131" s="152"/>
      <c r="FZ131" s="152"/>
      <c r="GA131" s="152"/>
      <c r="GB131" s="152"/>
      <c r="GC131" s="152"/>
      <c r="GD131" s="152"/>
      <c r="GE131" s="152"/>
      <c r="GF131" s="152"/>
      <c r="GG131" s="152"/>
      <c r="GH131" s="152"/>
      <c r="GI131" s="152"/>
      <c r="GJ131" s="152"/>
      <c r="GK131" s="152"/>
      <c r="GL131" s="152"/>
      <c r="GM131" s="152"/>
      <c r="GN131" s="152"/>
      <c r="GO131" s="152"/>
      <c r="GP131" s="152"/>
      <c r="GQ131" s="152"/>
      <c r="GR131" s="152"/>
      <c r="GS131" s="152"/>
      <c r="GT131" s="152"/>
      <c r="GU131" s="152"/>
      <c r="GV131" s="152"/>
      <c r="GW131" s="152"/>
      <c r="GX131" s="152"/>
      <c r="GY131" s="152"/>
      <c r="GZ131" s="152"/>
      <c r="HA131" s="152"/>
      <c r="HB131" s="152"/>
      <c r="HC131" s="152"/>
      <c r="HD131" s="152"/>
      <c r="HE131" s="152"/>
      <c r="HF131" s="152"/>
      <c r="HG131" s="152"/>
      <c r="HH131" s="152"/>
      <c r="HI131" s="152"/>
      <c r="HJ131" s="152"/>
      <c r="HK131" s="152"/>
      <c r="HL131" s="152"/>
      <c r="HM131" s="152"/>
      <c r="HN131" s="152"/>
      <c r="HO131" s="152"/>
      <c r="HP131" s="152"/>
      <c r="HQ131" s="152"/>
      <c r="HR131" s="152"/>
      <c r="HS131" s="152"/>
      <c r="HT131" s="152"/>
      <c r="HU131" s="152"/>
      <c r="HV131" s="152"/>
      <c r="HW131" s="152"/>
      <c r="HX131" s="152"/>
      <c r="HY131" s="152"/>
      <c r="HZ131" s="152"/>
      <c r="IA131" s="152"/>
      <c r="IB131" s="152"/>
      <c r="IC131" s="152"/>
      <c r="ID131" s="152"/>
      <c r="IE131" s="152"/>
      <c r="IF131" s="152"/>
      <c r="IG131" s="152"/>
      <c r="IH131" s="152"/>
      <c r="II131" s="152"/>
      <c r="IJ131" s="152"/>
      <c r="IK131" s="152"/>
      <c r="IL131" s="152"/>
      <c r="IM131" s="152"/>
      <c r="IN131" s="152"/>
      <c r="IO131" s="152"/>
      <c r="IP131" s="152"/>
      <c r="IQ131" s="152"/>
      <c r="IR131" s="152"/>
      <c r="IS131" s="152"/>
      <c r="IT131" s="152"/>
      <c r="IU131" s="152"/>
      <c r="IV131" s="152"/>
      <c r="IW131" s="152"/>
      <c r="IX131" s="152"/>
      <c r="IY131" s="152"/>
      <c r="IZ131" s="152"/>
      <c r="JA131" s="152"/>
      <c r="JB131" s="152"/>
      <c r="JC131" s="152"/>
      <c r="JD131" s="152"/>
      <c r="JE131" s="152"/>
      <c r="JF131" s="152"/>
      <c r="JG131" s="152"/>
      <c r="JH131" s="152"/>
      <c r="JI131" s="152"/>
      <c r="JJ131" s="152"/>
      <c r="JK131" s="152"/>
      <c r="JL131" s="152"/>
      <c r="JM131" s="152"/>
      <c r="JN131" s="152"/>
      <c r="JO131" s="152"/>
      <c r="JP131" s="152"/>
      <c r="JQ131" s="152"/>
      <c r="JR131" s="152"/>
      <c r="JS131" s="152"/>
      <c r="JT131" s="152"/>
      <c r="JU131" s="152"/>
      <c r="JV131" s="152"/>
      <c r="JW131" s="152"/>
      <c r="JX131" s="152"/>
      <c r="JY131" s="152"/>
      <c r="JZ131" s="152"/>
      <c r="KA131" s="152"/>
      <c r="KB131" s="152"/>
      <c r="KC131" s="152"/>
      <c r="KD131" s="152"/>
      <c r="KE131" s="152"/>
      <c r="KF131" s="152"/>
      <c r="KG131" s="152"/>
      <c r="KH131" s="152"/>
      <c r="KI131" s="152"/>
      <c r="KJ131" s="152"/>
      <c r="KK131" s="152"/>
      <c r="KL131" s="152"/>
      <c r="KM131" s="152"/>
      <c r="KN131" s="152"/>
      <c r="KO131" s="152"/>
      <c r="KP131" s="152"/>
      <c r="KQ131" s="152"/>
      <c r="KR131" s="152"/>
      <c r="KS131" s="152"/>
      <c r="KT131" s="152"/>
      <c r="KU131" s="152"/>
      <c r="KV131" s="152"/>
      <c r="KW131" s="152"/>
      <c r="KX131" s="152"/>
      <c r="KY131" s="152"/>
      <c r="KZ131" s="152"/>
      <c r="LA131" s="152"/>
      <c r="LB131" s="152"/>
      <c r="LC131" s="152"/>
      <c r="LD131" s="152"/>
      <c r="LE131" s="152"/>
      <c r="LF131" s="152"/>
      <c r="LG131" s="152"/>
      <c r="LH131" s="152"/>
      <c r="LI131" s="152"/>
      <c r="LJ131" s="152"/>
      <c r="LK131" s="152"/>
      <c r="LL131" s="152"/>
      <c r="LM131" s="152"/>
      <c r="LN131" s="152"/>
      <c r="LO131" s="152"/>
      <c r="LP131" s="152"/>
      <c r="LQ131" s="152"/>
      <c r="LR131" s="152"/>
      <c r="LS131" s="152"/>
      <c r="LT131" s="152"/>
      <c r="LU131" s="152"/>
      <c r="LV131" s="152"/>
      <c r="LW131" s="152"/>
      <c r="LX131" s="152"/>
      <c r="LY131" s="152"/>
      <c r="LZ131" s="152"/>
      <c r="MA131" s="152"/>
      <c r="MB131" s="152"/>
      <c r="MC131" s="152"/>
      <c r="MD131" s="152"/>
      <c r="ME131" s="152"/>
      <c r="MF131" s="152"/>
      <c r="MG131" s="152"/>
      <c r="MH131" s="152"/>
      <c r="MI131" s="152"/>
      <c r="MJ131" s="152"/>
      <c r="MK131" s="152"/>
      <c r="ML131" s="152"/>
      <c r="MM131" s="152"/>
      <c r="MN131" s="152"/>
      <c r="MO131" s="152"/>
      <c r="MP131" s="152"/>
      <c r="MQ131" s="152"/>
      <c r="MR131" s="152"/>
      <c r="MS131" s="152"/>
      <c r="MT131" s="152"/>
    </row>
    <row r="132" spans="1:358" s="1" customFormat="1">
      <c r="A132" s="252"/>
      <c r="B132" s="276"/>
      <c r="C132" s="276"/>
      <c r="D132" s="152"/>
      <c r="E132" s="152"/>
      <c r="F132" s="277"/>
      <c r="G132" s="277"/>
      <c r="H132" s="277"/>
      <c r="I132" s="277"/>
      <c r="J132" s="278"/>
      <c r="K132" s="277"/>
      <c r="L132" s="277"/>
      <c r="M132" s="277"/>
      <c r="N132" s="277"/>
      <c r="O132" s="277"/>
      <c r="P132" s="277"/>
      <c r="Q132" s="277"/>
      <c r="R132" s="277"/>
      <c r="S132" s="277"/>
      <c r="T132" s="280"/>
      <c r="U132" s="280"/>
      <c r="V132" s="277"/>
      <c r="W132" s="277"/>
      <c r="X132" s="279"/>
      <c r="Y132" s="279"/>
      <c r="Z132" s="279"/>
      <c r="AA132" s="279"/>
      <c r="AB132" s="279"/>
      <c r="AC132" s="279"/>
      <c r="AD132" s="279"/>
      <c r="AE132" s="279"/>
      <c r="AF132" s="279"/>
      <c r="AG132" s="279"/>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c r="CV132" s="152"/>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c r="DY132" s="152"/>
      <c r="DZ132" s="152"/>
      <c r="EA132" s="152"/>
      <c r="EB132" s="152"/>
      <c r="EC132" s="152"/>
      <c r="ED132" s="152"/>
      <c r="EE132" s="152"/>
      <c r="EF132" s="152"/>
      <c r="EG132" s="152"/>
      <c r="EH132" s="152"/>
      <c r="EI132" s="152"/>
      <c r="EJ132" s="152"/>
      <c r="EK132" s="152"/>
      <c r="EL132" s="152"/>
      <c r="EM132" s="152"/>
      <c r="EN132" s="152"/>
      <c r="EO132" s="152"/>
      <c r="EP132" s="152"/>
      <c r="EQ132" s="152"/>
      <c r="ER132" s="152"/>
      <c r="ES132" s="152"/>
      <c r="ET132" s="152"/>
      <c r="EU132" s="152"/>
      <c r="EV132" s="152"/>
      <c r="EW132" s="152"/>
      <c r="EX132" s="152"/>
      <c r="EY132" s="152"/>
      <c r="EZ132" s="152"/>
      <c r="FA132" s="152"/>
      <c r="FB132" s="152"/>
      <c r="FC132" s="152"/>
      <c r="FD132" s="152"/>
      <c r="FE132" s="152"/>
      <c r="FF132" s="152"/>
      <c r="FG132" s="152"/>
      <c r="FH132" s="152"/>
      <c r="FI132" s="152"/>
      <c r="FJ132" s="152"/>
      <c r="FK132" s="152"/>
      <c r="FL132" s="152"/>
      <c r="FM132" s="152"/>
      <c r="FN132" s="152"/>
      <c r="FO132" s="152"/>
      <c r="FP132" s="152"/>
      <c r="FQ132" s="152"/>
      <c r="FR132" s="152"/>
      <c r="FS132" s="152"/>
      <c r="FT132" s="152"/>
      <c r="FU132" s="152"/>
      <c r="FV132" s="152"/>
      <c r="FW132" s="152"/>
      <c r="FX132" s="152"/>
      <c r="FY132" s="152"/>
      <c r="FZ132" s="152"/>
      <c r="GA132" s="152"/>
      <c r="GB132" s="152"/>
      <c r="GC132" s="152"/>
      <c r="GD132" s="152"/>
      <c r="GE132" s="152"/>
      <c r="GF132" s="152"/>
      <c r="GG132" s="152"/>
      <c r="GH132" s="152"/>
      <c r="GI132" s="152"/>
      <c r="GJ132" s="152"/>
      <c r="GK132" s="152"/>
      <c r="GL132" s="152"/>
      <c r="GM132" s="152"/>
      <c r="GN132" s="152"/>
      <c r="GO132" s="152"/>
      <c r="GP132" s="152"/>
      <c r="GQ132" s="152"/>
      <c r="GR132" s="152"/>
      <c r="GS132" s="152"/>
      <c r="GT132" s="152"/>
      <c r="GU132" s="152"/>
      <c r="GV132" s="152"/>
      <c r="GW132" s="152"/>
      <c r="GX132" s="152"/>
      <c r="GY132" s="152"/>
      <c r="GZ132" s="152"/>
      <c r="HA132" s="152"/>
      <c r="HB132" s="152"/>
      <c r="HC132" s="152"/>
      <c r="HD132" s="152"/>
      <c r="HE132" s="152"/>
      <c r="HF132" s="152"/>
      <c r="HG132" s="152"/>
      <c r="HH132" s="152"/>
      <c r="HI132" s="152"/>
      <c r="HJ132" s="152"/>
      <c r="HK132" s="152"/>
      <c r="HL132" s="152"/>
      <c r="HM132" s="152"/>
      <c r="HN132" s="152"/>
      <c r="HO132" s="152"/>
      <c r="HP132" s="152"/>
      <c r="HQ132" s="152"/>
      <c r="HR132" s="152"/>
      <c r="HS132" s="152"/>
      <c r="HT132" s="152"/>
      <c r="HU132" s="152"/>
      <c r="HV132" s="152"/>
      <c r="HW132" s="152"/>
      <c r="HX132" s="152"/>
      <c r="HY132" s="152"/>
      <c r="HZ132" s="152"/>
      <c r="IA132" s="152"/>
      <c r="IB132" s="152"/>
      <c r="IC132" s="152"/>
      <c r="ID132" s="152"/>
      <c r="IE132" s="152"/>
      <c r="IF132" s="152"/>
      <c r="IG132" s="152"/>
      <c r="IH132" s="152"/>
      <c r="II132" s="152"/>
      <c r="IJ132" s="152"/>
      <c r="IK132" s="152"/>
      <c r="IL132" s="152"/>
      <c r="IM132" s="152"/>
      <c r="IN132" s="152"/>
      <c r="IO132" s="152"/>
      <c r="IP132" s="152"/>
      <c r="IQ132" s="152"/>
      <c r="IR132" s="152"/>
      <c r="IS132" s="152"/>
      <c r="IT132" s="152"/>
      <c r="IU132" s="152"/>
      <c r="IV132" s="152"/>
      <c r="IW132" s="152"/>
      <c r="IX132" s="152"/>
      <c r="IY132" s="152"/>
      <c r="IZ132" s="152"/>
      <c r="JA132" s="152"/>
      <c r="JB132" s="152"/>
      <c r="JC132" s="152"/>
      <c r="JD132" s="152"/>
      <c r="JE132" s="152"/>
      <c r="JF132" s="152"/>
      <c r="JG132" s="152"/>
      <c r="JH132" s="152"/>
      <c r="JI132" s="152"/>
      <c r="JJ132" s="152"/>
      <c r="JK132" s="152"/>
      <c r="JL132" s="152"/>
      <c r="JM132" s="152"/>
      <c r="JN132" s="152"/>
      <c r="JO132" s="152"/>
      <c r="JP132" s="152"/>
      <c r="JQ132" s="152"/>
      <c r="JR132" s="152"/>
      <c r="JS132" s="152"/>
      <c r="JT132" s="152"/>
      <c r="JU132" s="152"/>
      <c r="JV132" s="152"/>
      <c r="JW132" s="152"/>
      <c r="JX132" s="152"/>
      <c r="JY132" s="152"/>
      <c r="JZ132" s="152"/>
      <c r="KA132" s="152"/>
      <c r="KB132" s="152"/>
      <c r="KC132" s="152"/>
      <c r="KD132" s="152"/>
      <c r="KE132" s="152"/>
      <c r="KF132" s="152"/>
      <c r="KG132" s="152"/>
      <c r="KH132" s="152"/>
      <c r="KI132" s="152"/>
      <c r="KJ132" s="152"/>
      <c r="KK132" s="152"/>
      <c r="KL132" s="152"/>
      <c r="KM132" s="152"/>
      <c r="KN132" s="152"/>
      <c r="KO132" s="152"/>
      <c r="KP132" s="152"/>
      <c r="KQ132" s="152"/>
      <c r="KR132" s="152"/>
      <c r="KS132" s="152"/>
      <c r="KT132" s="152"/>
      <c r="KU132" s="152"/>
      <c r="KV132" s="152"/>
      <c r="KW132" s="152"/>
      <c r="KX132" s="152"/>
      <c r="KY132" s="152"/>
      <c r="KZ132" s="152"/>
      <c r="LA132" s="152"/>
      <c r="LB132" s="152"/>
      <c r="LC132" s="152"/>
      <c r="LD132" s="152"/>
      <c r="LE132" s="152"/>
      <c r="LF132" s="152"/>
      <c r="LG132" s="152"/>
      <c r="LH132" s="152"/>
      <c r="LI132" s="152"/>
      <c r="LJ132" s="152"/>
      <c r="LK132" s="152"/>
      <c r="LL132" s="152"/>
      <c r="LM132" s="152"/>
      <c r="LN132" s="152"/>
      <c r="LO132" s="152"/>
      <c r="LP132" s="152"/>
      <c r="LQ132" s="152"/>
      <c r="LR132" s="152"/>
      <c r="LS132" s="152"/>
      <c r="LT132" s="152"/>
      <c r="LU132" s="152"/>
      <c r="LV132" s="152"/>
      <c r="LW132" s="152"/>
      <c r="LX132" s="152"/>
      <c r="LY132" s="152"/>
      <c r="LZ132" s="152"/>
      <c r="MA132" s="152"/>
      <c r="MB132" s="152"/>
      <c r="MC132" s="152"/>
      <c r="MD132" s="152"/>
      <c r="ME132" s="152"/>
      <c r="MF132" s="152"/>
      <c r="MG132" s="152"/>
      <c r="MH132" s="152"/>
      <c r="MI132" s="152"/>
      <c r="MJ132" s="152"/>
      <c r="MK132" s="152"/>
      <c r="ML132" s="152"/>
      <c r="MM132" s="152"/>
      <c r="MN132" s="152"/>
      <c r="MO132" s="152"/>
      <c r="MP132" s="152"/>
      <c r="MQ132" s="152"/>
      <c r="MR132" s="152"/>
      <c r="MS132" s="152"/>
      <c r="MT132" s="152"/>
    </row>
    <row r="133" spans="1:358" s="1" customFormat="1">
      <c r="A133" s="252"/>
      <c r="B133" s="276"/>
      <c r="C133" s="276"/>
      <c r="D133" s="152"/>
      <c r="E133" s="152"/>
      <c r="F133" s="277"/>
      <c r="G133" s="277"/>
      <c r="H133" s="277"/>
      <c r="I133" s="277"/>
      <c r="J133" s="278"/>
      <c r="K133" s="277"/>
      <c r="L133" s="277"/>
      <c r="M133" s="277"/>
      <c r="N133" s="277"/>
      <c r="O133" s="277"/>
      <c r="P133" s="277"/>
      <c r="Q133" s="277"/>
      <c r="R133" s="277"/>
      <c r="S133" s="277"/>
      <c r="T133" s="280"/>
      <c r="U133" s="280"/>
      <c r="V133" s="277"/>
      <c r="W133" s="277"/>
      <c r="X133" s="279"/>
      <c r="Y133" s="279"/>
      <c r="Z133" s="279"/>
      <c r="AA133" s="279"/>
      <c r="AB133" s="279"/>
      <c r="AC133" s="279"/>
      <c r="AD133" s="279"/>
      <c r="AE133" s="279"/>
      <c r="AF133" s="279"/>
      <c r="AG133" s="279"/>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c r="CV133" s="152"/>
      <c r="CW133" s="152"/>
      <c r="CX133" s="152"/>
      <c r="CY133" s="152"/>
      <c r="CZ133" s="152"/>
      <c r="DA133" s="152"/>
      <c r="DB133" s="152"/>
      <c r="DC133" s="152"/>
      <c r="DD133" s="152"/>
      <c r="DE133" s="152"/>
      <c r="DF133" s="152"/>
      <c r="DG133" s="152"/>
      <c r="DH133" s="152"/>
      <c r="DI133" s="152"/>
      <c r="DJ133" s="152"/>
      <c r="DK133" s="152"/>
      <c r="DL133" s="152"/>
      <c r="DM133" s="152"/>
      <c r="DN133" s="152"/>
      <c r="DO133" s="152"/>
      <c r="DP133" s="152"/>
      <c r="DQ133" s="152"/>
      <c r="DR133" s="152"/>
      <c r="DS133" s="152"/>
      <c r="DT133" s="152"/>
      <c r="DU133" s="152"/>
      <c r="DV133" s="152"/>
      <c r="DW133" s="152"/>
      <c r="DX133" s="152"/>
      <c r="DY133" s="152"/>
      <c r="DZ133" s="152"/>
      <c r="EA133" s="152"/>
      <c r="EB133" s="152"/>
      <c r="EC133" s="152"/>
      <c r="ED133" s="152"/>
      <c r="EE133" s="152"/>
      <c r="EF133" s="152"/>
      <c r="EG133" s="152"/>
      <c r="EH133" s="152"/>
      <c r="EI133" s="152"/>
      <c r="EJ133" s="152"/>
      <c r="EK133" s="152"/>
      <c r="EL133" s="152"/>
      <c r="EM133" s="152"/>
      <c r="EN133" s="152"/>
      <c r="EO133" s="152"/>
      <c r="EP133" s="152"/>
      <c r="EQ133" s="152"/>
      <c r="ER133" s="152"/>
      <c r="ES133" s="152"/>
      <c r="ET133" s="152"/>
      <c r="EU133" s="152"/>
      <c r="EV133" s="152"/>
      <c r="EW133" s="152"/>
      <c r="EX133" s="152"/>
      <c r="EY133" s="152"/>
      <c r="EZ133" s="152"/>
      <c r="FA133" s="152"/>
      <c r="FB133" s="152"/>
      <c r="FC133" s="152"/>
      <c r="FD133" s="152"/>
      <c r="FE133" s="152"/>
      <c r="FF133" s="152"/>
      <c r="FG133" s="152"/>
      <c r="FH133" s="152"/>
      <c r="FI133" s="152"/>
      <c r="FJ133" s="152"/>
      <c r="FK133" s="152"/>
      <c r="FL133" s="152"/>
      <c r="FM133" s="152"/>
      <c r="FN133" s="152"/>
      <c r="FO133" s="152"/>
      <c r="FP133" s="152"/>
      <c r="FQ133" s="152"/>
      <c r="FR133" s="152"/>
      <c r="FS133" s="152"/>
      <c r="FT133" s="152"/>
      <c r="FU133" s="152"/>
      <c r="FV133" s="152"/>
      <c r="FW133" s="152"/>
      <c r="FX133" s="152"/>
      <c r="FY133" s="152"/>
      <c r="FZ133" s="152"/>
      <c r="GA133" s="152"/>
      <c r="GB133" s="152"/>
      <c r="GC133" s="152"/>
      <c r="GD133" s="152"/>
      <c r="GE133" s="152"/>
      <c r="GF133" s="152"/>
      <c r="GG133" s="152"/>
      <c r="GH133" s="152"/>
      <c r="GI133" s="152"/>
      <c r="GJ133" s="152"/>
      <c r="GK133" s="152"/>
      <c r="GL133" s="152"/>
      <c r="GM133" s="152"/>
      <c r="GN133" s="152"/>
      <c r="GO133" s="152"/>
      <c r="GP133" s="152"/>
      <c r="GQ133" s="152"/>
      <c r="GR133" s="152"/>
      <c r="GS133" s="152"/>
      <c r="GT133" s="152"/>
      <c r="GU133" s="152"/>
      <c r="GV133" s="152"/>
      <c r="GW133" s="152"/>
      <c r="GX133" s="152"/>
      <c r="GY133" s="152"/>
      <c r="GZ133" s="152"/>
      <c r="HA133" s="152"/>
      <c r="HB133" s="152"/>
      <c r="HC133" s="152"/>
      <c r="HD133" s="152"/>
      <c r="HE133" s="152"/>
      <c r="HF133" s="152"/>
      <c r="HG133" s="152"/>
      <c r="HH133" s="152"/>
      <c r="HI133" s="152"/>
      <c r="HJ133" s="152"/>
      <c r="HK133" s="152"/>
      <c r="HL133" s="152"/>
      <c r="HM133" s="152"/>
      <c r="HN133" s="152"/>
      <c r="HO133" s="152"/>
      <c r="HP133" s="152"/>
      <c r="HQ133" s="152"/>
      <c r="HR133" s="152"/>
      <c r="HS133" s="152"/>
      <c r="HT133" s="152"/>
      <c r="HU133" s="152"/>
      <c r="HV133" s="152"/>
      <c r="HW133" s="152"/>
      <c r="HX133" s="152"/>
      <c r="HY133" s="152"/>
      <c r="HZ133" s="152"/>
      <c r="IA133" s="152"/>
      <c r="IB133" s="152"/>
      <c r="IC133" s="152"/>
      <c r="ID133" s="152"/>
      <c r="IE133" s="152"/>
      <c r="IF133" s="152"/>
      <c r="IG133" s="152"/>
      <c r="IH133" s="152"/>
      <c r="II133" s="152"/>
      <c r="IJ133" s="152"/>
      <c r="IK133" s="152"/>
      <c r="IL133" s="152"/>
      <c r="IM133" s="152"/>
      <c r="IN133" s="152"/>
      <c r="IO133" s="152"/>
      <c r="IP133" s="152"/>
      <c r="IQ133" s="152"/>
      <c r="IR133" s="152"/>
      <c r="IS133" s="152"/>
      <c r="IT133" s="152"/>
      <c r="IU133" s="152"/>
      <c r="IV133" s="152"/>
      <c r="IW133" s="152"/>
      <c r="IX133" s="152"/>
      <c r="IY133" s="152"/>
      <c r="IZ133" s="152"/>
      <c r="JA133" s="152"/>
      <c r="JB133" s="152"/>
      <c r="JC133" s="152"/>
      <c r="JD133" s="152"/>
      <c r="JE133" s="152"/>
      <c r="JF133" s="152"/>
      <c r="JG133" s="152"/>
      <c r="JH133" s="152"/>
      <c r="JI133" s="152"/>
      <c r="JJ133" s="152"/>
      <c r="JK133" s="152"/>
      <c r="JL133" s="152"/>
      <c r="JM133" s="152"/>
      <c r="JN133" s="152"/>
      <c r="JO133" s="152"/>
      <c r="JP133" s="152"/>
      <c r="JQ133" s="152"/>
      <c r="JR133" s="152"/>
      <c r="JS133" s="152"/>
      <c r="JT133" s="152"/>
      <c r="JU133" s="152"/>
      <c r="JV133" s="152"/>
      <c r="JW133" s="152"/>
      <c r="JX133" s="152"/>
      <c r="JY133" s="152"/>
      <c r="JZ133" s="152"/>
      <c r="KA133" s="152"/>
      <c r="KB133" s="152"/>
      <c r="KC133" s="152"/>
      <c r="KD133" s="152"/>
      <c r="KE133" s="152"/>
      <c r="KF133" s="152"/>
      <c r="KG133" s="152"/>
      <c r="KH133" s="152"/>
      <c r="KI133" s="152"/>
      <c r="KJ133" s="152"/>
      <c r="KK133" s="152"/>
      <c r="KL133" s="152"/>
      <c r="KM133" s="152"/>
      <c r="KN133" s="152"/>
      <c r="KO133" s="152"/>
      <c r="KP133" s="152"/>
      <c r="KQ133" s="152"/>
      <c r="KR133" s="152"/>
      <c r="KS133" s="152"/>
      <c r="KT133" s="152"/>
      <c r="KU133" s="152"/>
      <c r="KV133" s="152"/>
      <c r="KW133" s="152"/>
      <c r="KX133" s="152"/>
      <c r="KY133" s="152"/>
      <c r="KZ133" s="152"/>
      <c r="LA133" s="152"/>
      <c r="LB133" s="152"/>
      <c r="LC133" s="152"/>
      <c r="LD133" s="152"/>
      <c r="LE133" s="152"/>
      <c r="LF133" s="152"/>
      <c r="LG133" s="152"/>
      <c r="LH133" s="152"/>
      <c r="LI133" s="152"/>
      <c r="LJ133" s="152"/>
      <c r="LK133" s="152"/>
      <c r="LL133" s="152"/>
      <c r="LM133" s="152"/>
      <c r="LN133" s="152"/>
      <c r="LO133" s="152"/>
      <c r="LP133" s="152"/>
      <c r="LQ133" s="152"/>
      <c r="LR133" s="152"/>
      <c r="LS133" s="152"/>
      <c r="LT133" s="152"/>
      <c r="LU133" s="152"/>
      <c r="LV133" s="152"/>
      <c r="LW133" s="152"/>
      <c r="LX133" s="152"/>
      <c r="LY133" s="152"/>
      <c r="LZ133" s="152"/>
      <c r="MA133" s="152"/>
      <c r="MB133" s="152"/>
      <c r="MC133" s="152"/>
      <c r="MD133" s="152"/>
      <c r="ME133" s="152"/>
      <c r="MF133" s="152"/>
      <c r="MG133" s="152"/>
      <c r="MH133" s="152"/>
      <c r="MI133" s="152"/>
      <c r="MJ133" s="152"/>
      <c r="MK133" s="152"/>
      <c r="ML133" s="152"/>
      <c r="MM133" s="152"/>
      <c r="MN133" s="152"/>
      <c r="MO133" s="152"/>
      <c r="MP133" s="152"/>
      <c r="MQ133" s="152"/>
      <c r="MR133" s="152"/>
      <c r="MS133" s="152"/>
      <c r="MT133" s="152"/>
    </row>
    <row r="134" spans="1:358" s="1" customFormat="1">
      <c r="A134" s="252"/>
      <c r="B134" s="276"/>
      <c r="C134" s="276"/>
      <c r="D134" s="152"/>
      <c r="E134" s="152"/>
      <c r="F134" s="277"/>
      <c r="G134" s="277"/>
      <c r="H134" s="277"/>
      <c r="I134" s="277"/>
      <c r="J134" s="278"/>
      <c r="K134" s="277"/>
      <c r="L134" s="277"/>
      <c r="M134" s="277"/>
      <c r="N134" s="277"/>
      <c r="O134" s="277"/>
      <c r="P134" s="277"/>
      <c r="Q134" s="277"/>
      <c r="R134" s="277"/>
      <c r="S134" s="277"/>
      <c r="T134" s="280"/>
      <c r="U134" s="280"/>
      <c r="V134" s="277"/>
      <c r="W134" s="277"/>
      <c r="X134" s="279"/>
      <c r="Y134" s="279"/>
      <c r="Z134" s="279"/>
      <c r="AA134" s="279"/>
      <c r="AB134" s="279"/>
      <c r="AC134" s="279"/>
      <c r="AD134" s="279"/>
      <c r="AE134" s="279"/>
      <c r="AF134" s="279"/>
      <c r="AG134" s="279"/>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2"/>
      <c r="EF134" s="152"/>
      <c r="EG134" s="152"/>
      <c r="EH134" s="152"/>
      <c r="EI134" s="152"/>
      <c r="EJ134" s="152"/>
      <c r="EK134" s="152"/>
      <c r="EL134" s="152"/>
      <c r="EM134" s="152"/>
      <c r="EN134" s="152"/>
      <c r="EO134" s="152"/>
      <c r="EP134" s="152"/>
      <c r="EQ134" s="152"/>
      <c r="ER134" s="152"/>
      <c r="ES134" s="152"/>
      <c r="ET134" s="152"/>
      <c r="EU134" s="152"/>
      <c r="EV134" s="152"/>
      <c r="EW134" s="152"/>
      <c r="EX134" s="152"/>
      <c r="EY134" s="152"/>
      <c r="EZ134" s="152"/>
      <c r="FA134" s="152"/>
      <c r="FB134" s="152"/>
      <c r="FC134" s="152"/>
      <c r="FD134" s="152"/>
      <c r="FE134" s="152"/>
      <c r="FF134" s="152"/>
      <c r="FG134" s="152"/>
      <c r="FH134" s="152"/>
      <c r="FI134" s="152"/>
      <c r="FJ134" s="152"/>
      <c r="FK134" s="152"/>
      <c r="FL134" s="152"/>
      <c r="FM134" s="152"/>
      <c r="FN134" s="152"/>
      <c r="FO134" s="152"/>
      <c r="FP134" s="152"/>
      <c r="FQ134" s="152"/>
      <c r="FR134" s="152"/>
      <c r="FS134" s="152"/>
      <c r="FT134" s="152"/>
      <c r="FU134" s="152"/>
      <c r="FV134" s="152"/>
      <c r="FW134" s="152"/>
      <c r="FX134" s="152"/>
      <c r="FY134" s="152"/>
      <c r="FZ134" s="152"/>
      <c r="GA134" s="152"/>
      <c r="GB134" s="152"/>
      <c r="GC134" s="152"/>
      <c r="GD134" s="152"/>
      <c r="GE134" s="152"/>
      <c r="GF134" s="152"/>
      <c r="GG134" s="152"/>
      <c r="GH134" s="152"/>
      <c r="GI134" s="152"/>
      <c r="GJ134" s="152"/>
      <c r="GK134" s="152"/>
      <c r="GL134" s="152"/>
      <c r="GM134" s="152"/>
      <c r="GN134" s="152"/>
      <c r="GO134" s="152"/>
      <c r="GP134" s="152"/>
      <c r="GQ134" s="152"/>
      <c r="GR134" s="152"/>
      <c r="GS134" s="152"/>
      <c r="GT134" s="152"/>
      <c r="GU134" s="152"/>
      <c r="GV134" s="152"/>
      <c r="GW134" s="152"/>
      <c r="GX134" s="152"/>
      <c r="GY134" s="152"/>
      <c r="GZ134" s="152"/>
      <c r="HA134" s="152"/>
      <c r="HB134" s="152"/>
      <c r="HC134" s="152"/>
      <c r="HD134" s="152"/>
      <c r="HE134" s="152"/>
      <c r="HF134" s="152"/>
      <c r="HG134" s="152"/>
      <c r="HH134" s="152"/>
      <c r="HI134" s="152"/>
      <c r="HJ134" s="152"/>
      <c r="HK134" s="152"/>
      <c r="HL134" s="152"/>
      <c r="HM134" s="152"/>
      <c r="HN134" s="152"/>
      <c r="HO134" s="152"/>
      <c r="HP134" s="152"/>
      <c r="HQ134" s="152"/>
      <c r="HR134" s="152"/>
      <c r="HS134" s="152"/>
      <c r="HT134" s="152"/>
      <c r="HU134" s="152"/>
      <c r="HV134" s="152"/>
      <c r="HW134" s="152"/>
      <c r="HX134" s="152"/>
      <c r="HY134" s="152"/>
      <c r="HZ134" s="152"/>
      <c r="IA134" s="152"/>
      <c r="IB134" s="152"/>
      <c r="IC134" s="152"/>
      <c r="ID134" s="152"/>
      <c r="IE134" s="152"/>
      <c r="IF134" s="152"/>
      <c r="IG134" s="152"/>
      <c r="IH134" s="152"/>
      <c r="II134" s="152"/>
      <c r="IJ134" s="152"/>
      <c r="IK134" s="152"/>
      <c r="IL134" s="152"/>
      <c r="IM134" s="152"/>
      <c r="IN134" s="152"/>
      <c r="IO134" s="152"/>
      <c r="IP134" s="152"/>
      <c r="IQ134" s="152"/>
      <c r="IR134" s="152"/>
      <c r="IS134" s="152"/>
      <c r="IT134" s="152"/>
      <c r="IU134" s="152"/>
      <c r="IV134" s="152"/>
      <c r="IW134" s="152"/>
      <c r="IX134" s="152"/>
      <c r="IY134" s="152"/>
      <c r="IZ134" s="152"/>
      <c r="JA134" s="152"/>
      <c r="JB134" s="152"/>
      <c r="JC134" s="152"/>
      <c r="JD134" s="152"/>
      <c r="JE134" s="152"/>
      <c r="JF134" s="152"/>
      <c r="JG134" s="152"/>
      <c r="JH134" s="152"/>
      <c r="JI134" s="152"/>
      <c r="JJ134" s="152"/>
      <c r="JK134" s="152"/>
      <c r="JL134" s="152"/>
      <c r="JM134" s="152"/>
      <c r="JN134" s="152"/>
      <c r="JO134" s="152"/>
      <c r="JP134" s="152"/>
      <c r="JQ134" s="152"/>
      <c r="JR134" s="152"/>
      <c r="JS134" s="152"/>
      <c r="JT134" s="152"/>
      <c r="JU134" s="152"/>
      <c r="JV134" s="152"/>
      <c r="JW134" s="152"/>
      <c r="JX134" s="152"/>
      <c r="JY134" s="152"/>
      <c r="JZ134" s="152"/>
      <c r="KA134" s="152"/>
      <c r="KB134" s="152"/>
      <c r="KC134" s="152"/>
      <c r="KD134" s="152"/>
      <c r="KE134" s="152"/>
      <c r="KF134" s="152"/>
      <c r="KG134" s="152"/>
      <c r="KH134" s="152"/>
      <c r="KI134" s="152"/>
      <c r="KJ134" s="152"/>
      <c r="KK134" s="152"/>
      <c r="KL134" s="152"/>
      <c r="KM134" s="152"/>
      <c r="KN134" s="152"/>
      <c r="KO134" s="152"/>
      <c r="KP134" s="152"/>
      <c r="KQ134" s="152"/>
      <c r="KR134" s="152"/>
      <c r="KS134" s="152"/>
      <c r="KT134" s="152"/>
      <c r="KU134" s="152"/>
      <c r="KV134" s="152"/>
      <c r="KW134" s="152"/>
      <c r="KX134" s="152"/>
      <c r="KY134" s="152"/>
      <c r="KZ134" s="152"/>
      <c r="LA134" s="152"/>
      <c r="LB134" s="152"/>
      <c r="LC134" s="152"/>
      <c r="LD134" s="152"/>
      <c r="LE134" s="152"/>
      <c r="LF134" s="152"/>
      <c r="LG134" s="152"/>
      <c r="LH134" s="152"/>
      <c r="LI134" s="152"/>
      <c r="LJ134" s="152"/>
      <c r="LK134" s="152"/>
      <c r="LL134" s="152"/>
      <c r="LM134" s="152"/>
      <c r="LN134" s="152"/>
      <c r="LO134" s="152"/>
      <c r="LP134" s="152"/>
      <c r="LQ134" s="152"/>
      <c r="LR134" s="152"/>
      <c r="LS134" s="152"/>
      <c r="LT134" s="152"/>
      <c r="LU134" s="152"/>
      <c r="LV134" s="152"/>
      <c r="LW134" s="152"/>
      <c r="LX134" s="152"/>
      <c r="LY134" s="152"/>
      <c r="LZ134" s="152"/>
      <c r="MA134" s="152"/>
      <c r="MB134" s="152"/>
      <c r="MC134" s="152"/>
      <c r="MD134" s="152"/>
      <c r="ME134" s="152"/>
      <c r="MF134" s="152"/>
      <c r="MG134" s="152"/>
      <c r="MH134" s="152"/>
      <c r="MI134" s="152"/>
      <c r="MJ134" s="152"/>
      <c r="MK134" s="152"/>
      <c r="ML134" s="152"/>
      <c r="MM134" s="152"/>
      <c r="MN134" s="152"/>
      <c r="MO134" s="152"/>
      <c r="MP134" s="152"/>
      <c r="MQ134" s="152"/>
      <c r="MR134" s="152"/>
      <c r="MS134" s="152"/>
      <c r="MT134" s="152"/>
    </row>
    <row r="135" spans="1:358" s="1" customFormat="1">
      <c r="A135" s="252"/>
      <c r="B135" s="276"/>
      <c r="C135" s="276"/>
      <c r="D135" s="152"/>
      <c r="E135" s="152"/>
      <c r="F135" s="277"/>
      <c r="G135" s="277"/>
      <c r="H135" s="277"/>
      <c r="I135" s="277"/>
      <c r="J135" s="278"/>
      <c r="K135" s="277"/>
      <c r="L135" s="277"/>
      <c r="M135" s="277"/>
      <c r="N135" s="277"/>
      <c r="O135" s="277"/>
      <c r="P135" s="277"/>
      <c r="Q135" s="277"/>
      <c r="R135" s="277"/>
      <c r="S135" s="277"/>
      <c r="T135" s="280"/>
      <c r="U135" s="280"/>
      <c r="V135" s="277"/>
      <c r="W135" s="277"/>
      <c r="X135" s="279"/>
      <c r="Y135" s="279"/>
      <c r="Z135" s="279"/>
      <c r="AA135" s="279"/>
      <c r="AB135" s="279"/>
      <c r="AC135" s="279"/>
      <c r="AD135" s="279"/>
      <c r="AE135" s="279"/>
      <c r="AF135" s="279"/>
      <c r="AG135" s="279"/>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c r="CV135" s="152"/>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c r="DY135" s="152"/>
      <c r="DZ135" s="152"/>
      <c r="EA135" s="152"/>
      <c r="EB135" s="152"/>
      <c r="EC135" s="152"/>
      <c r="ED135" s="152"/>
      <c r="EE135" s="152"/>
      <c r="EF135" s="152"/>
      <c r="EG135" s="152"/>
      <c r="EH135" s="152"/>
      <c r="EI135" s="152"/>
      <c r="EJ135" s="152"/>
      <c r="EK135" s="152"/>
      <c r="EL135" s="152"/>
      <c r="EM135" s="152"/>
      <c r="EN135" s="152"/>
      <c r="EO135" s="152"/>
      <c r="EP135" s="152"/>
      <c r="EQ135" s="152"/>
      <c r="ER135" s="152"/>
      <c r="ES135" s="152"/>
      <c r="ET135" s="152"/>
      <c r="EU135" s="152"/>
      <c r="EV135" s="152"/>
      <c r="EW135" s="152"/>
      <c r="EX135" s="152"/>
      <c r="EY135" s="152"/>
      <c r="EZ135" s="152"/>
      <c r="FA135" s="152"/>
      <c r="FB135" s="152"/>
      <c r="FC135" s="152"/>
      <c r="FD135" s="152"/>
      <c r="FE135" s="152"/>
      <c r="FF135" s="152"/>
      <c r="FG135" s="152"/>
      <c r="FH135" s="152"/>
      <c r="FI135" s="152"/>
      <c r="FJ135" s="152"/>
      <c r="FK135" s="152"/>
      <c r="FL135" s="152"/>
      <c r="FM135" s="152"/>
      <c r="FN135" s="152"/>
      <c r="FO135" s="152"/>
      <c r="FP135" s="152"/>
      <c r="FQ135" s="152"/>
      <c r="FR135" s="152"/>
      <c r="FS135" s="152"/>
      <c r="FT135" s="152"/>
      <c r="FU135" s="152"/>
      <c r="FV135" s="152"/>
      <c r="FW135" s="152"/>
      <c r="FX135" s="152"/>
      <c r="FY135" s="152"/>
      <c r="FZ135" s="152"/>
      <c r="GA135" s="152"/>
      <c r="GB135" s="152"/>
      <c r="GC135" s="152"/>
      <c r="GD135" s="152"/>
      <c r="GE135" s="152"/>
      <c r="GF135" s="152"/>
      <c r="GG135" s="152"/>
      <c r="GH135" s="152"/>
      <c r="GI135" s="152"/>
      <c r="GJ135" s="152"/>
      <c r="GK135" s="152"/>
      <c r="GL135" s="152"/>
      <c r="GM135" s="152"/>
      <c r="GN135" s="152"/>
      <c r="GO135" s="152"/>
      <c r="GP135" s="152"/>
      <c r="GQ135" s="152"/>
      <c r="GR135" s="152"/>
      <c r="GS135" s="152"/>
      <c r="GT135" s="152"/>
      <c r="GU135" s="152"/>
      <c r="GV135" s="152"/>
      <c r="GW135" s="152"/>
      <c r="GX135" s="152"/>
      <c r="GY135" s="152"/>
      <c r="GZ135" s="152"/>
      <c r="HA135" s="152"/>
      <c r="HB135" s="152"/>
      <c r="HC135" s="152"/>
      <c r="HD135" s="152"/>
      <c r="HE135" s="152"/>
      <c r="HF135" s="152"/>
      <c r="HG135" s="152"/>
      <c r="HH135" s="152"/>
      <c r="HI135" s="152"/>
      <c r="HJ135" s="152"/>
      <c r="HK135" s="152"/>
      <c r="HL135" s="152"/>
      <c r="HM135" s="152"/>
      <c r="HN135" s="152"/>
      <c r="HO135" s="152"/>
      <c r="HP135" s="152"/>
      <c r="HQ135" s="152"/>
      <c r="HR135" s="152"/>
      <c r="HS135" s="152"/>
      <c r="HT135" s="152"/>
      <c r="HU135" s="152"/>
      <c r="HV135" s="152"/>
      <c r="HW135" s="152"/>
      <c r="HX135" s="152"/>
      <c r="HY135" s="152"/>
      <c r="HZ135" s="152"/>
      <c r="IA135" s="152"/>
      <c r="IB135" s="152"/>
      <c r="IC135" s="152"/>
      <c r="ID135" s="152"/>
      <c r="IE135" s="152"/>
      <c r="IF135" s="152"/>
      <c r="IG135" s="152"/>
      <c r="IH135" s="152"/>
      <c r="II135" s="152"/>
      <c r="IJ135" s="152"/>
      <c r="IK135" s="152"/>
      <c r="IL135" s="152"/>
      <c r="IM135" s="152"/>
      <c r="IN135" s="152"/>
      <c r="IO135" s="152"/>
      <c r="IP135" s="152"/>
      <c r="IQ135" s="152"/>
      <c r="IR135" s="152"/>
      <c r="IS135" s="152"/>
      <c r="IT135" s="152"/>
      <c r="IU135" s="152"/>
      <c r="IV135" s="152"/>
      <c r="IW135" s="152"/>
      <c r="IX135" s="152"/>
      <c r="IY135" s="152"/>
      <c r="IZ135" s="152"/>
      <c r="JA135" s="152"/>
      <c r="JB135" s="152"/>
      <c r="JC135" s="152"/>
      <c r="JD135" s="152"/>
      <c r="JE135" s="152"/>
      <c r="JF135" s="152"/>
      <c r="JG135" s="152"/>
      <c r="JH135" s="152"/>
      <c r="JI135" s="152"/>
      <c r="JJ135" s="152"/>
      <c r="JK135" s="152"/>
      <c r="JL135" s="152"/>
      <c r="JM135" s="152"/>
      <c r="JN135" s="152"/>
      <c r="JO135" s="152"/>
      <c r="JP135" s="152"/>
      <c r="JQ135" s="152"/>
      <c r="JR135" s="152"/>
      <c r="JS135" s="152"/>
      <c r="JT135" s="152"/>
      <c r="JU135" s="152"/>
      <c r="JV135" s="152"/>
      <c r="JW135" s="152"/>
      <c r="JX135" s="152"/>
      <c r="JY135" s="152"/>
      <c r="JZ135" s="152"/>
      <c r="KA135" s="152"/>
      <c r="KB135" s="152"/>
      <c r="KC135" s="152"/>
      <c r="KD135" s="152"/>
      <c r="KE135" s="152"/>
      <c r="KF135" s="152"/>
      <c r="KG135" s="152"/>
      <c r="KH135" s="152"/>
      <c r="KI135" s="152"/>
      <c r="KJ135" s="152"/>
      <c r="KK135" s="152"/>
      <c r="KL135" s="152"/>
      <c r="KM135" s="152"/>
      <c r="KN135" s="152"/>
      <c r="KO135" s="152"/>
      <c r="KP135" s="152"/>
      <c r="KQ135" s="152"/>
      <c r="KR135" s="152"/>
      <c r="KS135" s="152"/>
      <c r="KT135" s="152"/>
      <c r="KU135" s="152"/>
      <c r="KV135" s="152"/>
      <c r="KW135" s="152"/>
      <c r="KX135" s="152"/>
      <c r="KY135" s="152"/>
      <c r="KZ135" s="152"/>
      <c r="LA135" s="152"/>
      <c r="LB135" s="152"/>
      <c r="LC135" s="152"/>
      <c r="LD135" s="152"/>
      <c r="LE135" s="152"/>
      <c r="LF135" s="152"/>
      <c r="LG135" s="152"/>
      <c r="LH135" s="152"/>
      <c r="LI135" s="152"/>
      <c r="LJ135" s="152"/>
      <c r="LK135" s="152"/>
      <c r="LL135" s="152"/>
      <c r="LM135" s="152"/>
      <c r="LN135" s="152"/>
      <c r="LO135" s="152"/>
      <c r="LP135" s="152"/>
      <c r="LQ135" s="152"/>
      <c r="LR135" s="152"/>
      <c r="LS135" s="152"/>
      <c r="LT135" s="152"/>
      <c r="LU135" s="152"/>
      <c r="LV135" s="152"/>
      <c r="LW135" s="152"/>
      <c r="LX135" s="152"/>
      <c r="LY135" s="152"/>
      <c r="LZ135" s="152"/>
      <c r="MA135" s="152"/>
      <c r="MB135" s="152"/>
      <c r="MC135" s="152"/>
      <c r="MD135" s="152"/>
      <c r="ME135" s="152"/>
      <c r="MF135" s="152"/>
      <c r="MG135" s="152"/>
      <c r="MH135" s="152"/>
      <c r="MI135" s="152"/>
      <c r="MJ135" s="152"/>
      <c r="MK135" s="152"/>
      <c r="ML135" s="152"/>
      <c r="MM135" s="152"/>
      <c r="MN135" s="152"/>
      <c r="MO135" s="152"/>
      <c r="MP135" s="152"/>
      <c r="MQ135" s="152"/>
      <c r="MR135" s="152"/>
      <c r="MS135" s="152"/>
      <c r="MT135" s="152"/>
    </row>
    <row r="136" spans="1:358" s="1" customFormat="1">
      <c r="A136" s="194"/>
      <c r="B136" s="2"/>
      <c r="C136" s="2"/>
      <c r="F136" s="3"/>
      <c r="G136" s="3"/>
      <c r="H136" s="3"/>
      <c r="I136" s="3"/>
      <c r="J136" s="4"/>
      <c r="K136" s="3"/>
      <c r="L136" s="3"/>
      <c r="M136" s="3"/>
      <c r="N136" s="3"/>
      <c r="O136" s="3"/>
      <c r="P136" s="3"/>
      <c r="Q136" s="3"/>
      <c r="R136" s="3"/>
      <c r="S136" s="3"/>
      <c r="T136" s="5"/>
      <c r="U136" s="5"/>
      <c r="V136" s="3"/>
      <c r="W136" s="3"/>
      <c r="X136" s="6"/>
      <c r="Y136" s="6"/>
      <c r="Z136" s="6"/>
      <c r="AA136" s="6"/>
      <c r="AB136" s="6"/>
      <c r="AC136" s="6"/>
      <c r="AD136" s="6"/>
      <c r="AE136" s="6"/>
      <c r="AF136" s="6"/>
      <c r="AG136" s="6"/>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c r="CS136" s="152"/>
      <c r="CT136" s="152"/>
      <c r="CU136" s="152"/>
      <c r="CV136" s="152"/>
      <c r="CW136" s="152"/>
      <c r="CX136" s="152"/>
      <c r="CY136" s="152"/>
      <c r="CZ136" s="152"/>
      <c r="DA136" s="152"/>
      <c r="DB136" s="152"/>
      <c r="DC136" s="152"/>
      <c r="DD136" s="152"/>
      <c r="DE136" s="152"/>
      <c r="DF136" s="152"/>
      <c r="DG136" s="152"/>
      <c r="DH136" s="152"/>
      <c r="DI136" s="152"/>
      <c r="DJ136" s="152"/>
      <c r="DK136" s="152"/>
      <c r="DL136" s="152"/>
      <c r="DM136" s="152"/>
      <c r="DN136" s="152"/>
      <c r="DO136" s="152"/>
      <c r="DP136" s="152"/>
      <c r="DQ136" s="152"/>
      <c r="DR136" s="152"/>
      <c r="DS136" s="152"/>
      <c r="DT136" s="152"/>
      <c r="DU136" s="152"/>
      <c r="DV136" s="152"/>
      <c r="DW136" s="152"/>
      <c r="DX136" s="152"/>
      <c r="DY136" s="152"/>
      <c r="DZ136" s="152"/>
      <c r="EA136" s="152"/>
      <c r="EB136" s="152"/>
      <c r="EC136" s="152"/>
      <c r="ED136" s="152"/>
      <c r="EE136" s="152"/>
      <c r="EF136" s="152"/>
      <c r="EG136" s="152"/>
      <c r="EH136" s="152"/>
      <c r="EI136" s="152"/>
      <c r="EJ136" s="152"/>
      <c r="EK136" s="152"/>
      <c r="EL136" s="152"/>
      <c r="EM136" s="152"/>
      <c r="EN136" s="152"/>
      <c r="EO136" s="152"/>
      <c r="EP136" s="152"/>
      <c r="EQ136" s="152"/>
      <c r="ER136" s="152"/>
      <c r="ES136" s="152"/>
      <c r="ET136" s="152"/>
      <c r="EU136" s="152"/>
      <c r="EV136" s="152"/>
      <c r="EW136" s="152"/>
      <c r="EX136" s="152"/>
      <c r="EY136" s="152"/>
      <c r="EZ136" s="152"/>
      <c r="FA136" s="152"/>
      <c r="FB136" s="152"/>
      <c r="FC136" s="152"/>
      <c r="FD136" s="152"/>
      <c r="FE136" s="152"/>
      <c r="FF136" s="152"/>
      <c r="FG136" s="152"/>
      <c r="FH136" s="152"/>
      <c r="FI136" s="152"/>
      <c r="FJ136" s="152"/>
      <c r="FK136" s="152"/>
      <c r="FL136" s="152"/>
      <c r="FM136" s="152"/>
      <c r="FN136" s="152"/>
      <c r="FO136" s="152"/>
      <c r="FP136" s="152"/>
      <c r="FQ136" s="152"/>
      <c r="FR136" s="152"/>
      <c r="FS136" s="152"/>
      <c r="FT136" s="152"/>
      <c r="FU136" s="152"/>
      <c r="FV136" s="152"/>
      <c r="FW136" s="152"/>
      <c r="FX136" s="152"/>
      <c r="FY136" s="152"/>
      <c r="FZ136" s="152"/>
      <c r="GA136" s="152"/>
      <c r="GB136" s="152"/>
      <c r="GC136" s="152"/>
      <c r="GD136" s="152"/>
      <c r="GE136" s="152"/>
      <c r="GF136" s="152"/>
      <c r="GG136" s="152"/>
      <c r="GH136" s="152"/>
      <c r="GI136" s="152"/>
      <c r="GJ136" s="152"/>
      <c r="GK136" s="152"/>
      <c r="GL136" s="152"/>
      <c r="GM136" s="152"/>
      <c r="GN136" s="152"/>
      <c r="GO136" s="152"/>
      <c r="GP136" s="152"/>
      <c r="GQ136" s="152"/>
      <c r="GR136" s="152"/>
      <c r="GS136" s="152"/>
      <c r="GT136" s="152"/>
      <c r="GU136" s="152"/>
      <c r="GV136" s="152"/>
      <c r="GW136" s="152"/>
      <c r="GX136" s="152"/>
      <c r="GY136" s="152"/>
      <c r="GZ136" s="152"/>
      <c r="HA136" s="152"/>
      <c r="HB136" s="152"/>
      <c r="HC136" s="152"/>
      <c r="HD136" s="152"/>
      <c r="HE136" s="152"/>
      <c r="HF136" s="152"/>
      <c r="HG136" s="152"/>
      <c r="HH136" s="152"/>
      <c r="HI136" s="152"/>
      <c r="HJ136" s="152"/>
      <c r="HK136" s="152"/>
      <c r="HL136" s="152"/>
      <c r="HM136" s="152"/>
      <c r="HN136" s="152"/>
      <c r="HO136" s="152"/>
      <c r="HP136" s="152"/>
      <c r="HQ136" s="152"/>
      <c r="HR136" s="152"/>
      <c r="HS136" s="152"/>
      <c r="HT136" s="152"/>
      <c r="HU136" s="152"/>
      <c r="HV136" s="152"/>
      <c r="HW136" s="152"/>
      <c r="HX136" s="152"/>
      <c r="HY136" s="152"/>
      <c r="HZ136" s="152"/>
      <c r="IA136" s="152"/>
      <c r="IB136" s="152"/>
      <c r="IC136" s="152"/>
      <c r="ID136" s="152"/>
      <c r="IE136" s="152"/>
      <c r="IF136" s="152"/>
      <c r="IG136" s="152"/>
      <c r="IH136" s="152"/>
      <c r="II136" s="152"/>
      <c r="IJ136" s="152"/>
      <c r="IK136" s="152"/>
      <c r="IL136" s="152"/>
      <c r="IM136" s="152"/>
      <c r="IN136" s="152"/>
      <c r="IO136" s="152"/>
      <c r="IP136" s="152"/>
      <c r="IQ136" s="152"/>
      <c r="IR136" s="152"/>
      <c r="IS136" s="152"/>
      <c r="IT136" s="152"/>
      <c r="IU136" s="152"/>
      <c r="IV136" s="152"/>
      <c r="IW136" s="152"/>
      <c r="IX136" s="152"/>
      <c r="IY136" s="152"/>
      <c r="IZ136" s="152"/>
      <c r="JA136" s="152"/>
      <c r="JB136" s="152"/>
      <c r="JC136" s="152"/>
      <c r="JD136" s="152"/>
      <c r="JE136" s="152"/>
      <c r="JF136" s="152"/>
      <c r="JG136" s="152"/>
      <c r="JH136" s="152"/>
      <c r="JI136" s="152"/>
      <c r="JJ136" s="152"/>
      <c r="JK136" s="152"/>
      <c r="JL136" s="152"/>
      <c r="JM136" s="152"/>
      <c r="JN136" s="152"/>
      <c r="JO136" s="152"/>
      <c r="JP136" s="152"/>
      <c r="JQ136" s="152"/>
      <c r="JR136" s="152"/>
      <c r="JS136" s="152"/>
      <c r="JT136" s="152"/>
      <c r="JU136" s="152"/>
      <c r="JV136" s="152"/>
      <c r="JW136" s="152"/>
      <c r="JX136" s="152"/>
      <c r="JY136" s="152"/>
      <c r="JZ136" s="152"/>
      <c r="KA136" s="152"/>
      <c r="KB136" s="152"/>
      <c r="KC136" s="152"/>
      <c r="KD136" s="152"/>
      <c r="KE136" s="152"/>
      <c r="KF136" s="152"/>
      <c r="KG136" s="152"/>
      <c r="KH136" s="152"/>
      <c r="KI136" s="152"/>
      <c r="KJ136" s="152"/>
      <c r="KK136" s="152"/>
      <c r="KL136" s="152"/>
      <c r="KM136" s="152"/>
      <c r="KN136" s="152"/>
      <c r="KO136" s="152"/>
      <c r="KP136" s="152"/>
      <c r="KQ136" s="152"/>
      <c r="KR136" s="152"/>
      <c r="KS136" s="152"/>
      <c r="KT136" s="152"/>
      <c r="KU136" s="152"/>
      <c r="KV136" s="152"/>
      <c r="KW136" s="152"/>
      <c r="KX136" s="152"/>
      <c r="KY136" s="152"/>
      <c r="KZ136" s="152"/>
      <c r="LA136" s="152"/>
      <c r="LB136" s="152"/>
      <c r="LC136" s="152"/>
      <c r="LD136" s="152"/>
      <c r="LE136" s="152"/>
      <c r="LF136" s="152"/>
      <c r="LG136" s="152"/>
      <c r="LH136" s="152"/>
      <c r="LI136" s="152"/>
      <c r="LJ136" s="152"/>
      <c r="LK136" s="152"/>
      <c r="LL136" s="152"/>
      <c r="LM136" s="152"/>
      <c r="LN136" s="152"/>
      <c r="LO136" s="152"/>
      <c r="LP136" s="152"/>
      <c r="LQ136" s="152"/>
      <c r="LR136" s="152"/>
      <c r="LS136" s="152"/>
      <c r="LT136" s="152"/>
      <c r="LU136" s="152"/>
      <c r="LV136" s="152"/>
      <c r="LW136" s="152"/>
      <c r="LX136" s="152"/>
      <c r="LY136" s="152"/>
      <c r="LZ136" s="152"/>
      <c r="MA136" s="152"/>
      <c r="MB136" s="152"/>
      <c r="MC136" s="152"/>
      <c r="MD136" s="152"/>
      <c r="ME136" s="152"/>
      <c r="MF136" s="152"/>
      <c r="MG136" s="152"/>
      <c r="MH136" s="152"/>
      <c r="MI136" s="152"/>
      <c r="MJ136" s="152"/>
      <c r="MK136" s="152"/>
      <c r="ML136" s="152"/>
      <c r="MM136" s="152"/>
      <c r="MN136" s="152"/>
      <c r="MO136" s="152"/>
      <c r="MP136" s="152"/>
      <c r="MQ136" s="152"/>
      <c r="MR136" s="152"/>
      <c r="MS136" s="152"/>
      <c r="MT136" s="152"/>
    </row>
  </sheetData>
  <mergeCells count="183">
    <mergeCell ref="P5:P6"/>
    <mergeCell ref="Q5:Q6"/>
    <mergeCell ref="R5:R6"/>
    <mergeCell ref="S5:S6"/>
    <mergeCell ref="E5:E6"/>
    <mergeCell ref="F5:F6"/>
    <mergeCell ref="G5:G6"/>
    <mergeCell ref="H5:H6"/>
    <mergeCell ref="I5:I6"/>
    <mergeCell ref="K5:K6"/>
    <mergeCell ref="AH5:AH6"/>
    <mergeCell ref="AI5:AI6"/>
    <mergeCell ref="A9:C9"/>
    <mergeCell ref="E17:E18"/>
    <mergeCell ref="F17:F18"/>
    <mergeCell ref="G17:G18"/>
    <mergeCell ref="H17:H18"/>
    <mergeCell ref="I17:I18"/>
    <mergeCell ref="K17:K18"/>
    <mergeCell ref="N17:N18"/>
    <mergeCell ref="AB5:AB6"/>
    <mergeCell ref="AC5:AC6"/>
    <mergeCell ref="AD5:AD6"/>
    <mergeCell ref="AE5:AE6"/>
    <mergeCell ref="AF5:AF6"/>
    <mergeCell ref="AG5:AG6"/>
    <mergeCell ref="V5:V6"/>
    <mergeCell ref="W5:W6"/>
    <mergeCell ref="X5:X6"/>
    <mergeCell ref="Y5:Y6"/>
    <mergeCell ref="Z5:Z6"/>
    <mergeCell ref="AA5:AA6"/>
    <mergeCell ref="N5:N6"/>
    <mergeCell ref="O5:O6"/>
    <mergeCell ref="AF17:AF18"/>
    <mergeCell ref="AG17:AG18"/>
    <mergeCell ref="AH17:AH18"/>
    <mergeCell ref="W17:W18"/>
    <mergeCell ref="X17:X18"/>
    <mergeCell ref="Y17:Y18"/>
    <mergeCell ref="Z17:Z18"/>
    <mergeCell ref="AA17:AA18"/>
    <mergeCell ref="AB17:AB18"/>
    <mergeCell ref="A20:C20"/>
    <mergeCell ref="E28:E29"/>
    <mergeCell ref="F28:F29"/>
    <mergeCell ref="G28:G29"/>
    <mergeCell ref="H28:H29"/>
    <mergeCell ref="I28:I29"/>
    <mergeCell ref="AC17:AC18"/>
    <mergeCell ref="AD17:AD18"/>
    <mergeCell ref="AE17:AE18"/>
    <mergeCell ref="O17:O18"/>
    <mergeCell ref="P17:P18"/>
    <mergeCell ref="Q17:Q18"/>
    <mergeCell ref="R17:R18"/>
    <mergeCell ref="S17:S18"/>
    <mergeCell ref="V17:V18"/>
    <mergeCell ref="W28:W29"/>
    <mergeCell ref="X28:X29"/>
    <mergeCell ref="Y28:Y29"/>
    <mergeCell ref="Z28:Z29"/>
    <mergeCell ref="K28:K29"/>
    <mergeCell ref="N28:N29"/>
    <mergeCell ref="O28:O29"/>
    <mergeCell ref="P28:P29"/>
    <mergeCell ref="Q28:Q29"/>
    <mergeCell ref="AG28:AG29"/>
    <mergeCell ref="AH28:AH29"/>
    <mergeCell ref="AB28:AB29"/>
    <mergeCell ref="AC28:AC29"/>
    <mergeCell ref="AD28:AD29"/>
    <mergeCell ref="AE28:AE29"/>
    <mergeCell ref="AF28:AF29"/>
    <mergeCell ref="AC39:AC40"/>
    <mergeCell ref="AD39:AD40"/>
    <mergeCell ref="AE39:AE40"/>
    <mergeCell ref="AF39:AF40"/>
    <mergeCell ref="AG39:AG40"/>
    <mergeCell ref="AH39:AH40"/>
    <mergeCell ref="AB39:AB40"/>
    <mergeCell ref="A31:C31"/>
    <mergeCell ref="E39:E40"/>
    <mergeCell ref="F39:F40"/>
    <mergeCell ref="G39:G40"/>
    <mergeCell ref="H39:H40"/>
    <mergeCell ref="I39:I40"/>
    <mergeCell ref="K39:K40"/>
    <mergeCell ref="N39:N40"/>
    <mergeCell ref="AA28:AA29"/>
    <mergeCell ref="S28:S29"/>
    <mergeCell ref="V28:V29"/>
    <mergeCell ref="W39:W40"/>
    <mergeCell ref="X39:X40"/>
    <mergeCell ref="Y39:Y40"/>
    <mergeCell ref="Z39:Z40"/>
    <mergeCell ref="AA39:AA40"/>
    <mergeCell ref="R28:R29"/>
    <mergeCell ref="O39:O40"/>
    <mergeCell ref="P39:P40"/>
    <mergeCell ref="Q39:Q40"/>
    <mergeCell ref="R39:R40"/>
    <mergeCell ref="S39:S40"/>
    <mergeCell ref="V39:V40"/>
    <mergeCell ref="O52:O53"/>
    <mergeCell ref="P52:P53"/>
    <mergeCell ref="Q52:Q53"/>
    <mergeCell ref="R52:R53"/>
    <mergeCell ref="A42:C42"/>
    <mergeCell ref="E52:E53"/>
    <mergeCell ref="F52:F53"/>
    <mergeCell ref="G52:G53"/>
    <mergeCell ref="H52:H53"/>
    <mergeCell ref="I52:I53"/>
    <mergeCell ref="AG52:AG53"/>
    <mergeCell ref="AH52:AH53"/>
    <mergeCell ref="A55:C55"/>
    <mergeCell ref="E63:E64"/>
    <mergeCell ref="F63:F64"/>
    <mergeCell ref="G63:G64"/>
    <mergeCell ref="H63:H64"/>
    <mergeCell ref="I63:I64"/>
    <mergeCell ref="K63:K64"/>
    <mergeCell ref="N63:N64"/>
    <mergeCell ref="AA52:AA53"/>
    <mergeCell ref="AB52:AB53"/>
    <mergeCell ref="AC52:AC53"/>
    <mergeCell ref="AD52:AD53"/>
    <mergeCell ref="AE52:AE53"/>
    <mergeCell ref="AF52:AF53"/>
    <mergeCell ref="S52:S53"/>
    <mergeCell ref="V52:V53"/>
    <mergeCell ref="W52:W53"/>
    <mergeCell ref="X52:X53"/>
    <mergeCell ref="Y52:Y53"/>
    <mergeCell ref="Z52:Z53"/>
    <mergeCell ref="K52:K53"/>
    <mergeCell ref="N52:N53"/>
    <mergeCell ref="AF63:AF64"/>
    <mergeCell ref="AG63:AG64"/>
    <mergeCell ref="AH63:AH64"/>
    <mergeCell ref="W63:W64"/>
    <mergeCell ref="X63:X64"/>
    <mergeCell ref="Y63:Y64"/>
    <mergeCell ref="Z63:Z64"/>
    <mergeCell ref="AA63:AA64"/>
    <mergeCell ref="AB63:AB64"/>
    <mergeCell ref="A66:C66"/>
    <mergeCell ref="E74:E75"/>
    <mergeCell ref="F74:F75"/>
    <mergeCell ref="G74:G75"/>
    <mergeCell ref="H74:H75"/>
    <mergeCell ref="I74:I75"/>
    <mergeCell ref="AC63:AC64"/>
    <mergeCell ref="AD63:AD64"/>
    <mergeCell ref="AE63:AE64"/>
    <mergeCell ref="O63:O64"/>
    <mergeCell ref="P63:P64"/>
    <mergeCell ref="Q63:Q64"/>
    <mergeCell ref="R63:R64"/>
    <mergeCell ref="S63:S64"/>
    <mergeCell ref="V63:V64"/>
    <mergeCell ref="AG74:AG75"/>
    <mergeCell ref="AH74:AH75"/>
    <mergeCell ref="A77:C77"/>
    <mergeCell ref="AA74:AA75"/>
    <mergeCell ref="AB74:AB75"/>
    <mergeCell ref="AC74:AC75"/>
    <mergeCell ref="AD74:AD75"/>
    <mergeCell ref="AE74:AE75"/>
    <mergeCell ref="AF74:AF75"/>
    <mergeCell ref="S74:S75"/>
    <mergeCell ref="V74:V75"/>
    <mergeCell ref="W74:W75"/>
    <mergeCell ref="X74:X75"/>
    <mergeCell ref="Y74:Y75"/>
    <mergeCell ref="Z74:Z75"/>
    <mergeCell ref="K74:K75"/>
    <mergeCell ref="N74:N75"/>
    <mergeCell ref="O74:O75"/>
    <mergeCell ref="P74:P75"/>
    <mergeCell ref="Q74:Q75"/>
    <mergeCell ref="R74:R75"/>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T136"/>
  <sheetViews>
    <sheetView topLeftCell="A4" zoomScale="80" zoomScaleNormal="80" workbookViewId="0">
      <pane xSplit="15" ySplit="3" topLeftCell="P8" activePane="bottomRight" state="frozen"/>
      <selection activeCell="AJ82" sqref="AJ82"/>
      <selection pane="topRight" activeCell="AJ82" sqref="AJ82"/>
      <selection pane="bottomLeft" activeCell="AJ82" sqref="AJ82"/>
      <selection pane="bottomRight" activeCell="AJ82" sqref="AJ82"/>
    </sheetView>
  </sheetViews>
  <sheetFormatPr defaultColWidth="9.125" defaultRowHeight="21" outlineLevelRow="1" outlineLevelCol="1"/>
  <cols>
    <col min="1" max="1" width="18.2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16" width="9.25" style="3" customWidth="1"/>
    <col min="17" max="17" width="9.625" style="3" customWidth="1"/>
    <col min="18" max="18" width="10.5" style="3" customWidth="1"/>
    <col min="19" max="19" width="10" style="3" customWidth="1"/>
    <col min="20" max="21" width="29.5" style="5" hidden="1" customWidth="1" outlineLevel="1"/>
    <col min="22" max="22" width="9.125" style="3" customWidth="1" collapsed="1"/>
    <col min="23" max="23" width="9.125" style="3" customWidth="1"/>
    <col min="24" max="29" width="9.125" style="6" customWidth="1"/>
    <col min="30" max="30" width="8.625" style="6" hidden="1" customWidth="1" outlineLevel="1"/>
    <col min="31" max="33" width="9.25" style="6" hidden="1" customWidth="1" outlineLevel="1"/>
    <col min="34" max="34" width="8.625" style="153" customWidth="1" collapsed="1"/>
    <col min="35" max="35" width="10.125" style="7" bestFit="1" customWidth="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2"/>
      <c r="U2" s="12"/>
      <c r="V2" s="10"/>
      <c r="W2" s="10"/>
      <c r="X2" s="10"/>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7"/>
      <c r="U3" s="17"/>
      <c r="V3" s="14"/>
      <c r="W3" s="14"/>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264" t="s">
        <v>9</v>
      </c>
      <c r="M5" s="264" t="s">
        <v>9</v>
      </c>
      <c r="N5" s="1182" t="s">
        <v>87</v>
      </c>
      <c r="O5" s="1182" t="s">
        <v>13</v>
      </c>
      <c r="P5" s="1182" t="s">
        <v>14</v>
      </c>
      <c r="Q5" s="1182" t="s">
        <v>15</v>
      </c>
      <c r="R5" s="1182" t="s">
        <v>16</v>
      </c>
      <c r="S5" s="1182" t="s">
        <v>64</v>
      </c>
      <c r="T5" s="29" t="s">
        <v>10</v>
      </c>
      <c r="U5" s="30" t="s">
        <v>11</v>
      </c>
      <c r="V5" s="1182" t="s">
        <v>65</v>
      </c>
      <c r="W5" s="1182" t="s">
        <v>66</v>
      </c>
      <c r="X5" s="1182" t="s">
        <v>67</v>
      </c>
      <c r="Y5" s="1182" t="s">
        <v>68</v>
      </c>
      <c r="Z5" s="1182" t="s">
        <v>69</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87">
        <v>42461</v>
      </c>
      <c r="U6" s="188">
        <v>42491</v>
      </c>
      <c r="V6" s="1183"/>
      <c r="W6" s="1183"/>
      <c r="X6" s="1183"/>
      <c r="Y6" s="1183"/>
      <c r="Z6" s="1183"/>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2"/>
      <c r="U7" s="22"/>
      <c r="V7" s="24"/>
      <c r="W7" s="24"/>
      <c r="X7" s="24"/>
      <c r="Y7" s="23"/>
      <c r="Z7" s="24"/>
      <c r="AA7" s="24"/>
      <c r="AB7" s="24"/>
      <c r="AC7" s="24"/>
      <c r="AD7" s="302"/>
      <c r="AE7" s="24"/>
      <c r="AF7" s="24"/>
      <c r="AG7" s="303"/>
      <c r="AH7" s="238"/>
      <c r="AI7" s="266"/>
    </row>
    <row r="8" spans="1:358" hidden="1" outlineLevel="1">
      <c r="A8" s="209" t="s">
        <v>21</v>
      </c>
      <c r="B8" s="210">
        <v>61.78</v>
      </c>
      <c r="C8" s="210" t="s">
        <v>22</v>
      </c>
      <c r="D8" s="211"/>
      <c r="E8" s="212">
        <v>58.55</v>
      </c>
      <c r="F8" s="35"/>
      <c r="G8" s="35"/>
      <c r="H8" s="35"/>
      <c r="I8" s="35"/>
      <c r="J8" s="36"/>
      <c r="K8" s="35"/>
      <c r="L8" s="213"/>
      <c r="M8" s="213"/>
      <c r="N8" s="35"/>
      <c r="O8" s="35"/>
      <c r="P8" s="35"/>
      <c r="Q8" s="35"/>
      <c r="R8" s="38"/>
      <c r="S8" s="39"/>
      <c r="T8" s="214"/>
      <c r="U8" s="215"/>
      <c r="V8" s="39"/>
      <c r="W8" s="39"/>
      <c r="X8" s="39"/>
      <c r="Y8" s="38"/>
      <c r="Z8" s="38"/>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16"/>
      <c r="U9" s="217"/>
      <c r="V9" s="208"/>
      <c r="W9" s="208"/>
      <c r="X9" s="208"/>
      <c r="Y9" s="208"/>
      <c r="Z9" s="208"/>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65.2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52">
        <v>26.81</v>
      </c>
      <c r="Q10" s="52">
        <v>29.38</v>
      </c>
      <c r="R10" s="56">
        <v>35.141818181818174</v>
      </c>
      <c r="S10" s="189">
        <v>36</v>
      </c>
      <c r="T10" s="185" t="s">
        <v>175</v>
      </c>
      <c r="U10" s="186" t="s">
        <v>176</v>
      </c>
      <c r="V10" s="189">
        <v>37</v>
      </c>
      <c r="W10" s="189">
        <v>37.5</v>
      </c>
      <c r="X10" s="189">
        <v>38.25</v>
      </c>
      <c r="Y10" s="189">
        <v>40</v>
      </c>
      <c r="Z10" s="189">
        <v>40.5</v>
      </c>
      <c r="AA10" s="189">
        <v>41</v>
      </c>
      <c r="AB10" s="189">
        <v>42</v>
      </c>
      <c r="AC10" s="297">
        <v>42.5</v>
      </c>
      <c r="AD10" s="308">
        <f>AVERAGE(P10:R10)</f>
        <v>30.443939393939388</v>
      </c>
      <c r="AE10" s="246">
        <f>AVERAGE(S10:W10)</f>
        <v>36.833333333333336</v>
      </c>
      <c r="AF10" s="246">
        <f>AVERAGE(X10:Z10)</f>
        <v>39.583333333333336</v>
      </c>
      <c r="AG10" s="309">
        <f>AVERAGE(AA10:AC10)</f>
        <v>41.833333333333336</v>
      </c>
      <c r="AH10" s="241">
        <f>AVERAGE(P10:AC10)</f>
        <v>37.173484848484847</v>
      </c>
      <c r="AI10" s="267"/>
    </row>
    <row r="11" spans="1:358" ht="65.2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52">
        <v>26.81</v>
      </c>
      <c r="Q11" s="52">
        <v>29.38</v>
      </c>
      <c r="R11" s="50">
        <v>35.141818181818174</v>
      </c>
      <c r="S11" s="183">
        <v>36</v>
      </c>
      <c r="T11" s="185"/>
      <c r="U11" s="186"/>
      <c r="V11" s="183">
        <v>35</v>
      </c>
      <c r="W11" s="183">
        <v>34</v>
      </c>
      <c r="X11" s="183">
        <v>36</v>
      </c>
      <c r="Y11" s="183">
        <v>36</v>
      </c>
      <c r="Z11" s="183">
        <v>37</v>
      </c>
      <c r="AA11" s="183">
        <v>39</v>
      </c>
      <c r="AB11" s="183">
        <v>41</v>
      </c>
      <c r="AC11" s="298">
        <v>42</v>
      </c>
      <c r="AD11" s="308">
        <f>AVERAGE(P11:R11)</f>
        <v>30.443939393939388</v>
      </c>
      <c r="AE11" s="246">
        <f t="shared" ref="AE11:AE13" si="1">AVERAGE(S11:W11)</f>
        <v>35</v>
      </c>
      <c r="AF11" s="246">
        <f t="shared" ref="AF11:AF13" si="2">AVERAGE(X11:Z11)</f>
        <v>36.333333333333336</v>
      </c>
      <c r="AG11" s="309">
        <f t="shared" ref="AG11:AG13" si="3">AVERAGE(AA11:AC11)</f>
        <v>40.666666666666664</v>
      </c>
      <c r="AH11" s="241">
        <f>AVERAGE(P11:AC11)</f>
        <v>35.610984848484847</v>
      </c>
      <c r="AI11" s="267"/>
    </row>
    <row r="12" spans="1:358" ht="65.2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52">
        <v>26.81</v>
      </c>
      <c r="Q12" s="52">
        <v>29.38</v>
      </c>
      <c r="R12" s="56">
        <v>35.141818181818174</v>
      </c>
      <c r="S12" s="183">
        <v>35</v>
      </c>
      <c r="T12" s="185" t="s">
        <v>173</v>
      </c>
      <c r="U12" s="186" t="s">
        <v>157</v>
      </c>
      <c r="V12" s="183">
        <v>35</v>
      </c>
      <c r="W12" s="183">
        <v>35</v>
      </c>
      <c r="X12" s="183">
        <v>37</v>
      </c>
      <c r="Y12" s="189">
        <v>37</v>
      </c>
      <c r="Z12" s="189">
        <v>37</v>
      </c>
      <c r="AA12" s="189">
        <v>40</v>
      </c>
      <c r="AB12" s="189">
        <v>40</v>
      </c>
      <c r="AC12" s="297">
        <v>40</v>
      </c>
      <c r="AD12" s="308">
        <f>AVERAGE(P12:R12)</f>
        <v>30.443939393939388</v>
      </c>
      <c r="AE12" s="246">
        <f t="shared" si="1"/>
        <v>35</v>
      </c>
      <c r="AF12" s="246">
        <f t="shared" si="2"/>
        <v>37</v>
      </c>
      <c r="AG12" s="309">
        <f t="shared" si="3"/>
        <v>40</v>
      </c>
      <c r="AH12" s="241">
        <f>AVERAGE(P12:AC12)</f>
        <v>35.610984848484847</v>
      </c>
      <c r="AI12" s="267"/>
    </row>
    <row r="13" spans="1:358" ht="65.2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52">
        <v>26.81</v>
      </c>
      <c r="Q13" s="52">
        <v>29.38</v>
      </c>
      <c r="R13" s="56">
        <v>35.141818181818174</v>
      </c>
      <c r="S13" s="189">
        <v>35.700000000000003</v>
      </c>
      <c r="T13" s="253" t="s">
        <v>184</v>
      </c>
      <c r="U13" s="254" t="s">
        <v>185</v>
      </c>
      <c r="V13" s="189">
        <v>36</v>
      </c>
      <c r="W13" s="189">
        <v>36.549999999999997</v>
      </c>
      <c r="X13" s="189">
        <v>37.5</v>
      </c>
      <c r="Y13" s="189">
        <v>38</v>
      </c>
      <c r="Z13" s="189">
        <v>39</v>
      </c>
      <c r="AA13" s="189">
        <v>41</v>
      </c>
      <c r="AB13" s="189">
        <v>43</v>
      </c>
      <c r="AC13" s="297">
        <v>45</v>
      </c>
      <c r="AD13" s="308">
        <f>AVERAGE(P13:R13)</f>
        <v>30.443939393939388</v>
      </c>
      <c r="AE13" s="246">
        <f t="shared" si="1"/>
        <v>36.083333333333336</v>
      </c>
      <c r="AF13" s="246">
        <f t="shared" si="2"/>
        <v>38.166666666666664</v>
      </c>
      <c r="AG13" s="309">
        <f t="shared" si="3"/>
        <v>43</v>
      </c>
      <c r="AH13" s="241">
        <f>AVERAGE(P13:AC13)</f>
        <v>36.923484848484847</v>
      </c>
      <c r="AI13" s="267"/>
    </row>
    <row r="14" spans="1:358" s="62" customFormat="1" ht="19.5" hidden="1" outlineLevel="1" thickBot="1">
      <c r="A14" s="245" t="s">
        <v>75</v>
      </c>
      <c r="B14" s="244" t="s">
        <v>27</v>
      </c>
      <c r="C14" s="58" t="s">
        <v>27</v>
      </c>
      <c r="D14" s="58"/>
      <c r="E14" s="58"/>
      <c r="F14" s="59"/>
      <c r="G14" s="59"/>
      <c r="H14" s="59"/>
      <c r="I14" s="59"/>
      <c r="J14" s="59" t="e">
        <f t="shared" ref="J14:K14" si="4">AVERAGE(J10:J13)</f>
        <v>#DIV/0!</v>
      </c>
      <c r="K14" s="59">
        <f t="shared" si="4"/>
        <v>48.3</v>
      </c>
      <c r="L14" s="59">
        <f>AVERAGE(L10:L13)</f>
        <v>46.85</v>
      </c>
      <c r="M14" s="59">
        <f>AVERAGE(M10:M13)</f>
        <v>48.634999999999998</v>
      </c>
      <c r="N14" s="59">
        <f>AVERAGE(N10:N13)</f>
        <v>46.25</v>
      </c>
      <c r="O14" s="59">
        <f t="shared" ref="O14" si="5">AVERAGE(O10:O13)</f>
        <v>37</v>
      </c>
      <c r="P14" s="59">
        <f>AVERAGE(P10:P13)</f>
        <v>26.81</v>
      </c>
      <c r="Q14" s="59">
        <f>AVERAGE(Q10:Q13)</f>
        <v>29.38</v>
      </c>
      <c r="R14" s="59">
        <f>AVERAGE(R10:R13)</f>
        <v>35.141818181818174</v>
      </c>
      <c r="S14" s="59">
        <f>AVERAGE(S10:S13)</f>
        <v>35.674999999999997</v>
      </c>
      <c r="T14" s="60"/>
      <c r="U14" s="60"/>
      <c r="V14" s="59">
        <f t="shared" ref="V14:AC14" si="6">AVERAGE(V10:V13)</f>
        <v>35.75</v>
      </c>
      <c r="W14" s="59">
        <f t="shared" si="6"/>
        <v>35.762500000000003</v>
      </c>
      <c r="X14" s="59">
        <f t="shared" si="6"/>
        <v>37.1875</v>
      </c>
      <c r="Y14" s="59">
        <f t="shared" si="6"/>
        <v>37.75</v>
      </c>
      <c r="Z14" s="59">
        <f t="shared" si="6"/>
        <v>38.375</v>
      </c>
      <c r="AA14" s="59">
        <f t="shared" si="6"/>
        <v>40.25</v>
      </c>
      <c r="AB14" s="59">
        <f t="shared" si="6"/>
        <v>41.5</v>
      </c>
      <c r="AC14" s="234">
        <f t="shared" si="6"/>
        <v>42.375</v>
      </c>
      <c r="AD14" s="310">
        <f>AVERAGE(AD10:AD13)</f>
        <v>30.443939393939388</v>
      </c>
      <c r="AE14" s="59">
        <f t="shared" ref="AE14" si="7">AVERAGE(AE10:AE13)</f>
        <v>35.729166666666671</v>
      </c>
      <c r="AF14" s="59">
        <f>AVERAGE(AF10:AF13)</f>
        <v>37.770833333333336</v>
      </c>
      <c r="AG14" s="311">
        <f>AVERAGE(AG10:AG13)</f>
        <v>41.375</v>
      </c>
      <c r="AH14" s="242">
        <f>AVERAGE(AH10:AH13)</f>
        <v>36.329734848484847</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8">Q14</f>
        <v>29.38</v>
      </c>
      <c r="R15" s="164">
        <f>R14</f>
        <v>35.141818181818174</v>
      </c>
      <c r="S15" s="164">
        <v>35.700000000000003</v>
      </c>
      <c r="T15" s="164"/>
      <c r="U15" s="164"/>
      <c r="V15" s="164">
        <v>36</v>
      </c>
      <c r="W15" s="164">
        <v>36</v>
      </c>
      <c r="X15" s="164">
        <v>37.5</v>
      </c>
      <c r="Y15" s="164">
        <v>38</v>
      </c>
      <c r="Z15" s="164">
        <v>39</v>
      </c>
      <c r="AA15" s="164">
        <v>40</v>
      </c>
      <c r="AB15" s="164">
        <v>42</v>
      </c>
      <c r="AC15" s="229">
        <v>42.5</v>
      </c>
      <c r="AD15" s="312">
        <f>AVERAGE(P15:R15)</f>
        <v>30.443939393939388</v>
      </c>
      <c r="AE15" s="164">
        <f>AVERAGE(S15:W15)</f>
        <v>35.9</v>
      </c>
      <c r="AF15" s="164">
        <f>AVERAGE(X15:Z15)</f>
        <v>38.166666666666664</v>
      </c>
      <c r="AG15" s="313">
        <f>AVERAGE(AA15:AC15)</f>
        <v>41.5</v>
      </c>
      <c r="AH15" s="242">
        <f>AVERAGE(P15:S15,V15:AC15)</f>
        <v>36.502651515151513</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67"/>
      <c r="U16" s="67"/>
      <c r="V16" s="24"/>
      <c r="W16" s="24"/>
      <c r="X16" s="24"/>
      <c r="Y16" s="23"/>
      <c r="Z16" s="23"/>
      <c r="AA16" s="23"/>
      <c r="AB16" s="23"/>
      <c r="AC16" s="24"/>
      <c r="AD16" s="314"/>
      <c r="AE16" s="23"/>
      <c r="AF16" s="23"/>
      <c r="AG16" s="303"/>
      <c r="AH16" s="238"/>
      <c r="AI16" s="272"/>
    </row>
    <row r="17" spans="1:358" ht="16.5" hidden="1" customHeight="1" outlineLevel="1">
      <c r="A17" s="231"/>
      <c r="B17" s="26" t="s">
        <v>1</v>
      </c>
      <c r="C17" s="26" t="str">
        <f>C5</f>
        <v>Forecast</v>
      </c>
      <c r="D17" s="27"/>
      <c r="E17" s="1182" t="s">
        <v>3</v>
      </c>
      <c r="F17" s="1182" t="s">
        <v>4</v>
      </c>
      <c r="G17" s="1182" t="s">
        <v>5</v>
      </c>
      <c r="H17" s="1182" t="s">
        <v>6</v>
      </c>
      <c r="I17" s="1182" t="s">
        <v>7</v>
      </c>
      <c r="J17" s="28" t="s">
        <v>2</v>
      </c>
      <c r="K17" s="1182" t="s">
        <v>8</v>
      </c>
      <c r="L17" s="264" t="s">
        <v>9</v>
      </c>
      <c r="M17" s="264" t="s">
        <v>9</v>
      </c>
      <c r="N17" s="1182" t="s">
        <v>12</v>
      </c>
      <c r="O17" s="1182" t="s">
        <v>13</v>
      </c>
      <c r="P17" s="1182" t="s">
        <v>14</v>
      </c>
      <c r="Q17" s="1182" t="s">
        <v>15</v>
      </c>
      <c r="R17" s="1182" t="s">
        <v>16</v>
      </c>
      <c r="S17" s="1182" t="s">
        <v>64</v>
      </c>
      <c r="T17" s="29" t="s">
        <v>10</v>
      </c>
      <c r="U17" s="30" t="s">
        <v>11</v>
      </c>
      <c r="V17" s="1182" t="s">
        <v>65</v>
      </c>
      <c r="W17" s="1182" t="s">
        <v>66</v>
      </c>
      <c r="X17" s="1182" t="s">
        <v>67</v>
      </c>
      <c r="Y17" s="1182" t="s">
        <v>68</v>
      </c>
      <c r="Z17" s="1182" t="s">
        <v>69</v>
      </c>
      <c r="AA17" s="1182" t="s">
        <v>70</v>
      </c>
      <c r="AB17" s="1182" t="s">
        <v>77</v>
      </c>
      <c r="AC17" s="1204" t="s">
        <v>78</v>
      </c>
      <c r="AD17" s="1206" t="s">
        <v>79</v>
      </c>
      <c r="AE17" s="1198" t="s">
        <v>80</v>
      </c>
      <c r="AF17" s="1198" t="s">
        <v>81</v>
      </c>
      <c r="AG17" s="1208" t="s">
        <v>82</v>
      </c>
      <c r="AH17" s="1196">
        <v>2016</v>
      </c>
      <c r="AI17" s="272"/>
    </row>
    <row r="18" spans="1:358" ht="16.5" hidden="1" customHeight="1" outlineLevel="1">
      <c r="A18" s="232"/>
      <c r="B18" s="68"/>
      <c r="C18" s="68"/>
      <c r="D18" s="27"/>
      <c r="E18" s="1183"/>
      <c r="F18" s="1183"/>
      <c r="G18" s="1183"/>
      <c r="H18" s="1183"/>
      <c r="I18" s="1183"/>
      <c r="J18" s="69" t="str">
        <f>$J$6</f>
        <v>(8-12 Jun)</v>
      </c>
      <c r="K18" s="1183"/>
      <c r="L18" s="33" t="s">
        <v>20</v>
      </c>
      <c r="M18" s="33" t="s">
        <v>63</v>
      </c>
      <c r="N18" s="1183"/>
      <c r="O18" s="1183"/>
      <c r="P18" s="1183"/>
      <c r="Q18" s="1183"/>
      <c r="R18" s="1183"/>
      <c r="S18" s="1183"/>
      <c r="T18" s="187">
        <v>42430</v>
      </c>
      <c r="U18" s="188">
        <v>42461</v>
      </c>
      <c r="V18" s="1183"/>
      <c r="W18" s="1183"/>
      <c r="X18" s="1183"/>
      <c r="Y18" s="1183"/>
      <c r="Z18" s="1183"/>
      <c r="AA18" s="1183"/>
      <c r="AB18" s="1183"/>
      <c r="AC18" s="1205"/>
      <c r="AD18" s="1207"/>
      <c r="AE18" s="1199"/>
      <c r="AF18" s="1199"/>
      <c r="AG18" s="1209"/>
      <c r="AH18" s="1197"/>
      <c r="AI18" s="272"/>
    </row>
    <row r="19" spans="1:358" hidden="1" outlineLevel="1">
      <c r="A19" s="47" t="s">
        <v>29</v>
      </c>
      <c r="B19" s="34">
        <v>-1.78</v>
      </c>
      <c r="C19" s="34" t="str">
        <f>C8</f>
        <v>Previous WK</v>
      </c>
      <c r="D19" s="70"/>
      <c r="E19" s="71">
        <v>1.01</v>
      </c>
      <c r="F19" s="35"/>
      <c r="G19" s="35"/>
      <c r="H19" s="35"/>
      <c r="I19" s="35"/>
      <c r="J19" s="72"/>
      <c r="K19" s="35"/>
      <c r="L19" s="37"/>
      <c r="M19" s="37"/>
      <c r="N19" s="35"/>
      <c r="O19" s="35"/>
      <c r="P19" s="74"/>
      <c r="Q19" s="74"/>
      <c r="R19" s="74"/>
      <c r="S19" s="39"/>
      <c r="T19" s="73"/>
      <c r="U19" s="73"/>
      <c r="V19" s="39"/>
      <c r="W19" s="39"/>
      <c r="X19" s="39"/>
      <c r="Y19" s="38"/>
      <c r="Z19" s="38"/>
      <c r="AA19" s="38"/>
      <c r="AB19" s="38"/>
      <c r="AC19" s="39"/>
      <c r="AD19" s="304"/>
      <c r="AE19" s="248"/>
      <c r="AF19" s="248"/>
      <c r="AG19" s="305"/>
      <c r="AH19" s="239"/>
      <c r="AI19" s="272"/>
    </row>
    <row r="20" spans="1:358" s="77" customFormat="1" ht="21" hidden="1" customHeight="1" outlineLevel="1">
      <c r="A20" s="1180"/>
      <c r="B20" s="1181"/>
      <c r="C20" s="1181"/>
      <c r="D20" s="75"/>
      <c r="E20" s="75"/>
      <c r="F20" s="76"/>
      <c r="G20" s="76"/>
      <c r="H20" s="76"/>
      <c r="I20" s="76"/>
      <c r="J20" s="43"/>
      <c r="K20" s="76"/>
      <c r="L20" s="76"/>
      <c r="M20" s="76"/>
      <c r="N20" s="76"/>
      <c r="O20" s="76"/>
      <c r="P20" s="222"/>
      <c r="Q20" s="76"/>
      <c r="R20" s="44"/>
      <c r="S20" s="44"/>
      <c r="T20" s="216"/>
      <c r="U20" s="217"/>
      <c r="V20" s="44"/>
      <c r="W20" s="44"/>
      <c r="X20" s="44"/>
      <c r="Y20" s="44"/>
      <c r="Z20" s="44"/>
      <c r="AA20" s="44"/>
      <c r="AB20" s="44"/>
      <c r="AC20" s="235"/>
      <c r="AD20" s="315"/>
      <c r="AE20" s="44"/>
      <c r="AF20" s="44"/>
      <c r="AG20" s="316"/>
      <c r="AH20" s="240"/>
      <c r="AI20" s="272"/>
      <c r="AJ20" s="45"/>
      <c r="AK20" s="45"/>
      <c r="AL20" s="45"/>
      <c r="AM20" s="45"/>
      <c r="AN20" s="45"/>
      <c r="AO20" s="45"/>
      <c r="AP20" s="45"/>
      <c r="AQ20" s="45"/>
      <c r="AR20" s="45"/>
      <c r="AS20" s="45"/>
      <c r="AT20" s="45"/>
      <c r="AU20" s="45"/>
      <c r="AV20" s="45"/>
      <c r="AW20" s="45"/>
      <c r="AX20" s="45"/>
      <c r="AY20" s="45"/>
      <c r="AZ20" s="45"/>
      <c r="BA20" s="45"/>
      <c r="BB20" s="45"/>
      <c r="BC20" s="45"/>
      <c r="BD20" s="45"/>
      <c r="BE20" s="45"/>
      <c r="BF20" s="45"/>
      <c r="BG20" s="45"/>
      <c r="BH20" s="45"/>
      <c r="BI20" s="45"/>
      <c r="BJ20" s="45"/>
      <c r="BK20" s="45"/>
      <c r="BL20" s="45"/>
      <c r="BM20" s="45"/>
      <c r="BN20" s="45"/>
      <c r="BO20" s="45"/>
      <c r="BP20" s="45"/>
      <c r="BQ20" s="45"/>
      <c r="BR20" s="45"/>
      <c r="BS20" s="45"/>
      <c r="BT20" s="45"/>
      <c r="BU20" s="45"/>
      <c r="BV20" s="45"/>
      <c r="BW20" s="45"/>
      <c r="BX20" s="45"/>
      <c r="BY20" s="45"/>
      <c r="BZ20" s="45"/>
      <c r="CA20" s="45"/>
      <c r="CB20" s="45"/>
      <c r="CC20" s="45"/>
      <c r="CD20" s="45"/>
      <c r="CE20" s="45"/>
      <c r="CF20" s="45"/>
      <c r="CG20" s="45"/>
      <c r="CH20" s="45"/>
      <c r="CI20" s="45"/>
      <c r="CJ20" s="45"/>
      <c r="CK20" s="45"/>
      <c r="CL20" s="45"/>
      <c r="CM20" s="45"/>
      <c r="CN20" s="45"/>
      <c r="CO20" s="45"/>
      <c r="CP20" s="45"/>
      <c r="CQ20" s="45"/>
      <c r="CR20" s="45"/>
      <c r="CS20" s="45"/>
      <c r="CT20" s="45"/>
      <c r="CU20" s="45"/>
      <c r="CV20" s="45"/>
      <c r="CW20" s="45"/>
      <c r="CX20" s="45"/>
      <c r="CY20" s="45"/>
      <c r="CZ20" s="45"/>
      <c r="DA20" s="45"/>
      <c r="DB20" s="45"/>
      <c r="DC20" s="45"/>
      <c r="DD20" s="45"/>
      <c r="DE20" s="45"/>
      <c r="DF20" s="45"/>
      <c r="DG20" s="45"/>
      <c r="DH20" s="45"/>
      <c r="DI20" s="45"/>
      <c r="DJ20" s="45"/>
      <c r="DK20" s="45"/>
      <c r="DL20" s="45"/>
      <c r="DM20" s="45"/>
      <c r="DN20" s="45"/>
      <c r="DO20" s="45"/>
      <c r="DP20" s="45"/>
      <c r="DQ20" s="45"/>
      <c r="DR20" s="45"/>
      <c r="DS20" s="45"/>
      <c r="DT20" s="45"/>
      <c r="DU20" s="45"/>
      <c r="DV20" s="45"/>
      <c r="DW20" s="45"/>
      <c r="DX20" s="45"/>
      <c r="DY20" s="45"/>
      <c r="DZ20" s="45"/>
      <c r="EA20" s="45"/>
      <c r="EB20" s="45"/>
      <c r="EC20" s="45"/>
      <c r="ED20" s="45"/>
      <c r="EE20" s="45"/>
      <c r="EF20" s="45"/>
      <c r="EG20" s="45"/>
      <c r="EH20" s="45"/>
      <c r="EI20" s="45"/>
      <c r="EJ20" s="45"/>
      <c r="EK20" s="45"/>
      <c r="EL20" s="45"/>
      <c r="EM20" s="45"/>
      <c r="EN20" s="45"/>
      <c r="EO20" s="45"/>
      <c r="EP20" s="45"/>
      <c r="EQ20" s="45"/>
      <c r="ER20" s="45"/>
      <c r="ES20" s="45"/>
      <c r="ET20" s="45"/>
      <c r="EU20" s="45"/>
      <c r="EV20" s="45"/>
      <c r="EW20" s="45"/>
      <c r="EX20" s="45"/>
      <c r="EY20" s="45"/>
      <c r="EZ20" s="45"/>
      <c r="FA20" s="45"/>
      <c r="FB20" s="45"/>
      <c r="FC20" s="45"/>
      <c r="FD20" s="45"/>
      <c r="FE20" s="45"/>
      <c r="FF20" s="45"/>
      <c r="FG20" s="45"/>
      <c r="FH20" s="45"/>
      <c r="FI20" s="45"/>
      <c r="FJ20" s="45"/>
      <c r="FK20" s="45"/>
      <c r="FL20" s="45"/>
      <c r="FM20" s="45"/>
      <c r="FN20" s="45"/>
      <c r="FO20" s="45"/>
      <c r="FP20" s="45"/>
      <c r="FQ20" s="45"/>
      <c r="FR20" s="45"/>
      <c r="FS20" s="45"/>
      <c r="FT20" s="45"/>
      <c r="FU20" s="45"/>
      <c r="FV20" s="45"/>
      <c r="FW20" s="45"/>
      <c r="FX20" s="45"/>
      <c r="FY20" s="45"/>
      <c r="FZ20" s="45"/>
      <c r="GA20" s="45"/>
      <c r="GB20" s="45"/>
      <c r="GC20" s="45"/>
      <c r="GD20" s="45"/>
      <c r="GE20" s="45"/>
      <c r="GF20" s="45"/>
      <c r="GG20" s="45"/>
      <c r="GH20" s="45"/>
      <c r="GI20" s="45"/>
      <c r="GJ20" s="45"/>
      <c r="GK20" s="45"/>
      <c r="GL20" s="45"/>
      <c r="GM20" s="45"/>
      <c r="GN20" s="45"/>
      <c r="GO20" s="45"/>
      <c r="GP20" s="45"/>
      <c r="GQ20" s="45"/>
      <c r="GR20" s="45"/>
      <c r="GS20" s="45"/>
      <c r="GT20" s="45"/>
      <c r="GU20" s="45"/>
      <c r="GV20" s="45"/>
      <c r="GW20" s="45"/>
      <c r="GX20" s="45"/>
      <c r="GY20" s="45"/>
      <c r="GZ20" s="45"/>
      <c r="HA20" s="45"/>
      <c r="HB20" s="45"/>
      <c r="HC20" s="45"/>
      <c r="HD20" s="45"/>
      <c r="HE20" s="45"/>
      <c r="HF20" s="45"/>
      <c r="HG20" s="45"/>
      <c r="HH20" s="45"/>
      <c r="HI20" s="45"/>
      <c r="HJ20" s="45"/>
      <c r="HK20" s="45"/>
      <c r="HL20" s="45"/>
      <c r="HM20" s="45"/>
      <c r="HN20" s="45"/>
      <c r="HO20" s="45"/>
      <c r="HP20" s="45"/>
      <c r="HQ20" s="45"/>
      <c r="HR20" s="45"/>
      <c r="HS20" s="45"/>
      <c r="HT20" s="45"/>
      <c r="HU20" s="45"/>
      <c r="HV20" s="45"/>
      <c r="HW20" s="45"/>
      <c r="HX20" s="45"/>
      <c r="HY20" s="45"/>
      <c r="HZ20" s="45"/>
      <c r="IA20" s="45"/>
      <c r="IB20" s="45"/>
      <c r="IC20" s="45"/>
      <c r="ID20" s="45"/>
      <c r="IE20" s="45"/>
      <c r="IF20" s="45"/>
      <c r="IG20" s="45"/>
      <c r="IH20" s="45"/>
      <c r="II20" s="45"/>
      <c r="IJ20" s="45"/>
      <c r="IK20" s="45"/>
      <c r="IL20" s="45"/>
      <c r="IM20" s="45"/>
      <c r="IN20" s="45"/>
      <c r="IO20" s="45"/>
      <c r="IP20" s="45"/>
      <c r="IQ20" s="45"/>
      <c r="IR20" s="45"/>
      <c r="IS20" s="45"/>
      <c r="IT20" s="45"/>
      <c r="IU20" s="45"/>
      <c r="IV20" s="45"/>
      <c r="IW20" s="45"/>
      <c r="IX20" s="45"/>
      <c r="IY20" s="45"/>
      <c r="IZ20" s="45"/>
      <c r="JA20" s="45"/>
      <c r="JB20" s="45"/>
      <c r="JC20" s="45"/>
      <c r="JD20" s="45"/>
      <c r="JE20" s="45"/>
      <c r="JF20" s="45"/>
      <c r="JG20" s="45"/>
      <c r="JH20" s="45"/>
      <c r="JI20" s="45"/>
      <c r="JJ20" s="45"/>
      <c r="JK20" s="45"/>
      <c r="JL20" s="45"/>
      <c r="JM20" s="45"/>
      <c r="JN20" s="45"/>
      <c r="JO20" s="45"/>
      <c r="JP20" s="45"/>
      <c r="JQ20" s="45"/>
      <c r="JR20" s="45"/>
      <c r="JS20" s="45"/>
      <c r="JT20" s="45"/>
      <c r="JU20" s="45"/>
      <c r="JV20" s="45"/>
      <c r="JW20" s="45"/>
      <c r="JX20" s="45"/>
      <c r="JY20" s="45"/>
      <c r="JZ20" s="45"/>
      <c r="KA20" s="45"/>
      <c r="KB20" s="45"/>
      <c r="KC20" s="45"/>
      <c r="KD20" s="45"/>
      <c r="KE20" s="45"/>
      <c r="KF20" s="45"/>
      <c r="KG20" s="45"/>
      <c r="KH20" s="45"/>
      <c r="KI20" s="45"/>
      <c r="KJ20" s="45"/>
      <c r="KK20" s="45"/>
      <c r="KL20" s="45"/>
      <c r="KM20" s="45"/>
      <c r="KN20" s="45"/>
      <c r="KO20" s="45"/>
      <c r="KP20" s="45"/>
      <c r="KQ20" s="45"/>
      <c r="KR20" s="45"/>
      <c r="KS20" s="45"/>
      <c r="KT20" s="45"/>
      <c r="KU20" s="45"/>
      <c r="KV20" s="45"/>
      <c r="KW20" s="45"/>
      <c r="KX20" s="45"/>
      <c r="KY20" s="45"/>
      <c r="KZ20" s="45"/>
      <c r="LA20" s="45"/>
      <c r="LB20" s="45"/>
      <c r="LC20" s="45"/>
      <c r="LD20" s="45"/>
      <c r="LE20" s="45"/>
      <c r="LF20" s="45"/>
      <c r="LG20" s="45"/>
      <c r="LH20" s="45"/>
      <c r="LI20" s="45"/>
      <c r="LJ20" s="45"/>
      <c r="LK20" s="45"/>
      <c r="LL20" s="45"/>
      <c r="LM20" s="45"/>
      <c r="LN20" s="45"/>
      <c r="LO20" s="45"/>
      <c r="LP20" s="45"/>
      <c r="LQ20" s="45"/>
      <c r="LR20" s="45"/>
      <c r="LS20" s="45"/>
      <c r="LT20" s="45"/>
      <c r="LU20" s="45"/>
      <c r="LV20" s="45"/>
      <c r="LW20" s="45"/>
      <c r="LX20" s="45"/>
      <c r="LY20" s="45"/>
      <c r="LZ20" s="45"/>
      <c r="MA20" s="45"/>
      <c r="MB20" s="45"/>
      <c r="MC20" s="45"/>
      <c r="MD20" s="45"/>
      <c r="ME20" s="45"/>
      <c r="MF20" s="45"/>
      <c r="MG20" s="45"/>
      <c r="MH20" s="45"/>
      <c r="MI20" s="45"/>
      <c r="MJ20" s="45"/>
      <c r="MK20" s="45"/>
      <c r="ML20" s="45"/>
      <c r="MM20" s="45"/>
      <c r="MN20" s="45"/>
      <c r="MO20" s="45"/>
      <c r="MP20" s="45"/>
      <c r="MQ20" s="45"/>
      <c r="MR20" s="45"/>
      <c r="MS20" s="45"/>
      <c r="MT20" s="45"/>
    </row>
    <row r="21" spans="1:358" ht="60" hidden="1" customHeight="1" outlineLevel="1">
      <c r="A21" s="47" t="s">
        <v>23</v>
      </c>
      <c r="B21" s="48">
        <f>C21-$B$19</f>
        <v>0.28000000000000003</v>
      </c>
      <c r="C21" s="55">
        <v>-1.5</v>
      </c>
      <c r="D21" s="49"/>
      <c r="E21" s="49"/>
      <c r="F21" s="50"/>
      <c r="G21" s="57"/>
      <c r="H21" s="56"/>
      <c r="I21" s="56"/>
      <c r="J21" s="53"/>
      <c r="K21" s="189">
        <v>1</v>
      </c>
      <c r="L21" s="189">
        <v>2</v>
      </c>
      <c r="M21" s="189">
        <v>2</v>
      </c>
      <c r="N21" s="171">
        <v>4</v>
      </c>
      <c r="O21" s="189">
        <v>9.75</v>
      </c>
      <c r="P21" s="56">
        <v>9.7899999999999991</v>
      </c>
      <c r="Q21" s="56">
        <v>4.5627777777777778</v>
      </c>
      <c r="R21" s="56">
        <v>3.8622727272727388</v>
      </c>
      <c r="S21" s="189">
        <v>4</v>
      </c>
      <c r="T21" s="185" t="s">
        <v>177</v>
      </c>
      <c r="U21" s="186" t="s">
        <v>178</v>
      </c>
      <c r="V21" s="189">
        <v>3</v>
      </c>
      <c r="W21" s="189">
        <v>2.5</v>
      </c>
      <c r="X21" s="189">
        <v>1.5</v>
      </c>
      <c r="Y21" s="189">
        <v>1.25</v>
      </c>
      <c r="Z21" s="189">
        <v>1.25</v>
      </c>
      <c r="AA21" s="189">
        <v>1.5</v>
      </c>
      <c r="AB21" s="189">
        <v>2.5</v>
      </c>
      <c r="AC21" s="297">
        <v>3</v>
      </c>
      <c r="AD21" s="308">
        <f>AVERAGE(P21:R21)</f>
        <v>6.0716835016835056</v>
      </c>
      <c r="AE21" s="246">
        <f>AVERAGE(S21:W21)</f>
        <v>3.1666666666666665</v>
      </c>
      <c r="AF21" s="246">
        <f>AVERAGE(X21:Z21)</f>
        <v>1.3333333333333333</v>
      </c>
      <c r="AG21" s="309">
        <f>AVERAGE(AA21:AC21)</f>
        <v>2.3333333333333335</v>
      </c>
      <c r="AH21" s="241">
        <f>AVERAGE(P21:AC21)</f>
        <v>3.2262542087542094</v>
      </c>
      <c r="AI21" s="272"/>
    </row>
    <row r="22" spans="1:358" ht="66" hidden="1" customHeight="1" outlineLevel="1">
      <c r="A22" s="47" t="s">
        <v>24</v>
      </c>
      <c r="B22" s="48">
        <f t="shared" ref="B22" si="9">C22-$B$16</f>
        <v>-1.3</v>
      </c>
      <c r="C22" s="55">
        <v>-1.3</v>
      </c>
      <c r="D22" s="49"/>
      <c r="E22" s="49"/>
      <c r="F22" s="56"/>
      <c r="G22" s="57"/>
      <c r="H22" s="56"/>
      <c r="I22" s="56"/>
      <c r="J22" s="55"/>
      <c r="K22" s="189">
        <v>-0.4</v>
      </c>
      <c r="L22" s="189">
        <v>0.3</v>
      </c>
      <c r="M22" s="189">
        <v>1.9</v>
      </c>
      <c r="N22" s="171">
        <v>4.8</v>
      </c>
      <c r="O22" s="183"/>
      <c r="P22" s="56">
        <v>9.7899999999999991</v>
      </c>
      <c r="Q22" s="50">
        <v>4.5627777777777778</v>
      </c>
      <c r="R22" s="50">
        <v>3.8622727272727388</v>
      </c>
      <c r="S22" s="183">
        <v>3.8</v>
      </c>
      <c r="T22" s="185"/>
      <c r="U22" s="186"/>
      <c r="V22" s="183">
        <v>4</v>
      </c>
      <c r="W22" s="183">
        <v>4</v>
      </c>
      <c r="X22" s="183">
        <v>3.6</v>
      </c>
      <c r="Y22" s="183">
        <v>3.1</v>
      </c>
      <c r="Z22" s="183">
        <v>2.7</v>
      </c>
      <c r="AA22" s="183">
        <v>2.6</v>
      </c>
      <c r="AB22" s="183">
        <v>2.9</v>
      </c>
      <c r="AC22" s="298">
        <v>3.2</v>
      </c>
      <c r="AD22" s="308">
        <f>AVERAGE(P22:R22)</f>
        <v>6.0716835016835056</v>
      </c>
      <c r="AE22" s="246">
        <f>AVERAGE(S22:W22)</f>
        <v>3.9333333333333336</v>
      </c>
      <c r="AF22" s="246">
        <f t="shared" ref="AF22:AF24" si="10">AVERAGE(X22:Z22)</f>
        <v>3.1333333333333333</v>
      </c>
      <c r="AG22" s="309">
        <f t="shared" ref="AG22:AG24" si="11">AVERAGE(AA22:AC22)</f>
        <v>2.9</v>
      </c>
      <c r="AH22" s="241">
        <f>AVERAGE(P22:AC22)</f>
        <v>4.0095875420875435</v>
      </c>
      <c r="AI22" s="272"/>
    </row>
    <row r="23" spans="1:358" ht="62.25" hidden="1" customHeight="1" outlineLevel="1">
      <c r="A23" s="47" t="s">
        <v>25</v>
      </c>
      <c r="B23" s="78">
        <f t="shared" ref="B23" si="12">C23-$B$19</f>
        <v>8.0000000000000071E-2</v>
      </c>
      <c r="C23" s="55">
        <v>-1.7</v>
      </c>
      <c r="D23" s="49"/>
      <c r="E23" s="49"/>
      <c r="F23" s="56"/>
      <c r="G23" s="57"/>
      <c r="H23" s="56"/>
      <c r="I23" s="56"/>
      <c r="J23" s="79"/>
      <c r="K23" s="189">
        <v>-2</v>
      </c>
      <c r="L23" s="189">
        <v>0.6</v>
      </c>
      <c r="M23" s="189">
        <v>0.6</v>
      </c>
      <c r="N23" s="171">
        <v>4.5999999999999996</v>
      </c>
      <c r="O23" s="189">
        <v>3</v>
      </c>
      <c r="P23" s="56">
        <v>9.7899999999999991</v>
      </c>
      <c r="Q23" s="56">
        <v>4.5627777777777778</v>
      </c>
      <c r="R23" s="56">
        <v>3.8622727272727388</v>
      </c>
      <c r="S23" s="189">
        <v>5</v>
      </c>
      <c r="T23" s="185" t="s">
        <v>165</v>
      </c>
      <c r="U23" s="186" t="s">
        <v>193</v>
      </c>
      <c r="V23" s="189">
        <v>5</v>
      </c>
      <c r="W23" s="189">
        <v>5</v>
      </c>
      <c r="X23" s="189">
        <v>4.5</v>
      </c>
      <c r="Y23" s="189">
        <v>4.5</v>
      </c>
      <c r="Z23" s="189">
        <v>4.5</v>
      </c>
      <c r="AA23" s="189">
        <v>4</v>
      </c>
      <c r="AB23" s="189">
        <v>4</v>
      </c>
      <c r="AC23" s="297">
        <v>4</v>
      </c>
      <c r="AD23" s="308">
        <f>AVERAGE(P23:R23)</f>
        <v>6.0716835016835056</v>
      </c>
      <c r="AE23" s="246">
        <f>AVERAGE(S23:W23)</f>
        <v>5</v>
      </c>
      <c r="AF23" s="246">
        <f t="shared" si="10"/>
        <v>4.5</v>
      </c>
      <c r="AG23" s="309">
        <f t="shared" si="11"/>
        <v>4</v>
      </c>
      <c r="AH23" s="241">
        <f>AVERAGE(P23:AC23)</f>
        <v>4.8929208754208764</v>
      </c>
      <c r="AI23" s="272"/>
    </row>
    <row r="24" spans="1:358" ht="66" hidden="1" customHeight="1" outlineLevel="1" thickBot="1">
      <c r="A24" s="47" t="s">
        <v>26</v>
      </c>
      <c r="B24" s="48">
        <f>C24-$B$13</f>
        <v>-1.769999999999996</v>
      </c>
      <c r="C24" s="55">
        <v>-1</v>
      </c>
      <c r="D24" s="80"/>
      <c r="E24" s="49"/>
      <c r="F24" s="52"/>
      <c r="G24" s="51"/>
      <c r="H24" s="52"/>
      <c r="I24" s="52"/>
      <c r="J24" s="55"/>
      <c r="K24" s="181">
        <v>1.84</v>
      </c>
      <c r="L24" s="181">
        <v>1.84</v>
      </c>
      <c r="M24" s="181">
        <v>1.2</v>
      </c>
      <c r="N24" s="181">
        <v>2.1</v>
      </c>
      <c r="O24" s="181">
        <v>10</v>
      </c>
      <c r="P24" s="56">
        <v>9.7899999999999991</v>
      </c>
      <c r="Q24" s="56">
        <v>4.5627777777777778</v>
      </c>
      <c r="R24" s="56">
        <v>3.8622727272727388</v>
      </c>
      <c r="S24" s="189">
        <v>3.3</v>
      </c>
      <c r="T24" s="185" t="s">
        <v>186</v>
      </c>
      <c r="U24" s="186"/>
      <c r="V24" s="189">
        <v>3.5</v>
      </c>
      <c r="W24" s="189">
        <v>3.5</v>
      </c>
      <c r="X24" s="189">
        <v>3</v>
      </c>
      <c r="Y24" s="189">
        <v>2.5</v>
      </c>
      <c r="Z24" s="189">
        <v>2.2000000000000002</v>
      </c>
      <c r="AA24" s="189">
        <v>2</v>
      </c>
      <c r="AB24" s="189">
        <v>1.8</v>
      </c>
      <c r="AC24" s="297">
        <v>1.8</v>
      </c>
      <c r="AD24" s="308">
        <f>AVERAGE(P24:R24)</f>
        <v>6.0716835016835056</v>
      </c>
      <c r="AE24" s="246">
        <f t="shared" ref="AE24" si="13">AVERAGE(S24:W24)</f>
        <v>3.4333333333333336</v>
      </c>
      <c r="AF24" s="246">
        <f t="shared" si="10"/>
        <v>2.5666666666666669</v>
      </c>
      <c r="AG24" s="309">
        <f t="shared" si="11"/>
        <v>1.8666666666666665</v>
      </c>
      <c r="AH24" s="241">
        <f>AVERAGE(P24:AC24)</f>
        <v>3.4845875420875427</v>
      </c>
      <c r="AI24" s="272"/>
    </row>
    <row r="25" spans="1:358" ht="26.25" hidden="1" customHeight="1" outlineLevel="1" thickBot="1">
      <c r="A25" s="245" t="s">
        <v>75</v>
      </c>
      <c r="B25" s="81"/>
      <c r="C25" s="82"/>
      <c r="D25" s="83"/>
      <c r="E25" s="84"/>
      <c r="F25" s="85"/>
      <c r="G25" s="86"/>
      <c r="H25" s="85"/>
      <c r="I25" s="59"/>
      <c r="J25" s="82"/>
      <c r="K25" s="59">
        <v>0.5</v>
      </c>
      <c r="L25" s="59">
        <v>0.5</v>
      </c>
      <c r="M25" s="59">
        <f>AVERAGE(M21:M24)</f>
        <v>1.425</v>
      </c>
      <c r="N25" s="59">
        <f>AVERAGE(N21:N24)</f>
        <v>3.875</v>
      </c>
      <c r="O25" s="59">
        <f>AVERAGE(O21:O24)</f>
        <v>7.583333333333333</v>
      </c>
      <c r="P25" s="59">
        <f>AVERAGE(P21:P24)</f>
        <v>9.7899999999999991</v>
      </c>
      <c r="Q25" s="59">
        <f>AVERAGE(Q21:Q24)</f>
        <v>4.5627777777777778</v>
      </c>
      <c r="R25" s="59">
        <f t="shared" ref="R25" si="14">AVERAGE(R21:R24)</f>
        <v>3.8622727272727388</v>
      </c>
      <c r="S25" s="59">
        <f>AVERAGE(S21:S24)</f>
        <v>4.0250000000000004</v>
      </c>
      <c r="T25" s="59"/>
      <c r="U25" s="59"/>
      <c r="V25" s="59">
        <f t="shared" ref="V25:AC25" si="15">AVERAGE(V21:V24)</f>
        <v>3.875</v>
      </c>
      <c r="W25" s="59">
        <f t="shared" si="15"/>
        <v>3.75</v>
      </c>
      <c r="X25" s="59">
        <f t="shared" si="15"/>
        <v>3.15</v>
      </c>
      <c r="Y25" s="59">
        <f t="shared" si="15"/>
        <v>2.8374999999999999</v>
      </c>
      <c r="Z25" s="59">
        <f t="shared" si="15"/>
        <v>2.6624999999999996</v>
      </c>
      <c r="AA25" s="59">
        <f t="shared" si="15"/>
        <v>2.5249999999999999</v>
      </c>
      <c r="AB25" s="59">
        <f t="shared" si="15"/>
        <v>2.8000000000000003</v>
      </c>
      <c r="AC25" s="234">
        <f t="shared" si="15"/>
        <v>3</v>
      </c>
      <c r="AD25" s="310">
        <f>AVERAGE(AD21:AD24)</f>
        <v>6.0716835016835056</v>
      </c>
      <c r="AE25" s="59">
        <f>AVERAGE(AE21:AE24)</f>
        <v>3.8833333333333333</v>
      </c>
      <c r="AF25" s="59">
        <f t="shared" ref="AF25:AG25" si="16">AVERAGE(AF21:AF24)</f>
        <v>2.8833333333333333</v>
      </c>
      <c r="AG25" s="311">
        <f t="shared" si="16"/>
        <v>2.7750000000000004</v>
      </c>
      <c r="AH25" s="242">
        <f>AVERAGE(AH21:AH24)</f>
        <v>3.9033375420875429</v>
      </c>
      <c r="AI25" s="272"/>
    </row>
    <row r="26" spans="1:358" ht="19.5" collapsed="1" thickBot="1">
      <c r="A26" s="227" t="s">
        <v>74</v>
      </c>
      <c r="B26" s="160"/>
      <c r="C26" s="160"/>
      <c r="D26" s="161"/>
      <c r="E26" s="161"/>
      <c r="F26" s="162"/>
      <c r="G26" s="162"/>
      <c r="H26" s="162"/>
      <c r="I26" s="162"/>
      <c r="J26" s="163"/>
      <c r="K26" s="162">
        <f>K25+K14</f>
        <v>48.8</v>
      </c>
      <c r="L26" s="162">
        <f>L25+L14</f>
        <v>47.35</v>
      </c>
      <c r="M26" s="162"/>
      <c r="N26" s="164">
        <f>N25</f>
        <v>3.875</v>
      </c>
      <c r="O26" s="164">
        <v>6</v>
      </c>
      <c r="P26" s="164">
        <f>P25</f>
        <v>9.7899999999999991</v>
      </c>
      <c r="Q26" s="164">
        <f t="shared" ref="Q26" si="17">Q25</f>
        <v>4.5627777777777778</v>
      </c>
      <c r="R26" s="164">
        <f>R25</f>
        <v>3.8622727272727388</v>
      </c>
      <c r="S26" s="164">
        <v>4</v>
      </c>
      <c r="T26" s="164"/>
      <c r="U26" s="164"/>
      <c r="V26" s="164">
        <v>4.5</v>
      </c>
      <c r="W26" s="164">
        <v>5</v>
      </c>
      <c r="X26" s="164">
        <v>4</v>
      </c>
      <c r="Y26" s="164">
        <v>3.5</v>
      </c>
      <c r="Z26" s="164">
        <v>3</v>
      </c>
      <c r="AA26" s="164">
        <v>3</v>
      </c>
      <c r="AB26" s="164">
        <v>3.2</v>
      </c>
      <c r="AC26" s="229">
        <v>3.2</v>
      </c>
      <c r="AD26" s="312">
        <f>AVERAGE(P26:R26)</f>
        <v>6.0716835016835056</v>
      </c>
      <c r="AE26" s="164">
        <f>AVERAGE(S26:W26)</f>
        <v>4.5</v>
      </c>
      <c r="AF26" s="164">
        <f>AVERAGE(X26:Z26)</f>
        <v>3.5</v>
      </c>
      <c r="AG26" s="313">
        <f>AVERAGE(AA26:AC26)</f>
        <v>3.1333333333333333</v>
      </c>
      <c r="AH26" s="242">
        <f>AVERAGE(P26:S26,V26:AC26)</f>
        <v>4.3012542087542096</v>
      </c>
      <c r="AI26" s="271">
        <v>-1</v>
      </c>
    </row>
    <row r="27" spans="1:358" ht="21.75" thickBot="1">
      <c r="A27" s="196" t="s">
        <v>32</v>
      </c>
      <c r="B27" s="88"/>
      <c r="C27" s="88"/>
      <c r="D27" s="65"/>
      <c r="E27" s="65"/>
      <c r="F27" s="20"/>
      <c r="G27" s="20"/>
      <c r="H27" s="20"/>
      <c r="I27" s="20"/>
      <c r="J27" s="66"/>
      <c r="K27" s="20"/>
      <c r="L27" s="20"/>
      <c r="M27" s="20"/>
      <c r="N27" s="20"/>
      <c r="O27" s="20"/>
      <c r="P27" s="20"/>
      <c r="Q27" s="20"/>
      <c r="R27" s="23"/>
      <c r="S27" s="24"/>
      <c r="T27" s="67"/>
      <c r="U27" s="67"/>
      <c r="V27" s="24"/>
      <c r="W27" s="24"/>
      <c r="X27" s="24"/>
      <c r="Y27" s="23"/>
      <c r="Z27" s="23"/>
      <c r="AA27" s="23"/>
      <c r="AB27" s="23"/>
      <c r="AC27" s="24"/>
      <c r="AD27" s="314"/>
      <c r="AE27" s="23"/>
      <c r="AF27" s="23"/>
      <c r="AG27" s="303"/>
      <c r="AH27" s="238"/>
      <c r="AI27" s="272"/>
    </row>
    <row r="28" spans="1:358" ht="16.5" hidden="1" customHeight="1" outlineLevel="1">
      <c r="A28" s="25"/>
      <c r="B28" s="26" t="s">
        <v>1</v>
      </c>
      <c r="C28" s="26" t="str">
        <f>C17</f>
        <v>Forecast</v>
      </c>
      <c r="D28" s="27"/>
      <c r="E28" s="1182" t="s">
        <v>3</v>
      </c>
      <c r="F28" s="1182" t="s">
        <v>4</v>
      </c>
      <c r="G28" s="1182" t="s">
        <v>5</v>
      </c>
      <c r="H28" s="1182" t="s">
        <v>6</v>
      </c>
      <c r="I28" s="1182" t="s">
        <v>7</v>
      </c>
      <c r="J28" s="28" t="s">
        <v>2</v>
      </c>
      <c r="K28" s="1182" t="s">
        <v>8</v>
      </c>
      <c r="L28" s="264" t="s">
        <v>9</v>
      </c>
      <c r="M28" s="264" t="s">
        <v>9</v>
      </c>
      <c r="N28" s="1182" t="s">
        <v>12</v>
      </c>
      <c r="O28" s="1182" t="s">
        <v>13</v>
      </c>
      <c r="P28" s="1182" t="s">
        <v>14</v>
      </c>
      <c r="Q28" s="1182" t="s">
        <v>15</v>
      </c>
      <c r="R28" s="1182" t="s">
        <v>16</v>
      </c>
      <c r="S28" s="1182" t="s">
        <v>64</v>
      </c>
      <c r="T28" s="29" t="s">
        <v>10</v>
      </c>
      <c r="U28" s="30" t="s">
        <v>11</v>
      </c>
      <c r="V28" s="1182" t="s">
        <v>65</v>
      </c>
      <c r="W28" s="1182" t="s">
        <v>66</v>
      </c>
      <c r="X28" s="1182" t="s">
        <v>67</v>
      </c>
      <c r="Y28" s="1182" t="s">
        <v>68</v>
      </c>
      <c r="Z28" s="1182" t="s">
        <v>69</v>
      </c>
      <c r="AA28" s="1182" t="s">
        <v>70</v>
      </c>
      <c r="AB28" s="1182" t="s">
        <v>77</v>
      </c>
      <c r="AC28" s="1204" t="s">
        <v>78</v>
      </c>
      <c r="AD28" s="1206" t="s">
        <v>79</v>
      </c>
      <c r="AE28" s="1198" t="s">
        <v>80</v>
      </c>
      <c r="AF28" s="1198" t="s">
        <v>81</v>
      </c>
      <c r="AG28" s="1208" t="s">
        <v>82</v>
      </c>
      <c r="AH28" s="1196">
        <v>2016</v>
      </c>
      <c r="AI28" s="272"/>
    </row>
    <row r="29" spans="1:358" ht="16.5" hidden="1" customHeight="1" outlineLevel="1">
      <c r="A29" s="31"/>
      <c r="B29" s="68"/>
      <c r="C29" s="68"/>
      <c r="D29" s="27"/>
      <c r="E29" s="1183"/>
      <c r="F29" s="1183"/>
      <c r="G29" s="1183"/>
      <c r="H29" s="1183"/>
      <c r="I29" s="1183"/>
      <c r="J29" s="69" t="str">
        <f>$J$6</f>
        <v>(8-12 Jun)</v>
      </c>
      <c r="K29" s="1183"/>
      <c r="L29" s="33" t="s">
        <v>20</v>
      </c>
      <c r="M29" s="33" t="s">
        <v>63</v>
      </c>
      <c r="N29" s="1183"/>
      <c r="O29" s="1183"/>
      <c r="P29" s="1183"/>
      <c r="Q29" s="1183"/>
      <c r="R29" s="1183"/>
      <c r="S29" s="1183"/>
      <c r="T29" s="187">
        <v>42430</v>
      </c>
      <c r="U29" s="188">
        <v>42461</v>
      </c>
      <c r="V29" s="1183"/>
      <c r="W29" s="1183"/>
      <c r="X29" s="1183"/>
      <c r="Y29" s="1183"/>
      <c r="Z29" s="1183"/>
      <c r="AA29" s="1183"/>
      <c r="AB29" s="1183"/>
      <c r="AC29" s="1205"/>
      <c r="AD29" s="1207"/>
      <c r="AE29" s="1199"/>
      <c r="AF29" s="1199"/>
      <c r="AG29" s="1209"/>
      <c r="AH29" s="1197"/>
      <c r="AI29" s="272"/>
    </row>
    <row r="30" spans="1:358" hidden="1" outlineLevel="1">
      <c r="A30" s="89" t="s">
        <v>33</v>
      </c>
      <c r="B30" s="90">
        <v>20.81</v>
      </c>
      <c r="C30" s="90" t="str">
        <f>C19</f>
        <v>Previous WK</v>
      </c>
      <c r="D30" s="70"/>
      <c r="E30" s="71">
        <v>17</v>
      </c>
      <c r="F30" s="35"/>
      <c r="G30" s="35"/>
      <c r="H30" s="35"/>
      <c r="I30" s="35"/>
      <c r="J30" s="72"/>
      <c r="K30" s="35"/>
      <c r="L30" s="37"/>
      <c r="M30" s="37"/>
      <c r="N30" s="35"/>
      <c r="O30" s="35"/>
      <c r="P30" s="35"/>
      <c r="Q30" s="35"/>
      <c r="R30" s="38"/>
      <c r="S30" s="39"/>
      <c r="T30" s="73"/>
      <c r="U30" s="73"/>
      <c r="V30" s="39"/>
      <c r="W30" s="39"/>
      <c r="X30" s="39"/>
      <c r="Y30" s="38"/>
      <c r="Z30" s="38"/>
      <c r="AA30" s="38"/>
      <c r="AB30" s="38"/>
      <c r="AC30" s="39"/>
      <c r="AD30" s="304"/>
      <c r="AE30" s="248"/>
      <c r="AF30" s="248"/>
      <c r="AG30" s="305"/>
      <c r="AH30" s="239"/>
      <c r="AI30" s="272"/>
    </row>
    <row r="31" spans="1:358" s="77" customFormat="1" ht="21" hidden="1" customHeight="1" outlineLevel="1">
      <c r="A31" s="1184"/>
      <c r="B31" s="1185"/>
      <c r="C31" s="1185"/>
      <c r="D31" s="91"/>
      <c r="E31" s="91"/>
      <c r="F31" s="76"/>
      <c r="G31" s="76"/>
      <c r="H31" s="76"/>
      <c r="I31" s="76"/>
      <c r="J31" s="43"/>
      <c r="K31" s="76"/>
      <c r="L31" s="76"/>
      <c r="M31" s="76"/>
      <c r="N31" s="76"/>
      <c r="O31" s="76"/>
      <c r="P31" s="222"/>
      <c r="Q31" s="76"/>
      <c r="R31" s="44"/>
      <c r="S31" s="44"/>
      <c r="T31" s="218"/>
      <c r="U31" s="219"/>
      <c r="V31" s="44"/>
      <c r="W31" s="44"/>
      <c r="X31" s="44"/>
      <c r="Y31" s="44"/>
      <c r="Z31" s="44"/>
      <c r="AA31" s="44"/>
      <c r="AB31" s="44"/>
      <c r="AC31" s="235"/>
      <c r="AD31" s="315"/>
      <c r="AE31" s="44"/>
      <c r="AF31" s="44"/>
      <c r="AG31" s="316"/>
      <c r="AH31" s="240"/>
      <c r="AI31" s="272"/>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c r="GV31" s="45"/>
      <c r="GW31" s="45"/>
      <c r="GX31" s="45"/>
      <c r="GY31" s="45"/>
      <c r="GZ31" s="45"/>
      <c r="HA31" s="45"/>
      <c r="HB31" s="45"/>
      <c r="HC31" s="45"/>
      <c r="HD31" s="45"/>
      <c r="HE31" s="45"/>
      <c r="HF31" s="45"/>
      <c r="HG31" s="45"/>
      <c r="HH31" s="45"/>
      <c r="HI31" s="45"/>
      <c r="HJ31" s="45"/>
      <c r="HK31" s="45"/>
      <c r="HL31" s="45"/>
      <c r="HM31" s="45"/>
      <c r="HN31" s="45"/>
      <c r="HO31" s="45"/>
      <c r="HP31" s="45"/>
      <c r="HQ31" s="45"/>
      <c r="HR31" s="45"/>
      <c r="HS31" s="45"/>
      <c r="HT31" s="45"/>
      <c r="HU31" s="45"/>
      <c r="HV31" s="45"/>
      <c r="HW31" s="45"/>
      <c r="HX31" s="45"/>
      <c r="HY31" s="45"/>
      <c r="HZ31" s="45"/>
      <c r="IA31" s="45"/>
      <c r="IB31" s="45"/>
      <c r="IC31" s="45"/>
      <c r="ID31" s="45"/>
      <c r="IE31" s="45"/>
      <c r="IF31" s="45"/>
      <c r="IG31" s="45"/>
      <c r="IH31" s="45"/>
      <c r="II31" s="45"/>
      <c r="IJ31" s="45"/>
      <c r="IK31" s="45"/>
      <c r="IL31" s="45"/>
      <c r="IM31" s="45"/>
      <c r="IN31" s="45"/>
      <c r="IO31" s="45"/>
      <c r="IP31" s="45"/>
      <c r="IQ31" s="45"/>
      <c r="IR31" s="45"/>
      <c r="IS31" s="45"/>
      <c r="IT31" s="45"/>
      <c r="IU31" s="45"/>
      <c r="IV31" s="45"/>
      <c r="IW31" s="45"/>
      <c r="IX31" s="45"/>
      <c r="IY31" s="45"/>
      <c r="IZ31" s="45"/>
      <c r="JA31" s="45"/>
      <c r="JB31" s="45"/>
      <c r="JC31" s="45"/>
      <c r="JD31" s="45"/>
      <c r="JE31" s="45"/>
      <c r="JF31" s="45"/>
      <c r="JG31" s="45"/>
      <c r="JH31" s="45"/>
      <c r="JI31" s="45"/>
      <c r="JJ31" s="45"/>
      <c r="JK31" s="45"/>
      <c r="JL31" s="45"/>
      <c r="JM31" s="45"/>
      <c r="JN31" s="45"/>
      <c r="JO31" s="45"/>
      <c r="JP31" s="45"/>
      <c r="JQ31" s="45"/>
      <c r="JR31" s="45"/>
      <c r="JS31" s="45"/>
      <c r="JT31" s="45"/>
      <c r="JU31" s="45"/>
      <c r="JV31" s="45"/>
      <c r="JW31" s="45"/>
      <c r="JX31" s="45"/>
      <c r="JY31" s="45"/>
      <c r="JZ31" s="45"/>
      <c r="KA31" s="45"/>
      <c r="KB31" s="45"/>
      <c r="KC31" s="45"/>
      <c r="KD31" s="45"/>
      <c r="KE31" s="45"/>
      <c r="KF31" s="45"/>
      <c r="KG31" s="45"/>
      <c r="KH31" s="45"/>
      <c r="KI31" s="45"/>
      <c r="KJ31" s="45"/>
      <c r="KK31" s="45"/>
      <c r="KL31" s="45"/>
      <c r="KM31" s="45"/>
      <c r="KN31" s="45"/>
      <c r="KO31" s="45"/>
      <c r="KP31" s="45"/>
      <c r="KQ31" s="45"/>
      <c r="KR31" s="45"/>
      <c r="KS31" s="45"/>
      <c r="KT31" s="45"/>
      <c r="KU31" s="45"/>
      <c r="KV31" s="45"/>
      <c r="KW31" s="45"/>
      <c r="KX31" s="45"/>
      <c r="KY31" s="45"/>
      <c r="KZ31" s="45"/>
      <c r="LA31" s="45"/>
      <c r="LB31" s="45"/>
      <c r="LC31" s="45"/>
      <c r="LD31" s="45"/>
      <c r="LE31" s="45"/>
      <c r="LF31" s="45"/>
      <c r="LG31" s="45"/>
      <c r="LH31" s="45"/>
      <c r="LI31" s="45"/>
      <c r="LJ31" s="45"/>
      <c r="LK31" s="45"/>
      <c r="LL31" s="45"/>
      <c r="LM31" s="45"/>
      <c r="LN31" s="45"/>
      <c r="LO31" s="45"/>
      <c r="LP31" s="45"/>
      <c r="LQ31" s="45"/>
      <c r="LR31" s="45"/>
      <c r="LS31" s="45"/>
      <c r="LT31" s="45"/>
      <c r="LU31" s="45"/>
      <c r="LV31" s="45"/>
      <c r="LW31" s="45"/>
      <c r="LX31" s="45"/>
      <c r="LY31" s="45"/>
      <c r="LZ31" s="45"/>
      <c r="MA31" s="45"/>
      <c r="MB31" s="45"/>
      <c r="MC31" s="45"/>
      <c r="MD31" s="45"/>
      <c r="ME31" s="45"/>
      <c r="MF31" s="45"/>
      <c r="MG31" s="45"/>
      <c r="MH31" s="45"/>
      <c r="MI31" s="45"/>
      <c r="MJ31" s="45"/>
      <c r="MK31" s="45"/>
      <c r="ML31" s="45"/>
      <c r="MM31" s="45"/>
      <c r="MN31" s="45"/>
      <c r="MO31" s="45"/>
      <c r="MP31" s="45"/>
      <c r="MQ31" s="45"/>
      <c r="MR31" s="45"/>
      <c r="MS31" s="45"/>
      <c r="MT31" s="45"/>
    </row>
    <row r="32" spans="1:358" ht="54.75" hidden="1" customHeight="1" outlineLevel="1">
      <c r="A32" s="47" t="s">
        <v>23</v>
      </c>
      <c r="B32" s="78">
        <f>C32-$B$30</f>
        <v>-0.30999999999999872</v>
      </c>
      <c r="C32" s="55">
        <v>20.5</v>
      </c>
      <c r="D32" s="49"/>
      <c r="E32" s="49"/>
      <c r="F32" s="50"/>
      <c r="G32" s="57"/>
      <c r="H32" s="56"/>
      <c r="I32" s="56"/>
      <c r="J32" s="53"/>
      <c r="K32" s="189">
        <v>17.25</v>
      </c>
      <c r="L32" s="189">
        <v>18</v>
      </c>
      <c r="M32" s="189">
        <v>17.25</v>
      </c>
      <c r="N32" s="189">
        <v>16</v>
      </c>
      <c r="O32" s="189">
        <v>19.5</v>
      </c>
      <c r="P32" s="56">
        <v>23.61</v>
      </c>
      <c r="Q32" s="56">
        <v>15.2</v>
      </c>
      <c r="R32" s="56">
        <v>17.63000000000001</v>
      </c>
      <c r="S32" s="189">
        <v>19.5</v>
      </c>
      <c r="T32" s="185" t="s">
        <v>179</v>
      </c>
      <c r="U32" s="186" t="s">
        <v>180</v>
      </c>
      <c r="V32" s="189">
        <v>20.5</v>
      </c>
      <c r="W32" s="189">
        <v>20</v>
      </c>
      <c r="X32" s="189">
        <v>18.5</v>
      </c>
      <c r="Y32" s="189">
        <v>17.5</v>
      </c>
      <c r="Z32" s="189">
        <v>16</v>
      </c>
      <c r="AA32" s="189">
        <v>16</v>
      </c>
      <c r="AB32" s="189">
        <v>15</v>
      </c>
      <c r="AC32" s="297">
        <v>14.5</v>
      </c>
      <c r="AD32" s="308">
        <f>AVERAGE(P32:R32)</f>
        <v>18.813333333333336</v>
      </c>
      <c r="AE32" s="246">
        <f>AVERAGE(S32:W32)</f>
        <v>20</v>
      </c>
      <c r="AF32" s="246">
        <f>AVERAGE(X32:Z32)</f>
        <v>17.333333333333332</v>
      </c>
      <c r="AG32" s="309">
        <f>AVERAGE(AA32:AC32)</f>
        <v>15.166666666666666</v>
      </c>
      <c r="AH32" s="241">
        <f>AVERAGE(P32:AC32)</f>
        <v>17.828333333333333</v>
      </c>
      <c r="AI32" s="272"/>
    </row>
    <row r="33" spans="1:358" ht="54.75" hidden="1" customHeight="1" outlineLevel="1">
      <c r="A33" s="47" t="s">
        <v>24</v>
      </c>
      <c r="B33" s="78">
        <f t="shared" ref="B33" si="18">C33-$B$24</f>
        <v>21.869999999999997</v>
      </c>
      <c r="C33" s="55">
        <v>20.100000000000001</v>
      </c>
      <c r="D33" s="49"/>
      <c r="E33" s="49"/>
      <c r="F33" s="56"/>
      <c r="G33" s="57"/>
      <c r="H33" s="56"/>
      <c r="I33" s="56"/>
      <c r="J33" s="55"/>
      <c r="K33" s="189">
        <v>17</v>
      </c>
      <c r="L33" s="189">
        <v>17</v>
      </c>
      <c r="M33" s="189">
        <v>16.3</v>
      </c>
      <c r="N33" s="189">
        <v>15</v>
      </c>
      <c r="O33" s="183"/>
      <c r="P33" s="56">
        <v>23.61</v>
      </c>
      <c r="Q33" s="56">
        <v>15.2</v>
      </c>
      <c r="R33" s="50">
        <v>17.63000000000001</v>
      </c>
      <c r="S33" s="183">
        <v>19</v>
      </c>
      <c r="T33" s="185"/>
      <c r="U33" s="186"/>
      <c r="V33" s="183">
        <v>20.5</v>
      </c>
      <c r="W33" s="183">
        <v>21</v>
      </c>
      <c r="X33" s="183">
        <v>20.5</v>
      </c>
      <c r="Y33" s="183">
        <v>19.8</v>
      </c>
      <c r="Z33" s="183">
        <v>18</v>
      </c>
      <c r="AA33" s="183">
        <v>17.5</v>
      </c>
      <c r="AB33" s="183">
        <v>16</v>
      </c>
      <c r="AC33" s="298">
        <v>16</v>
      </c>
      <c r="AD33" s="308">
        <f>AVERAGE(P33:R33)</f>
        <v>18.813333333333336</v>
      </c>
      <c r="AE33" s="246">
        <f t="shared" ref="AE33:AE35" si="19">AVERAGE(S33:W33)</f>
        <v>20.166666666666668</v>
      </c>
      <c r="AF33" s="246">
        <f t="shared" ref="AF33:AF35" si="20">AVERAGE(X33:Z33)</f>
        <v>19.433333333333334</v>
      </c>
      <c r="AG33" s="309">
        <f t="shared" ref="AG33:AG35" si="21">AVERAGE(AA33:AC33)</f>
        <v>16.5</v>
      </c>
      <c r="AH33" s="241">
        <f>AVERAGE(P33:AC33)</f>
        <v>18.728333333333335</v>
      </c>
      <c r="AI33" s="272"/>
    </row>
    <row r="34" spans="1:358" ht="54.75" hidden="1" customHeight="1" outlineLevel="1">
      <c r="A34" s="47" t="s">
        <v>25</v>
      </c>
      <c r="B34" s="48">
        <f t="shared" ref="B34" si="22">C34-$B$30</f>
        <v>-0.80999999999999872</v>
      </c>
      <c r="C34" s="55">
        <v>20</v>
      </c>
      <c r="D34" s="49"/>
      <c r="E34" s="49"/>
      <c r="F34" s="56"/>
      <c r="G34" s="57"/>
      <c r="H34" s="56"/>
      <c r="I34" s="56"/>
      <c r="J34" s="55"/>
      <c r="K34" s="189">
        <v>16</v>
      </c>
      <c r="L34" s="189">
        <v>16</v>
      </c>
      <c r="M34" s="189">
        <v>16</v>
      </c>
      <c r="N34" s="189">
        <v>16</v>
      </c>
      <c r="O34" s="189">
        <v>16.5</v>
      </c>
      <c r="P34" s="56">
        <v>23.61</v>
      </c>
      <c r="Q34" s="56">
        <v>15.2</v>
      </c>
      <c r="R34" s="56">
        <v>17.63000000000001</v>
      </c>
      <c r="S34" s="189">
        <v>18</v>
      </c>
      <c r="T34" s="185" t="s">
        <v>166</v>
      </c>
      <c r="U34" s="186" t="s">
        <v>96</v>
      </c>
      <c r="V34" s="189">
        <v>18.5</v>
      </c>
      <c r="W34" s="189">
        <v>20</v>
      </c>
      <c r="X34" s="189">
        <v>20</v>
      </c>
      <c r="Y34" s="189">
        <v>19</v>
      </c>
      <c r="Z34" s="189">
        <v>18</v>
      </c>
      <c r="AA34" s="189">
        <v>17.5</v>
      </c>
      <c r="AB34" s="189">
        <v>17.5</v>
      </c>
      <c r="AC34" s="297">
        <v>17.5</v>
      </c>
      <c r="AD34" s="308">
        <f>AVERAGE(P34:R34)</f>
        <v>18.813333333333336</v>
      </c>
      <c r="AE34" s="246">
        <f t="shared" si="19"/>
        <v>18.833333333333332</v>
      </c>
      <c r="AF34" s="246">
        <f t="shared" si="20"/>
        <v>19</v>
      </c>
      <c r="AG34" s="309">
        <f t="shared" si="21"/>
        <v>17.5</v>
      </c>
      <c r="AH34" s="241">
        <f>AVERAGE(P34:AC34)</f>
        <v>18.536666666666665</v>
      </c>
      <c r="AI34" s="272"/>
    </row>
    <row r="35" spans="1:358" ht="47.25" hidden="1" customHeight="1" outlineLevel="1" thickBot="1">
      <c r="A35" s="47" t="s">
        <v>26</v>
      </c>
      <c r="B35" s="78">
        <f>C35-$B$18</f>
        <v>20.18</v>
      </c>
      <c r="C35" s="55">
        <v>20.18</v>
      </c>
      <c r="D35" s="49"/>
      <c r="E35" s="49"/>
      <c r="F35" s="52"/>
      <c r="G35" s="51"/>
      <c r="H35" s="52"/>
      <c r="I35" s="92"/>
      <c r="J35" s="55"/>
      <c r="K35" s="93">
        <v>15.68</v>
      </c>
      <c r="L35" s="94">
        <v>18</v>
      </c>
      <c r="M35" s="94">
        <v>15.94</v>
      </c>
      <c r="N35" s="181">
        <v>16.25</v>
      </c>
      <c r="O35" s="181">
        <v>18.5</v>
      </c>
      <c r="P35" s="56">
        <v>23.61</v>
      </c>
      <c r="Q35" s="56">
        <v>15.2</v>
      </c>
      <c r="R35" s="56">
        <v>17.63000000000001</v>
      </c>
      <c r="S35" s="189">
        <v>18.7</v>
      </c>
      <c r="T35" s="185" t="s">
        <v>187</v>
      </c>
      <c r="U35" s="186" t="s">
        <v>188</v>
      </c>
      <c r="V35" s="189">
        <v>19.3</v>
      </c>
      <c r="W35" s="189">
        <v>20.22</v>
      </c>
      <c r="X35" s="189">
        <v>21</v>
      </c>
      <c r="Y35" s="189">
        <v>19</v>
      </c>
      <c r="Z35" s="189">
        <v>18</v>
      </c>
      <c r="AA35" s="189">
        <v>16</v>
      </c>
      <c r="AB35" s="189">
        <v>15</v>
      </c>
      <c r="AC35" s="297">
        <v>14</v>
      </c>
      <c r="AD35" s="308">
        <f>AVERAGE(P35:R35)</f>
        <v>18.813333333333336</v>
      </c>
      <c r="AE35" s="246">
        <f t="shared" si="19"/>
        <v>19.406666666666666</v>
      </c>
      <c r="AF35" s="246">
        <f t="shared" si="20"/>
        <v>19.333333333333332</v>
      </c>
      <c r="AG35" s="309">
        <f t="shared" si="21"/>
        <v>15</v>
      </c>
      <c r="AH35" s="241">
        <f>AVERAGE(P35:AC35)</f>
        <v>18.138333333333335</v>
      </c>
      <c r="AI35" s="272"/>
    </row>
    <row r="36" spans="1:358" s="62" customFormat="1" ht="19.5" hidden="1" outlineLevel="1" thickBot="1">
      <c r="A36" s="245" t="s">
        <v>75</v>
      </c>
      <c r="B36" s="58" t="s">
        <v>27</v>
      </c>
      <c r="C36" s="58" t="s">
        <v>27</v>
      </c>
      <c r="D36" s="87"/>
      <c r="E36" s="58"/>
      <c r="F36" s="59" t="e">
        <f>AVERAGE(F32:F35)</f>
        <v>#DIV/0!</v>
      </c>
      <c r="G36" s="59"/>
      <c r="H36" s="59"/>
      <c r="I36" s="59"/>
      <c r="J36" s="59" t="e">
        <f t="shared" ref="J36:AC36" si="23">AVERAGE(J32:J35)</f>
        <v>#DIV/0!</v>
      </c>
      <c r="K36" s="59">
        <f t="shared" si="23"/>
        <v>16.482500000000002</v>
      </c>
      <c r="L36" s="59">
        <f t="shared" si="23"/>
        <v>17.25</v>
      </c>
      <c r="M36" s="59">
        <f t="shared" si="23"/>
        <v>16.372499999999999</v>
      </c>
      <c r="N36" s="59">
        <f t="shared" si="23"/>
        <v>15.8125</v>
      </c>
      <c r="O36" s="59">
        <f t="shared" si="23"/>
        <v>18.166666666666668</v>
      </c>
      <c r="P36" s="59">
        <f t="shared" si="23"/>
        <v>23.61</v>
      </c>
      <c r="Q36" s="59">
        <f t="shared" si="23"/>
        <v>15.2</v>
      </c>
      <c r="R36" s="59">
        <f t="shared" si="23"/>
        <v>17.63000000000001</v>
      </c>
      <c r="S36" s="59">
        <f t="shared" si="23"/>
        <v>18.8</v>
      </c>
      <c r="T36" s="60"/>
      <c r="U36" s="60"/>
      <c r="V36" s="59">
        <f t="shared" si="23"/>
        <v>19.7</v>
      </c>
      <c r="W36" s="59">
        <f t="shared" si="23"/>
        <v>20.305</v>
      </c>
      <c r="X36" s="59">
        <f t="shared" si="23"/>
        <v>20</v>
      </c>
      <c r="Y36" s="59">
        <f t="shared" si="23"/>
        <v>18.824999999999999</v>
      </c>
      <c r="Z36" s="59">
        <f t="shared" si="23"/>
        <v>17.5</v>
      </c>
      <c r="AA36" s="59">
        <f t="shared" si="23"/>
        <v>16.75</v>
      </c>
      <c r="AB36" s="59">
        <f t="shared" si="23"/>
        <v>15.875</v>
      </c>
      <c r="AC36" s="234">
        <f t="shared" si="23"/>
        <v>15.5</v>
      </c>
      <c r="AD36" s="310">
        <f>AVERAGE(AD32:AD35)</f>
        <v>18.813333333333336</v>
      </c>
      <c r="AE36" s="59">
        <f t="shared" ref="AE36:AG36" si="24">AVERAGE(AE32:AE35)</f>
        <v>19.601666666666667</v>
      </c>
      <c r="AF36" s="59">
        <f t="shared" si="24"/>
        <v>18.774999999999999</v>
      </c>
      <c r="AG36" s="311">
        <f t="shared" si="24"/>
        <v>16.041666666666664</v>
      </c>
      <c r="AH36" s="242">
        <f>AVERAGE(AH32:AH35)</f>
        <v>18.307916666666667</v>
      </c>
      <c r="AI36" s="273"/>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c r="DZ36" s="61"/>
      <c r="EA36" s="61"/>
      <c r="EB36" s="61"/>
      <c r="EC36" s="61"/>
      <c r="ED36" s="61"/>
      <c r="EE36" s="61"/>
      <c r="EF36" s="61"/>
      <c r="EG36" s="61"/>
      <c r="EH36" s="61"/>
      <c r="EI36" s="61"/>
      <c r="EJ36" s="61"/>
      <c r="EK36" s="61"/>
      <c r="EL36" s="61"/>
      <c r="EM36" s="61"/>
      <c r="EN36" s="61"/>
      <c r="EO36" s="61"/>
      <c r="EP36" s="61"/>
      <c r="EQ36" s="61"/>
      <c r="ER36" s="61"/>
      <c r="ES36" s="61"/>
      <c r="ET36" s="61"/>
      <c r="EU36" s="61"/>
      <c r="EV36" s="61"/>
      <c r="EW36" s="61"/>
      <c r="EX36" s="61"/>
      <c r="EY36" s="61"/>
      <c r="EZ36" s="61"/>
      <c r="FA36" s="61"/>
      <c r="FB36" s="61"/>
      <c r="FC36" s="61"/>
      <c r="FD36" s="61"/>
      <c r="FE36" s="61"/>
      <c r="FF36" s="61"/>
      <c r="FG36" s="61"/>
      <c r="FH36" s="61"/>
      <c r="FI36" s="61"/>
      <c r="FJ36" s="61"/>
      <c r="FK36" s="61"/>
      <c r="FL36" s="61"/>
      <c r="FM36" s="61"/>
      <c r="FN36" s="61"/>
      <c r="FO36" s="61"/>
      <c r="FP36" s="61"/>
      <c r="FQ36" s="61"/>
      <c r="FR36" s="61"/>
      <c r="FS36" s="61"/>
      <c r="FT36" s="61"/>
      <c r="FU36" s="61"/>
      <c r="FV36" s="61"/>
      <c r="FW36" s="61"/>
      <c r="FX36" s="61"/>
      <c r="FY36" s="61"/>
      <c r="FZ36" s="61"/>
      <c r="GA36" s="61"/>
      <c r="GB36" s="61"/>
      <c r="GC36" s="61"/>
      <c r="GD36" s="61"/>
      <c r="GE36" s="61"/>
      <c r="GF36" s="61"/>
      <c r="GG36" s="61"/>
      <c r="GH36" s="61"/>
      <c r="GI36" s="61"/>
      <c r="GJ36" s="61"/>
      <c r="GK36" s="61"/>
      <c r="GL36" s="61"/>
      <c r="GM36" s="61"/>
      <c r="GN36" s="61"/>
      <c r="GO36" s="61"/>
      <c r="GP36" s="61"/>
      <c r="GQ36" s="61"/>
      <c r="GR36" s="61"/>
      <c r="GS36" s="61"/>
      <c r="GT36" s="61"/>
      <c r="GU36" s="61"/>
      <c r="GV36" s="61"/>
      <c r="GW36" s="61"/>
      <c r="GX36" s="61"/>
      <c r="GY36" s="61"/>
      <c r="GZ36" s="61"/>
      <c r="HA36" s="61"/>
      <c r="HB36" s="61"/>
      <c r="HC36" s="61"/>
      <c r="HD36" s="61"/>
      <c r="HE36" s="61"/>
      <c r="HF36" s="61"/>
      <c r="HG36" s="61"/>
      <c r="HH36" s="61"/>
      <c r="HI36" s="61"/>
      <c r="HJ36" s="61"/>
      <c r="HK36" s="61"/>
      <c r="HL36" s="61"/>
      <c r="HM36" s="61"/>
      <c r="HN36" s="61"/>
      <c r="HO36" s="61"/>
      <c r="HP36" s="61"/>
      <c r="HQ36" s="61"/>
      <c r="HR36" s="61"/>
      <c r="HS36" s="61"/>
      <c r="HT36" s="61"/>
      <c r="HU36" s="61"/>
      <c r="HV36" s="61"/>
      <c r="HW36" s="61"/>
      <c r="HX36" s="61"/>
      <c r="HY36" s="61"/>
      <c r="HZ36" s="61"/>
      <c r="IA36" s="61"/>
      <c r="IB36" s="61"/>
      <c r="IC36" s="61"/>
      <c r="ID36" s="61"/>
      <c r="IE36" s="61"/>
      <c r="IF36" s="61"/>
      <c r="IG36" s="61"/>
      <c r="IH36" s="61"/>
      <c r="II36" s="61"/>
      <c r="IJ36" s="61"/>
      <c r="IK36" s="61"/>
      <c r="IL36" s="61"/>
      <c r="IM36" s="61"/>
      <c r="IN36" s="61"/>
      <c r="IO36" s="61"/>
      <c r="IP36" s="61"/>
      <c r="IQ36" s="61"/>
      <c r="IR36" s="61"/>
      <c r="IS36" s="61"/>
      <c r="IT36" s="61"/>
      <c r="IU36" s="61"/>
      <c r="IV36" s="61"/>
      <c r="IW36" s="61"/>
      <c r="IX36" s="61"/>
      <c r="IY36" s="61"/>
      <c r="IZ36" s="61"/>
      <c r="JA36" s="61"/>
      <c r="JB36" s="61"/>
      <c r="JC36" s="61"/>
      <c r="JD36" s="61"/>
      <c r="JE36" s="61"/>
      <c r="JF36" s="61"/>
      <c r="JG36" s="61"/>
      <c r="JH36" s="61"/>
      <c r="JI36" s="61"/>
      <c r="JJ36" s="61"/>
      <c r="JK36" s="61"/>
      <c r="JL36" s="61"/>
      <c r="JM36" s="61"/>
      <c r="JN36" s="61"/>
      <c r="JO36" s="61"/>
      <c r="JP36" s="61"/>
      <c r="JQ36" s="61"/>
      <c r="JR36" s="61"/>
      <c r="JS36" s="61"/>
      <c r="JT36" s="61"/>
      <c r="JU36" s="61"/>
      <c r="JV36" s="61"/>
      <c r="JW36" s="61"/>
      <c r="JX36" s="61"/>
      <c r="JY36" s="61"/>
      <c r="JZ36" s="61"/>
      <c r="KA36" s="61"/>
      <c r="KB36" s="61"/>
      <c r="KC36" s="61"/>
      <c r="KD36" s="61"/>
      <c r="KE36" s="61"/>
      <c r="KF36" s="61"/>
      <c r="KG36" s="61"/>
      <c r="KH36" s="61"/>
      <c r="KI36" s="61"/>
      <c r="KJ36" s="61"/>
      <c r="KK36" s="61"/>
      <c r="KL36" s="61"/>
      <c r="KM36" s="61"/>
      <c r="KN36" s="61"/>
      <c r="KO36" s="61"/>
      <c r="KP36" s="61"/>
      <c r="KQ36" s="61"/>
      <c r="KR36" s="61"/>
      <c r="KS36" s="61"/>
      <c r="KT36" s="61"/>
      <c r="KU36" s="61"/>
      <c r="KV36" s="61"/>
      <c r="KW36" s="61"/>
      <c r="KX36" s="61"/>
      <c r="KY36" s="61"/>
      <c r="KZ36" s="61"/>
      <c r="LA36" s="61"/>
      <c r="LB36" s="61"/>
      <c r="LC36" s="61"/>
      <c r="LD36" s="61"/>
      <c r="LE36" s="61"/>
      <c r="LF36" s="61"/>
      <c r="LG36" s="61"/>
      <c r="LH36" s="61"/>
      <c r="LI36" s="61"/>
      <c r="LJ36" s="61"/>
      <c r="LK36" s="61"/>
      <c r="LL36" s="61"/>
      <c r="LM36" s="61"/>
      <c r="LN36" s="61"/>
      <c r="LO36" s="61"/>
      <c r="LP36" s="61"/>
      <c r="LQ36" s="61"/>
      <c r="LR36" s="61"/>
      <c r="LS36" s="61"/>
      <c r="LT36" s="61"/>
      <c r="LU36" s="61"/>
      <c r="LV36" s="61"/>
      <c r="LW36" s="61"/>
      <c r="LX36" s="61"/>
      <c r="LY36" s="61"/>
      <c r="LZ36" s="61"/>
      <c r="MA36" s="61"/>
      <c r="MB36" s="61"/>
      <c r="MC36" s="61"/>
      <c r="MD36" s="61"/>
      <c r="ME36" s="61"/>
      <c r="MF36" s="61"/>
      <c r="MG36" s="61"/>
      <c r="MH36" s="61"/>
      <c r="MI36" s="61"/>
      <c r="MJ36" s="61"/>
      <c r="MK36" s="61"/>
      <c r="ML36" s="61"/>
      <c r="MM36" s="61"/>
      <c r="MN36" s="61"/>
      <c r="MO36" s="61"/>
      <c r="MP36" s="61"/>
      <c r="MQ36" s="61"/>
      <c r="MR36" s="61"/>
      <c r="MS36" s="61"/>
      <c r="MT36" s="61"/>
    </row>
    <row r="37" spans="1:358" ht="19.5" collapsed="1" thickBot="1">
      <c r="A37" s="227" t="s">
        <v>74</v>
      </c>
      <c r="B37" s="160"/>
      <c r="C37" s="160"/>
      <c r="D37" s="161"/>
      <c r="E37" s="161"/>
      <c r="F37" s="162"/>
      <c r="G37" s="162"/>
      <c r="H37" s="162"/>
      <c r="I37" s="162"/>
      <c r="J37" s="163"/>
      <c r="K37" s="162">
        <f>K14+K36</f>
        <v>64.782499999999999</v>
      </c>
      <c r="L37" s="162">
        <f>L14+L36</f>
        <v>64.099999999999994</v>
      </c>
      <c r="M37" s="162"/>
      <c r="N37" s="164">
        <f>N36</f>
        <v>15.8125</v>
      </c>
      <c r="O37" s="164">
        <v>17.5</v>
      </c>
      <c r="P37" s="164">
        <f>P36</f>
        <v>23.61</v>
      </c>
      <c r="Q37" s="164">
        <f t="shared" ref="Q37" si="25">Q36</f>
        <v>15.2</v>
      </c>
      <c r="R37" s="164">
        <f>R36</f>
        <v>17.63000000000001</v>
      </c>
      <c r="S37" s="164">
        <v>19</v>
      </c>
      <c r="T37" s="164"/>
      <c r="U37" s="164"/>
      <c r="V37" s="164">
        <f>V36</f>
        <v>19.7</v>
      </c>
      <c r="W37" s="164">
        <v>20.5</v>
      </c>
      <c r="X37" s="164">
        <f>X36</f>
        <v>20</v>
      </c>
      <c r="Y37" s="164">
        <v>19</v>
      </c>
      <c r="Z37" s="164">
        <f>Z36</f>
        <v>17.5</v>
      </c>
      <c r="AA37" s="164">
        <v>16.5</v>
      </c>
      <c r="AB37" s="164">
        <v>15</v>
      </c>
      <c r="AC37" s="229">
        <v>14.5</v>
      </c>
      <c r="AD37" s="312">
        <f>AVERAGE(P37:R37)</f>
        <v>18.813333333333336</v>
      </c>
      <c r="AE37" s="164">
        <f>AVERAGE(S37:W37)</f>
        <v>19.733333333333334</v>
      </c>
      <c r="AF37" s="164">
        <f>AVERAGE(X37:Z37)</f>
        <v>18.833333333333332</v>
      </c>
      <c r="AG37" s="313">
        <f>AVERAGE(AA37:AC37)</f>
        <v>15.333333333333334</v>
      </c>
      <c r="AH37" s="242">
        <f>AVERAGE(P37:S37,V37:AC37)</f>
        <v>18.178333333333335</v>
      </c>
      <c r="AI37" s="271">
        <v>16</v>
      </c>
    </row>
    <row r="38" spans="1:358" ht="21.75" thickBot="1">
      <c r="A38" s="196" t="s">
        <v>34</v>
      </c>
      <c r="B38" s="88"/>
      <c r="C38" s="88"/>
      <c r="D38" s="65"/>
      <c r="E38" s="65"/>
      <c r="F38" s="20"/>
      <c r="G38" s="20"/>
      <c r="H38" s="20"/>
      <c r="I38" s="20"/>
      <c r="J38" s="66"/>
      <c r="K38" s="20"/>
      <c r="L38" s="20"/>
      <c r="M38" s="20"/>
      <c r="N38" s="20"/>
      <c r="O38" s="20"/>
      <c r="P38" s="20"/>
      <c r="Q38" s="20"/>
      <c r="R38" s="23"/>
      <c r="S38" s="24"/>
      <c r="T38" s="67"/>
      <c r="U38" s="67"/>
      <c r="V38" s="24"/>
      <c r="W38" s="24"/>
      <c r="X38" s="24"/>
      <c r="Y38" s="23"/>
      <c r="Z38" s="23"/>
      <c r="AA38" s="23"/>
      <c r="AB38" s="23"/>
      <c r="AC38" s="24"/>
      <c r="AD38" s="314"/>
      <c r="AE38" s="23"/>
      <c r="AF38" s="23"/>
      <c r="AG38" s="303"/>
      <c r="AH38" s="238"/>
      <c r="AI38" s="272"/>
    </row>
    <row r="39" spans="1:358" ht="16.5" hidden="1" customHeight="1" outlineLevel="1">
      <c r="A39" s="25"/>
      <c r="B39" s="26" t="s">
        <v>1</v>
      </c>
      <c r="C39" s="26" t="str">
        <f>C28</f>
        <v>Forecast</v>
      </c>
      <c r="D39" s="27"/>
      <c r="E39" s="1182" t="s">
        <v>3</v>
      </c>
      <c r="F39" s="1182" t="s">
        <v>4</v>
      </c>
      <c r="G39" s="1182" t="s">
        <v>5</v>
      </c>
      <c r="H39" s="1182" t="s">
        <v>6</v>
      </c>
      <c r="I39" s="1182" t="s">
        <v>7</v>
      </c>
      <c r="J39" s="28" t="s">
        <v>2</v>
      </c>
      <c r="K39" s="1182" t="s">
        <v>8</v>
      </c>
      <c r="L39" s="264" t="s">
        <v>9</v>
      </c>
      <c r="M39" s="264" t="s">
        <v>9</v>
      </c>
      <c r="N39" s="1182" t="s">
        <v>12</v>
      </c>
      <c r="O39" s="1182" t="s">
        <v>13</v>
      </c>
      <c r="P39" s="1182" t="s">
        <v>14</v>
      </c>
      <c r="Q39" s="1182" t="s">
        <v>15</v>
      </c>
      <c r="R39" s="1182" t="s">
        <v>16</v>
      </c>
      <c r="S39" s="1182" t="s">
        <v>64</v>
      </c>
      <c r="T39" s="29" t="s">
        <v>10</v>
      </c>
      <c r="U39" s="30" t="s">
        <v>11</v>
      </c>
      <c r="V39" s="1182" t="s">
        <v>65</v>
      </c>
      <c r="W39" s="1182" t="s">
        <v>66</v>
      </c>
      <c r="X39" s="1182" t="s">
        <v>67</v>
      </c>
      <c r="Y39" s="1182" t="s">
        <v>68</v>
      </c>
      <c r="Z39" s="1182" t="s">
        <v>69</v>
      </c>
      <c r="AA39" s="1182" t="s">
        <v>70</v>
      </c>
      <c r="AB39" s="1182" t="s">
        <v>77</v>
      </c>
      <c r="AC39" s="1204" t="s">
        <v>78</v>
      </c>
      <c r="AD39" s="1206" t="s">
        <v>79</v>
      </c>
      <c r="AE39" s="1198" t="s">
        <v>80</v>
      </c>
      <c r="AF39" s="1198" t="s">
        <v>81</v>
      </c>
      <c r="AG39" s="1208" t="s">
        <v>82</v>
      </c>
      <c r="AH39" s="1196">
        <v>2016</v>
      </c>
      <c r="AI39" s="272"/>
    </row>
    <row r="40" spans="1:358" ht="16.5" hidden="1" customHeight="1" outlineLevel="1">
      <c r="A40" s="31"/>
      <c r="B40" s="68"/>
      <c r="C40" s="68"/>
      <c r="D40" s="27"/>
      <c r="E40" s="1183"/>
      <c r="F40" s="1183"/>
      <c r="G40" s="1183"/>
      <c r="H40" s="1183"/>
      <c r="I40" s="1183"/>
      <c r="J40" s="69" t="str">
        <f>$J$6</f>
        <v>(8-12 Jun)</v>
      </c>
      <c r="K40" s="1183"/>
      <c r="L40" s="33" t="s">
        <v>20</v>
      </c>
      <c r="M40" s="33" t="s">
        <v>63</v>
      </c>
      <c r="N40" s="1183"/>
      <c r="O40" s="1183"/>
      <c r="P40" s="1183"/>
      <c r="Q40" s="1183"/>
      <c r="R40" s="1183"/>
      <c r="S40" s="1183"/>
      <c r="T40" s="187">
        <f>T6</f>
        <v>42461</v>
      </c>
      <c r="U40" s="188">
        <f>U6</f>
        <v>42491</v>
      </c>
      <c r="V40" s="1183"/>
      <c r="W40" s="1183"/>
      <c r="X40" s="1183"/>
      <c r="Y40" s="1183"/>
      <c r="Z40" s="1183"/>
      <c r="AA40" s="1183"/>
      <c r="AB40" s="1183"/>
      <c r="AC40" s="1205"/>
      <c r="AD40" s="1207"/>
      <c r="AE40" s="1199"/>
      <c r="AF40" s="1199"/>
      <c r="AG40" s="1209"/>
      <c r="AH40" s="1197"/>
      <c r="AI40" s="272"/>
    </row>
    <row r="41" spans="1:358" hidden="1" outlineLevel="1">
      <c r="A41" s="89" t="s">
        <v>35</v>
      </c>
      <c r="B41" s="96">
        <v>13.72</v>
      </c>
      <c r="C41" s="97" t="str">
        <f>C30</f>
        <v>Previous WK</v>
      </c>
      <c r="D41" s="98"/>
      <c r="E41" s="99">
        <v>13.53</v>
      </c>
      <c r="F41" s="35"/>
      <c r="G41" s="35"/>
      <c r="H41" s="35"/>
      <c r="I41" s="35"/>
      <c r="J41" s="72"/>
      <c r="K41" s="35"/>
      <c r="L41" s="37"/>
      <c r="M41" s="37"/>
      <c r="N41" s="35"/>
      <c r="O41" s="35"/>
      <c r="P41" s="35"/>
      <c r="Q41" s="35"/>
      <c r="R41" s="38"/>
      <c r="S41" s="39"/>
      <c r="T41" s="100"/>
      <c r="U41" s="100"/>
      <c r="V41" s="39"/>
      <c r="W41" s="39"/>
      <c r="X41" s="39"/>
      <c r="Y41" s="38"/>
      <c r="Z41" s="38"/>
      <c r="AA41" s="38"/>
      <c r="AB41" s="38"/>
      <c r="AC41" s="39"/>
      <c r="AD41" s="304"/>
      <c r="AE41" s="248"/>
      <c r="AF41" s="248"/>
      <c r="AG41" s="305"/>
      <c r="AH41" s="239"/>
      <c r="AI41" s="272"/>
    </row>
    <row r="42" spans="1:358" s="77" customFormat="1" ht="21" hidden="1" customHeight="1" outlineLevel="1">
      <c r="A42" s="1180"/>
      <c r="B42" s="1181"/>
      <c r="C42" s="1181"/>
      <c r="D42" s="41"/>
      <c r="E42" s="41"/>
      <c r="F42" s="76"/>
      <c r="G42" s="76"/>
      <c r="H42" s="76"/>
      <c r="I42" s="76"/>
      <c r="J42" s="43"/>
      <c r="K42" s="76"/>
      <c r="L42" s="76"/>
      <c r="M42" s="76"/>
      <c r="N42" s="76"/>
      <c r="O42" s="76"/>
      <c r="P42" s="222"/>
      <c r="Q42" s="76"/>
      <c r="R42" s="44"/>
      <c r="S42" s="44"/>
      <c r="T42" s="216"/>
      <c r="U42" s="217"/>
      <c r="V42" s="44"/>
      <c r="W42" s="44"/>
      <c r="X42" s="44"/>
      <c r="Y42" s="44"/>
      <c r="Z42" s="44"/>
      <c r="AA42" s="44"/>
      <c r="AB42" s="44"/>
      <c r="AC42" s="235"/>
      <c r="AD42" s="315"/>
      <c r="AE42" s="44"/>
      <c r="AF42" s="44"/>
      <c r="AG42" s="316"/>
      <c r="AH42" s="240"/>
      <c r="AI42" s="272"/>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c r="CE42" s="45"/>
      <c r="CF42" s="45"/>
      <c r="CG42" s="45"/>
      <c r="CH42" s="45"/>
      <c r="CI42" s="45"/>
      <c r="CJ42" s="45"/>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5"/>
      <c r="EF42" s="45"/>
      <c r="EG42" s="45"/>
      <c r="EH42" s="45"/>
      <c r="EI42" s="45"/>
      <c r="EJ42" s="45"/>
      <c r="EK42" s="45"/>
      <c r="EL42" s="45"/>
      <c r="EM42" s="45"/>
      <c r="EN42" s="45"/>
      <c r="EO42" s="45"/>
      <c r="EP42" s="45"/>
      <c r="EQ42" s="45"/>
      <c r="ER42" s="45"/>
      <c r="ES42" s="45"/>
      <c r="ET42" s="45"/>
      <c r="EU42" s="45"/>
      <c r="EV42" s="45"/>
      <c r="EW42" s="45"/>
      <c r="EX42" s="45"/>
      <c r="EY42" s="45"/>
      <c r="EZ42" s="45"/>
      <c r="FA42" s="45"/>
      <c r="FB42" s="45"/>
      <c r="FC42" s="45"/>
      <c r="FD42" s="45"/>
      <c r="FE42" s="45"/>
      <c r="FF42" s="45"/>
      <c r="FG42" s="45"/>
      <c r="FH42" s="45"/>
      <c r="FI42" s="45"/>
      <c r="FJ42" s="45"/>
      <c r="FK42" s="45"/>
      <c r="FL42" s="45"/>
      <c r="FM42" s="45"/>
      <c r="FN42" s="45"/>
      <c r="FO42" s="45"/>
      <c r="FP42" s="45"/>
      <c r="FQ42" s="45"/>
      <c r="FR42" s="45"/>
      <c r="FS42" s="45"/>
      <c r="FT42" s="45"/>
      <c r="FU42" s="45"/>
      <c r="FV42" s="45"/>
      <c r="FW42" s="45"/>
      <c r="FX42" s="45"/>
      <c r="FY42" s="45"/>
      <c r="FZ42" s="45"/>
      <c r="GA42" s="45"/>
      <c r="GB42" s="45"/>
      <c r="GC42" s="45"/>
      <c r="GD42" s="45"/>
      <c r="GE42" s="45"/>
      <c r="GF42" s="45"/>
      <c r="GG42" s="45"/>
      <c r="GH42" s="45"/>
      <c r="GI42" s="45"/>
      <c r="GJ42" s="45"/>
      <c r="GK42" s="45"/>
      <c r="GL42" s="45"/>
      <c r="GM42" s="45"/>
      <c r="GN42" s="45"/>
      <c r="GO42" s="45"/>
      <c r="GP42" s="45"/>
      <c r="GQ42" s="45"/>
      <c r="GR42" s="45"/>
      <c r="GS42" s="45"/>
      <c r="GT42" s="45"/>
      <c r="GU42" s="45"/>
      <c r="GV42" s="45"/>
      <c r="GW42" s="45"/>
      <c r="GX42" s="45"/>
      <c r="GY42" s="45"/>
      <c r="GZ42" s="45"/>
      <c r="HA42" s="45"/>
      <c r="HB42" s="45"/>
      <c r="HC42" s="45"/>
      <c r="HD42" s="45"/>
      <c r="HE42" s="45"/>
      <c r="HF42" s="45"/>
      <c r="HG42" s="45"/>
      <c r="HH42" s="45"/>
      <c r="HI42" s="45"/>
      <c r="HJ42" s="45"/>
      <c r="HK42" s="45"/>
      <c r="HL42" s="45"/>
      <c r="HM42" s="45"/>
      <c r="HN42" s="45"/>
      <c r="HO42" s="45"/>
      <c r="HP42" s="45"/>
      <c r="HQ42" s="45"/>
      <c r="HR42" s="45"/>
      <c r="HS42" s="45"/>
      <c r="HT42" s="45"/>
      <c r="HU42" s="45"/>
      <c r="HV42" s="45"/>
      <c r="HW42" s="45"/>
      <c r="HX42" s="45"/>
      <c r="HY42" s="45"/>
      <c r="HZ42" s="45"/>
      <c r="IA42" s="45"/>
      <c r="IB42" s="45"/>
      <c r="IC42" s="45"/>
      <c r="ID42" s="45"/>
      <c r="IE42" s="45"/>
      <c r="IF42" s="45"/>
      <c r="IG42" s="45"/>
      <c r="IH42" s="45"/>
      <c r="II42" s="45"/>
      <c r="IJ42" s="45"/>
      <c r="IK42" s="45"/>
      <c r="IL42" s="45"/>
      <c r="IM42" s="45"/>
      <c r="IN42" s="45"/>
      <c r="IO42" s="45"/>
      <c r="IP42" s="45"/>
      <c r="IQ42" s="45"/>
      <c r="IR42" s="45"/>
      <c r="IS42" s="45"/>
      <c r="IT42" s="45"/>
      <c r="IU42" s="45"/>
      <c r="IV42" s="45"/>
      <c r="IW42" s="45"/>
      <c r="IX42" s="45"/>
      <c r="IY42" s="45"/>
      <c r="IZ42" s="45"/>
      <c r="JA42" s="45"/>
      <c r="JB42" s="45"/>
      <c r="JC42" s="45"/>
      <c r="JD42" s="45"/>
      <c r="JE42" s="45"/>
      <c r="JF42" s="45"/>
      <c r="JG42" s="45"/>
      <c r="JH42" s="45"/>
      <c r="JI42" s="45"/>
      <c r="JJ42" s="45"/>
      <c r="JK42" s="45"/>
      <c r="JL42" s="45"/>
      <c r="JM42" s="45"/>
      <c r="JN42" s="45"/>
      <c r="JO42" s="45"/>
      <c r="JP42" s="45"/>
      <c r="JQ42" s="45"/>
      <c r="JR42" s="45"/>
      <c r="JS42" s="45"/>
      <c r="JT42" s="45"/>
      <c r="JU42" s="45"/>
      <c r="JV42" s="45"/>
      <c r="JW42" s="45"/>
      <c r="JX42" s="45"/>
      <c r="JY42" s="45"/>
      <c r="JZ42" s="45"/>
      <c r="KA42" s="45"/>
      <c r="KB42" s="45"/>
      <c r="KC42" s="45"/>
      <c r="KD42" s="45"/>
      <c r="KE42" s="45"/>
      <c r="KF42" s="45"/>
      <c r="KG42" s="45"/>
      <c r="KH42" s="45"/>
      <c r="KI42" s="45"/>
      <c r="KJ42" s="45"/>
      <c r="KK42" s="45"/>
      <c r="KL42" s="45"/>
      <c r="KM42" s="45"/>
      <c r="KN42" s="45"/>
      <c r="KO42" s="45"/>
      <c r="KP42" s="45"/>
      <c r="KQ42" s="45"/>
      <c r="KR42" s="45"/>
      <c r="KS42" s="45"/>
      <c r="KT42" s="45"/>
      <c r="KU42" s="45"/>
      <c r="KV42" s="45"/>
      <c r="KW42" s="45"/>
      <c r="KX42" s="45"/>
      <c r="KY42" s="45"/>
      <c r="KZ42" s="45"/>
      <c r="LA42" s="45"/>
      <c r="LB42" s="45"/>
      <c r="LC42" s="45"/>
      <c r="LD42" s="45"/>
      <c r="LE42" s="45"/>
      <c r="LF42" s="45"/>
      <c r="LG42" s="45"/>
      <c r="LH42" s="45"/>
      <c r="LI42" s="45"/>
      <c r="LJ42" s="45"/>
      <c r="LK42" s="45"/>
      <c r="LL42" s="45"/>
      <c r="LM42" s="45"/>
      <c r="LN42" s="45"/>
      <c r="LO42" s="45"/>
      <c r="LP42" s="45"/>
      <c r="LQ42" s="45"/>
      <c r="LR42" s="45"/>
      <c r="LS42" s="45"/>
      <c r="LT42" s="45"/>
      <c r="LU42" s="45"/>
      <c r="LV42" s="45"/>
      <c r="LW42" s="45"/>
      <c r="LX42" s="45"/>
      <c r="LY42" s="45"/>
      <c r="LZ42" s="45"/>
      <c r="MA42" s="45"/>
      <c r="MB42" s="45"/>
      <c r="MC42" s="45"/>
      <c r="MD42" s="45"/>
      <c r="ME42" s="45"/>
      <c r="MF42" s="45"/>
      <c r="MG42" s="45"/>
      <c r="MH42" s="45"/>
      <c r="MI42" s="45"/>
      <c r="MJ42" s="45"/>
      <c r="MK42" s="45"/>
      <c r="ML42" s="45"/>
      <c r="MM42" s="45"/>
      <c r="MN42" s="45"/>
      <c r="MO42" s="45"/>
      <c r="MP42" s="45"/>
      <c r="MQ42" s="45"/>
      <c r="MR42" s="45"/>
      <c r="MS42" s="45"/>
      <c r="MT42" s="45"/>
    </row>
    <row r="43" spans="1:358" ht="60.75" hidden="1" customHeight="1" outlineLevel="1">
      <c r="A43" s="47" t="s">
        <v>23</v>
      </c>
      <c r="B43" s="78">
        <f>C43-$B$41</f>
        <v>-0.22000000000000064</v>
      </c>
      <c r="C43" s="55">
        <v>13.5</v>
      </c>
      <c r="D43" s="49"/>
      <c r="E43" s="49"/>
      <c r="F43" s="52"/>
      <c r="G43" s="57"/>
      <c r="H43" s="56"/>
      <c r="I43" s="56"/>
      <c r="J43" s="55"/>
      <c r="K43" s="189">
        <v>13.2</v>
      </c>
      <c r="L43" s="191">
        <v>13.9</v>
      </c>
      <c r="M43" s="154">
        <v>13.5</v>
      </c>
      <c r="N43" s="191">
        <v>14.5</v>
      </c>
      <c r="O43" s="191">
        <v>13.5</v>
      </c>
      <c r="P43" s="56">
        <v>11.1</v>
      </c>
      <c r="Q43" s="56">
        <v>11.62</v>
      </c>
      <c r="R43" s="52">
        <v>12.238181818181829</v>
      </c>
      <c r="S43" s="181">
        <v>11.25</v>
      </c>
      <c r="T43" s="185" t="s">
        <v>150</v>
      </c>
      <c r="U43" s="186" t="s">
        <v>181</v>
      </c>
      <c r="V43" s="181">
        <v>10.6</v>
      </c>
      <c r="W43" s="181">
        <v>11</v>
      </c>
      <c r="X43" s="181">
        <v>11.25</v>
      </c>
      <c r="Y43" s="181">
        <v>11</v>
      </c>
      <c r="Z43" s="181">
        <v>11.25</v>
      </c>
      <c r="AA43" s="181">
        <v>11.5</v>
      </c>
      <c r="AB43" s="181">
        <v>12.75</v>
      </c>
      <c r="AC43" s="299">
        <v>13.75</v>
      </c>
      <c r="AD43" s="308">
        <f>AVERAGE(P43:R43)</f>
        <v>11.652727272727276</v>
      </c>
      <c r="AE43" s="246">
        <f>AVERAGE(S43:W43)</f>
        <v>10.950000000000001</v>
      </c>
      <c r="AF43" s="246">
        <f>AVERAGE(X43:Z43)</f>
        <v>11.166666666666666</v>
      </c>
      <c r="AG43" s="309">
        <f>AVERAGE(AA43:AC43)</f>
        <v>12.666666666666666</v>
      </c>
      <c r="AH43" s="241">
        <f>AVERAGE(P43:AC43)</f>
        <v>11.609015151515152</v>
      </c>
      <c r="AI43" s="272"/>
    </row>
    <row r="44" spans="1:358" ht="60.75" hidden="1" customHeight="1" outlineLevel="1">
      <c r="A44" s="47" t="s">
        <v>24</v>
      </c>
      <c r="B44" s="78">
        <f t="shared" ref="B44" si="26">C44-$B$32</f>
        <v>13.809999999999999</v>
      </c>
      <c r="C44" s="55">
        <v>13.5</v>
      </c>
      <c r="D44" s="49"/>
      <c r="E44" s="49"/>
      <c r="F44" s="56"/>
      <c r="G44" s="57"/>
      <c r="H44" s="56"/>
      <c r="I44" s="56"/>
      <c r="J44" s="55"/>
      <c r="K44" s="189">
        <v>13.4</v>
      </c>
      <c r="L44" s="191">
        <v>13.3</v>
      </c>
      <c r="M44" s="154">
        <v>13</v>
      </c>
      <c r="N44" s="191">
        <v>13.8</v>
      </c>
      <c r="O44" s="184"/>
      <c r="P44" s="56">
        <v>11.1</v>
      </c>
      <c r="Q44" s="56">
        <v>11.62</v>
      </c>
      <c r="R44" s="296">
        <v>12.238181818181829</v>
      </c>
      <c r="S44" s="175">
        <v>11.8</v>
      </c>
      <c r="T44" s="185"/>
      <c r="U44" s="186"/>
      <c r="V44" s="175">
        <v>11.3</v>
      </c>
      <c r="W44" s="175">
        <v>11.3</v>
      </c>
      <c r="X44" s="175">
        <v>11.8</v>
      </c>
      <c r="Y44" s="175">
        <v>11</v>
      </c>
      <c r="Z44" s="175">
        <v>11.7</v>
      </c>
      <c r="AA44" s="175">
        <v>13</v>
      </c>
      <c r="AB44" s="175">
        <v>14</v>
      </c>
      <c r="AC44" s="300">
        <v>13.9</v>
      </c>
      <c r="AD44" s="308">
        <f>AVERAGE(P44:R44)</f>
        <v>11.652727272727276</v>
      </c>
      <c r="AE44" s="246">
        <f t="shared" ref="AE44:AE46" si="27">AVERAGE(S44:W44)</f>
        <v>11.466666666666669</v>
      </c>
      <c r="AF44" s="246">
        <f t="shared" ref="AF44:AF46" si="28">AVERAGE(X44:Z44)</f>
        <v>11.5</v>
      </c>
      <c r="AG44" s="309">
        <f t="shared" ref="AG44:AG46" si="29">AVERAGE(AA44:AC44)</f>
        <v>13.633333333333333</v>
      </c>
      <c r="AH44" s="241">
        <f>AVERAGE(P44:AC44)</f>
        <v>12.063181818181819</v>
      </c>
      <c r="AI44" s="272"/>
    </row>
    <row r="45" spans="1:358" ht="60.75" hidden="1" customHeight="1" outlineLevel="1">
      <c r="A45" s="47" t="s">
        <v>25</v>
      </c>
      <c r="B45" s="78">
        <f t="shared" ref="B45" si="30">C45-$B$41</f>
        <v>8.0000000000000071E-2</v>
      </c>
      <c r="C45" s="55">
        <v>13.8</v>
      </c>
      <c r="D45" s="49"/>
      <c r="E45" s="49"/>
      <c r="F45" s="52"/>
      <c r="G45" s="57"/>
      <c r="H45" s="56"/>
      <c r="I45" s="56"/>
      <c r="J45" s="55"/>
      <c r="K45" s="189">
        <v>12.5</v>
      </c>
      <c r="L45" s="191">
        <v>13.2</v>
      </c>
      <c r="M45" s="154">
        <v>13.2</v>
      </c>
      <c r="N45" s="191">
        <v>14.5</v>
      </c>
      <c r="O45" s="191">
        <v>15.25</v>
      </c>
      <c r="P45" s="56">
        <v>11.1</v>
      </c>
      <c r="Q45" s="56">
        <v>11.62</v>
      </c>
      <c r="R45" s="56">
        <v>12.238181818181829</v>
      </c>
      <c r="S45" s="181">
        <v>11.6</v>
      </c>
      <c r="T45" s="185" t="s">
        <v>161</v>
      </c>
      <c r="U45" s="186" t="s">
        <v>36</v>
      </c>
      <c r="V45" s="181">
        <v>11</v>
      </c>
      <c r="W45" s="181">
        <v>11</v>
      </c>
      <c r="X45" s="181">
        <v>11</v>
      </c>
      <c r="Y45" s="181">
        <v>11</v>
      </c>
      <c r="Z45" s="181">
        <v>11.5</v>
      </c>
      <c r="AA45" s="181">
        <v>11.5</v>
      </c>
      <c r="AB45" s="181">
        <v>12</v>
      </c>
      <c r="AC45" s="299">
        <v>12</v>
      </c>
      <c r="AD45" s="308">
        <f>AVERAGE(P45:R45)</f>
        <v>11.652727272727276</v>
      </c>
      <c r="AE45" s="246">
        <f t="shared" si="27"/>
        <v>11.200000000000001</v>
      </c>
      <c r="AF45" s="246">
        <f t="shared" si="28"/>
        <v>11.166666666666666</v>
      </c>
      <c r="AG45" s="309">
        <f t="shared" si="29"/>
        <v>11.833333333333334</v>
      </c>
      <c r="AH45" s="241">
        <f>AVERAGE(P45:AC45)</f>
        <v>11.463181818181818</v>
      </c>
      <c r="AI45" s="272"/>
    </row>
    <row r="46" spans="1:358" ht="60.75" hidden="1" customHeight="1" outlineLevel="1" thickBot="1">
      <c r="A46" s="47" t="s">
        <v>26</v>
      </c>
      <c r="B46" s="48" t="e">
        <f>C46-#REF!</f>
        <v>#REF!</v>
      </c>
      <c r="C46" s="55">
        <v>12.8</v>
      </c>
      <c r="D46" s="49"/>
      <c r="E46" s="49"/>
      <c r="F46" s="52"/>
      <c r="G46" s="51"/>
      <c r="H46" s="52"/>
      <c r="I46" s="52"/>
      <c r="J46" s="55"/>
      <c r="K46" s="181">
        <v>13.34</v>
      </c>
      <c r="L46" s="101">
        <v>13.34</v>
      </c>
      <c r="M46" s="101">
        <v>13.68</v>
      </c>
      <c r="N46" s="182">
        <v>14.12</v>
      </c>
      <c r="O46" s="182">
        <v>14</v>
      </c>
      <c r="P46" s="56">
        <v>11.1</v>
      </c>
      <c r="Q46" s="56">
        <v>11.62</v>
      </c>
      <c r="R46" s="52">
        <v>12.238181818181829</v>
      </c>
      <c r="S46" s="181">
        <v>12.4</v>
      </c>
      <c r="T46" s="185" t="s">
        <v>189</v>
      </c>
      <c r="U46" s="186" t="s">
        <v>190</v>
      </c>
      <c r="V46" s="181">
        <v>12.8</v>
      </c>
      <c r="W46" s="181">
        <v>12</v>
      </c>
      <c r="X46" s="181">
        <v>12.5</v>
      </c>
      <c r="Y46" s="181">
        <v>10.7</v>
      </c>
      <c r="Z46" s="181">
        <v>10.3</v>
      </c>
      <c r="AA46" s="181">
        <v>12.7</v>
      </c>
      <c r="AB46" s="181">
        <v>14.65</v>
      </c>
      <c r="AC46" s="299">
        <v>14.39</v>
      </c>
      <c r="AD46" s="308">
        <f>AVERAGE(P46:R46)</f>
        <v>11.652727272727276</v>
      </c>
      <c r="AE46" s="246">
        <f t="shared" si="27"/>
        <v>12.4</v>
      </c>
      <c r="AF46" s="246">
        <f t="shared" si="28"/>
        <v>11.166666666666666</v>
      </c>
      <c r="AG46" s="309">
        <f t="shared" si="29"/>
        <v>13.913333333333334</v>
      </c>
      <c r="AH46" s="241">
        <f>AVERAGE(P46:AC46)</f>
        <v>12.283181818181822</v>
      </c>
      <c r="AI46" s="272"/>
    </row>
    <row r="47" spans="1:358" s="62" customFormat="1" ht="19.5" hidden="1" outlineLevel="1" thickBot="1">
      <c r="A47" s="245" t="s">
        <v>75</v>
      </c>
      <c r="B47" s="155" t="s">
        <v>27</v>
      </c>
      <c r="C47" s="155" t="s">
        <v>27</v>
      </c>
      <c r="D47" s="155"/>
      <c r="E47" s="156"/>
      <c r="F47" s="157"/>
      <c r="G47" s="157"/>
      <c r="H47" s="157"/>
      <c r="I47" s="157"/>
      <c r="J47" s="157" t="e">
        <f t="shared" ref="J47:AG47" si="31">AVERAGE(J43:J46)</f>
        <v>#DIV/0!</v>
      </c>
      <c r="K47" s="157">
        <f t="shared" si="31"/>
        <v>13.11</v>
      </c>
      <c r="L47" s="157">
        <f t="shared" si="31"/>
        <v>13.435000000000002</v>
      </c>
      <c r="M47" s="157">
        <f t="shared" si="31"/>
        <v>13.345000000000001</v>
      </c>
      <c r="N47" s="157">
        <f t="shared" si="31"/>
        <v>14.229999999999999</v>
      </c>
      <c r="O47" s="157">
        <f t="shared" si="31"/>
        <v>14.25</v>
      </c>
      <c r="P47" s="157">
        <f t="shared" si="31"/>
        <v>11.1</v>
      </c>
      <c r="Q47" s="157">
        <f t="shared" si="31"/>
        <v>11.62</v>
      </c>
      <c r="R47" s="157">
        <f t="shared" si="31"/>
        <v>12.238181818181829</v>
      </c>
      <c r="S47" s="59">
        <f t="shared" si="31"/>
        <v>11.762499999999999</v>
      </c>
      <c r="T47" s="158"/>
      <c r="U47" s="158"/>
      <c r="V47" s="59">
        <f t="shared" si="31"/>
        <v>11.425000000000001</v>
      </c>
      <c r="W47" s="59">
        <f t="shared" si="31"/>
        <v>11.324999999999999</v>
      </c>
      <c r="X47" s="59">
        <f t="shared" si="31"/>
        <v>11.637499999999999</v>
      </c>
      <c r="Y47" s="59">
        <f t="shared" si="31"/>
        <v>10.925000000000001</v>
      </c>
      <c r="Z47" s="59">
        <f t="shared" si="31"/>
        <v>11.1875</v>
      </c>
      <c r="AA47" s="59">
        <f t="shared" si="31"/>
        <v>12.175000000000001</v>
      </c>
      <c r="AB47" s="59">
        <f t="shared" si="31"/>
        <v>13.35</v>
      </c>
      <c r="AC47" s="234">
        <f t="shared" si="31"/>
        <v>13.51</v>
      </c>
      <c r="AD47" s="310">
        <f t="shared" si="31"/>
        <v>11.652727272727276</v>
      </c>
      <c r="AE47" s="59">
        <f t="shared" si="31"/>
        <v>11.504166666666668</v>
      </c>
      <c r="AF47" s="59">
        <f t="shared" si="31"/>
        <v>11.249999999999998</v>
      </c>
      <c r="AG47" s="311">
        <f t="shared" si="31"/>
        <v>13.011666666666667</v>
      </c>
      <c r="AH47" s="242">
        <f>AVERAGE(AH43:AH46)</f>
        <v>11.854640151515152</v>
      </c>
      <c r="AI47" s="272"/>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c r="DW47" s="61"/>
      <c r="DX47" s="61"/>
      <c r="DY47" s="61"/>
      <c r="DZ47" s="61"/>
      <c r="EA47" s="61"/>
      <c r="EB47" s="61"/>
      <c r="EC47" s="61"/>
      <c r="ED47" s="61"/>
      <c r="EE47" s="61"/>
      <c r="EF47" s="61"/>
      <c r="EG47" s="61"/>
      <c r="EH47" s="61"/>
      <c r="EI47" s="61"/>
      <c r="EJ47" s="61"/>
      <c r="EK47" s="61"/>
      <c r="EL47" s="61"/>
      <c r="EM47" s="61"/>
      <c r="EN47" s="61"/>
      <c r="EO47" s="61"/>
      <c r="EP47" s="61"/>
      <c r="EQ47" s="61"/>
      <c r="ER47" s="61"/>
      <c r="ES47" s="61"/>
      <c r="ET47" s="61"/>
      <c r="EU47" s="61"/>
      <c r="EV47" s="61"/>
      <c r="EW47" s="61"/>
      <c r="EX47" s="61"/>
      <c r="EY47" s="61"/>
      <c r="EZ47" s="61"/>
      <c r="FA47" s="61"/>
      <c r="FB47" s="61"/>
      <c r="FC47" s="61"/>
      <c r="FD47" s="61"/>
      <c r="FE47" s="61"/>
      <c r="FF47" s="61"/>
      <c r="FG47" s="61"/>
      <c r="FH47" s="61"/>
      <c r="FI47" s="61"/>
      <c r="FJ47" s="61"/>
      <c r="FK47" s="61"/>
      <c r="FL47" s="61"/>
      <c r="FM47" s="61"/>
      <c r="FN47" s="61"/>
      <c r="FO47" s="61"/>
      <c r="FP47" s="61"/>
      <c r="FQ47" s="61"/>
      <c r="FR47" s="61"/>
      <c r="FS47" s="61"/>
      <c r="FT47" s="61"/>
      <c r="FU47" s="61"/>
      <c r="FV47" s="61"/>
      <c r="FW47" s="61"/>
      <c r="FX47" s="61"/>
      <c r="FY47" s="61"/>
      <c r="FZ47" s="61"/>
      <c r="GA47" s="61"/>
      <c r="GB47" s="61"/>
      <c r="GC47" s="61"/>
      <c r="GD47" s="61"/>
      <c r="GE47" s="61"/>
      <c r="GF47" s="61"/>
      <c r="GG47" s="61"/>
      <c r="GH47" s="61"/>
      <c r="GI47" s="61"/>
      <c r="GJ47" s="61"/>
      <c r="GK47" s="61"/>
      <c r="GL47" s="61"/>
      <c r="GM47" s="61"/>
      <c r="GN47" s="61"/>
      <c r="GO47" s="61"/>
      <c r="GP47" s="61"/>
      <c r="GQ47" s="61"/>
      <c r="GR47" s="61"/>
      <c r="GS47" s="61"/>
      <c r="GT47" s="61"/>
      <c r="GU47" s="61"/>
      <c r="GV47" s="61"/>
      <c r="GW47" s="61"/>
      <c r="GX47" s="61"/>
      <c r="GY47" s="61"/>
      <c r="GZ47" s="61"/>
      <c r="HA47" s="61"/>
      <c r="HB47" s="61"/>
      <c r="HC47" s="61"/>
      <c r="HD47" s="61"/>
      <c r="HE47" s="61"/>
      <c r="HF47" s="61"/>
      <c r="HG47" s="61"/>
      <c r="HH47" s="61"/>
      <c r="HI47" s="61"/>
      <c r="HJ47" s="61"/>
      <c r="HK47" s="61"/>
      <c r="HL47" s="61"/>
      <c r="HM47" s="61"/>
      <c r="HN47" s="61"/>
      <c r="HO47" s="61"/>
      <c r="HP47" s="61"/>
      <c r="HQ47" s="61"/>
      <c r="HR47" s="61"/>
      <c r="HS47" s="61"/>
      <c r="HT47" s="61"/>
      <c r="HU47" s="61"/>
      <c r="HV47" s="61"/>
      <c r="HW47" s="61"/>
      <c r="HX47" s="61"/>
      <c r="HY47" s="61"/>
      <c r="HZ47" s="61"/>
      <c r="IA47" s="61"/>
      <c r="IB47" s="61"/>
      <c r="IC47" s="61"/>
      <c r="ID47" s="61"/>
      <c r="IE47" s="61"/>
      <c r="IF47" s="61"/>
      <c r="IG47" s="61"/>
      <c r="IH47" s="61"/>
      <c r="II47" s="61"/>
      <c r="IJ47" s="61"/>
      <c r="IK47" s="61"/>
      <c r="IL47" s="61"/>
      <c r="IM47" s="61"/>
      <c r="IN47" s="61"/>
      <c r="IO47" s="61"/>
      <c r="IP47" s="61"/>
      <c r="IQ47" s="61"/>
      <c r="IR47" s="61"/>
      <c r="IS47" s="61"/>
      <c r="IT47" s="61"/>
      <c r="IU47" s="61"/>
      <c r="IV47" s="61"/>
      <c r="IW47" s="61"/>
      <c r="IX47" s="61"/>
      <c r="IY47" s="61"/>
      <c r="IZ47" s="61"/>
      <c r="JA47" s="61"/>
      <c r="JB47" s="61"/>
      <c r="JC47" s="61"/>
      <c r="JD47" s="61"/>
      <c r="JE47" s="61"/>
      <c r="JF47" s="61"/>
      <c r="JG47" s="61"/>
      <c r="JH47" s="61"/>
      <c r="JI47" s="61"/>
      <c r="JJ47" s="61"/>
      <c r="JK47" s="61"/>
      <c r="JL47" s="61"/>
      <c r="JM47" s="61"/>
      <c r="JN47" s="61"/>
      <c r="JO47" s="61"/>
      <c r="JP47" s="61"/>
      <c r="JQ47" s="61"/>
      <c r="JR47" s="61"/>
      <c r="JS47" s="61"/>
      <c r="JT47" s="61"/>
      <c r="JU47" s="61"/>
      <c r="JV47" s="61"/>
      <c r="JW47" s="61"/>
      <c r="JX47" s="61"/>
      <c r="JY47" s="61"/>
      <c r="JZ47" s="61"/>
      <c r="KA47" s="61"/>
      <c r="KB47" s="61"/>
      <c r="KC47" s="61"/>
      <c r="KD47" s="61"/>
      <c r="KE47" s="61"/>
      <c r="KF47" s="61"/>
      <c r="KG47" s="61"/>
      <c r="KH47" s="61"/>
      <c r="KI47" s="61"/>
      <c r="KJ47" s="61"/>
      <c r="KK47" s="61"/>
      <c r="KL47" s="61"/>
      <c r="KM47" s="61"/>
      <c r="KN47" s="61"/>
      <c r="KO47" s="61"/>
      <c r="KP47" s="61"/>
      <c r="KQ47" s="61"/>
      <c r="KR47" s="61"/>
      <c r="KS47" s="61"/>
      <c r="KT47" s="61"/>
      <c r="KU47" s="61"/>
      <c r="KV47" s="61"/>
      <c r="KW47" s="61"/>
      <c r="KX47" s="61"/>
      <c r="KY47" s="61"/>
      <c r="KZ47" s="61"/>
      <c r="LA47" s="61"/>
      <c r="LB47" s="61"/>
      <c r="LC47" s="61"/>
      <c r="LD47" s="61"/>
      <c r="LE47" s="61"/>
      <c r="LF47" s="61"/>
      <c r="LG47" s="61"/>
      <c r="LH47" s="61"/>
      <c r="LI47" s="61"/>
      <c r="LJ47" s="61"/>
      <c r="LK47" s="61"/>
      <c r="LL47" s="61"/>
      <c r="LM47" s="61"/>
      <c r="LN47" s="61"/>
      <c r="LO47" s="61"/>
      <c r="LP47" s="61"/>
      <c r="LQ47" s="61"/>
      <c r="LR47" s="61"/>
      <c r="LS47" s="61"/>
      <c r="LT47" s="61"/>
      <c r="LU47" s="61"/>
      <c r="LV47" s="61"/>
      <c r="LW47" s="61"/>
      <c r="LX47" s="61"/>
      <c r="LY47" s="61"/>
      <c r="LZ47" s="61"/>
      <c r="MA47" s="61"/>
      <c r="MB47" s="61"/>
      <c r="MC47" s="61"/>
      <c r="MD47" s="61"/>
      <c r="ME47" s="61"/>
      <c r="MF47" s="61"/>
      <c r="MG47" s="61"/>
      <c r="MH47" s="61"/>
      <c r="MI47" s="61"/>
      <c r="MJ47" s="61"/>
      <c r="MK47" s="61"/>
      <c r="ML47" s="61"/>
      <c r="MM47" s="61"/>
      <c r="MN47" s="61"/>
      <c r="MO47" s="61"/>
      <c r="MP47" s="61"/>
      <c r="MQ47" s="61"/>
      <c r="MR47" s="61"/>
      <c r="MS47" s="61"/>
      <c r="MT47" s="61"/>
    </row>
    <row r="48" spans="1:358" s="62" customFormat="1" ht="24.6" customHeight="1" collapsed="1" thickBot="1">
      <c r="A48" s="227" t="s">
        <v>74</v>
      </c>
      <c r="B48" s="165"/>
      <c r="C48" s="165"/>
      <c r="D48" s="166"/>
      <c r="E48" s="166"/>
      <c r="F48" s="167"/>
      <c r="G48" s="167"/>
      <c r="H48" s="167"/>
      <c r="I48" s="167"/>
      <c r="J48" s="168"/>
      <c r="K48" s="167"/>
      <c r="L48" s="167"/>
      <c r="M48" s="167"/>
      <c r="N48" s="164">
        <f>N47</f>
        <v>14.229999999999999</v>
      </c>
      <c r="O48" s="164">
        <v>15.6</v>
      </c>
      <c r="P48" s="164">
        <f>P47</f>
        <v>11.1</v>
      </c>
      <c r="Q48" s="164">
        <f t="shared" ref="Q48:R48" si="32">Q47</f>
        <v>11.62</v>
      </c>
      <c r="R48" s="164">
        <f t="shared" si="32"/>
        <v>12.238181818181829</v>
      </c>
      <c r="S48" s="164">
        <v>11.6</v>
      </c>
      <c r="T48" s="164"/>
      <c r="U48" s="164"/>
      <c r="V48" s="164">
        <v>11.4</v>
      </c>
      <c r="W48" s="164">
        <v>11.3</v>
      </c>
      <c r="X48" s="164">
        <v>11.65</v>
      </c>
      <c r="Y48" s="164">
        <v>11</v>
      </c>
      <c r="Z48" s="164">
        <v>11.2</v>
      </c>
      <c r="AA48" s="164">
        <v>12.2</v>
      </c>
      <c r="AB48" s="164">
        <v>13.5</v>
      </c>
      <c r="AC48" s="229">
        <v>13.5</v>
      </c>
      <c r="AD48" s="312">
        <f>AVERAGE(P48:R48)</f>
        <v>11.652727272727276</v>
      </c>
      <c r="AE48" s="164">
        <f>AVERAGE(S48:W48)</f>
        <v>11.433333333333332</v>
      </c>
      <c r="AF48" s="164">
        <f>AVERAGE(X48:Z48)</f>
        <v>11.283333333333331</v>
      </c>
      <c r="AG48" s="313">
        <f>AVERAGE(AA48:AC48)</f>
        <v>13.066666666666668</v>
      </c>
      <c r="AH48" s="242">
        <f>AVERAGE(P48:S48,V48:AC48)</f>
        <v>11.859015151515152</v>
      </c>
      <c r="AI48" s="271">
        <v>13.1</v>
      </c>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1"/>
      <c r="DY48" s="61"/>
      <c r="DZ48" s="61"/>
      <c r="EA48" s="61"/>
      <c r="EB48" s="61"/>
      <c r="EC48" s="61"/>
      <c r="ED48" s="61"/>
      <c r="EE48" s="61"/>
      <c r="EF48" s="61"/>
      <c r="EG48" s="61"/>
      <c r="EH48" s="61"/>
      <c r="EI48" s="61"/>
      <c r="EJ48" s="61"/>
      <c r="EK48" s="61"/>
      <c r="EL48" s="61"/>
      <c r="EM48" s="61"/>
      <c r="EN48" s="61"/>
      <c r="EO48" s="61"/>
      <c r="EP48" s="61"/>
      <c r="EQ48" s="61"/>
      <c r="ER48" s="61"/>
      <c r="ES48" s="61"/>
      <c r="ET48" s="61"/>
      <c r="EU48" s="61"/>
      <c r="EV48" s="61"/>
      <c r="EW48" s="61"/>
      <c r="EX48" s="61"/>
      <c r="EY48" s="61"/>
      <c r="EZ48" s="61"/>
      <c r="FA48" s="61"/>
      <c r="FB48" s="61"/>
      <c r="FC48" s="61"/>
      <c r="FD48" s="61"/>
      <c r="FE48" s="61"/>
      <c r="FF48" s="61"/>
      <c r="FG48" s="61"/>
      <c r="FH48" s="61"/>
      <c r="FI48" s="61"/>
      <c r="FJ48" s="61"/>
      <c r="FK48" s="61"/>
      <c r="FL48" s="61"/>
      <c r="FM48" s="61"/>
      <c r="FN48" s="61"/>
      <c r="FO48" s="61"/>
      <c r="FP48" s="61"/>
      <c r="FQ48" s="61"/>
      <c r="FR48" s="61"/>
      <c r="FS48" s="61"/>
      <c r="FT48" s="61"/>
      <c r="FU48" s="61"/>
      <c r="FV48" s="61"/>
      <c r="FW48" s="61"/>
      <c r="FX48" s="61"/>
      <c r="FY48" s="61"/>
      <c r="FZ48" s="61"/>
      <c r="GA48" s="61"/>
      <c r="GB48" s="61"/>
      <c r="GC48" s="61"/>
      <c r="GD48" s="61"/>
      <c r="GE48" s="61"/>
      <c r="GF48" s="61"/>
      <c r="GG48" s="61"/>
      <c r="GH48" s="61"/>
      <c r="GI48" s="61"/>
      <c r="GJ48" s="61"/>
      <c r="GK48" s="61"/>
      <c r="GL48" s="61"/>
      <c r="GM48" s="61"/>
      <c r="GN48" s="61"/>
      <c r="GO48" s="61"/>
      <c r="GP48" s="61"/>
      <c r="GQ48" s="61"/>
      <c r="GR48" s="61"/>
      <c r="GS48" s="61"/>
      <c r="GT48" s="61"/>
      <c r="GU48" s="61"/>
      <c r="GV48" s="61"/>
      <c r="GW48" s="61"/>
      <c r="GX48" s="61"/>
      <c r="GY48" s="61"/>
      <c r="GZ48" s="61"/>
      <c r="HA48" s="61"/>
      <c r="HB48" s="61"/>
      <c r="HC48" s="61"/>
      <c r="HD48" s="61"/>
      <c r="HE48" s="61"/>
      <c r="HF48" s="61"/>
      <c r="HG48" s="61"/>
      <c r="HH48" s="61"/>
      <c r="HI48" s="61"/>
      <c r="HJ48" s="61"/>
      <c r="HK48" s="61"/>
      <c r="HL48" s="61"/>
      <c r="HM48" s="61"/>
      <c r="HN48" s="61"/>
      <c r="HO48" s="61"/>
      <c r="HP48" s="61"/>
      <c r="HQ48" s="61"/>
      <c r="HR48" s="61"/>
      <c r="HS48" s="61"/>
      <c r="HT48" s="61"/>
      <c r="HU48" s="61"/>
      <c r="HV48" s="61"/>
      <c r="HW48" s="61"/>
      <c r="HX48" s="61"/>
      <c r="HY48" s="61"/>
      <c r="HZ48" s="61"/>
      <c r="IA48" s="61"/>
      <c r="IB48" s="61"/>
      <c r="IC48" s="61"/>
      <c r="ID48" s="61"/>
      <c r="IE48" s="61"/>
      <c r="IF48" s="61"/>
      <c r="IG48" s="61"/>
      <c r="IH48" s="61"/>
      <c r="II48" s="61"/>
      <c r="IJ48" s="61"/>
      <c r="IK48" s="61"/>
      <c r="IL48" s="61"/>
      <c r="IM48" s="61"/>
      <c r="IN48" s="61"/>
      <c r="IO48" s="61"/>
      <c r="IP48" s="61"/>
      <c r="IQ48" s="61"/>
      <c r="IR48" s="61"/>
      <c r="IS48" s="61"/>
      <c r="IT48" s="61"/>
      <c r="IU48" s="61"/>
      <c r="IV48" s="61"/>
      <c r="IW48" s="61"/>
      <c r="IX48" s="61"/>
      <c r="IY48" s="61"/>
      <c r="IZ48" s="61"/>
      <c r="JA48" s="61"/>
      <c r="JB48" s="61"/>
      <c r="JC48" s="61"/>
      <c r="JD48" s="61"/>
      <c r="JE48" s="61"/>
      <c r="JF48" s="61"/>
      <c r="JG48" s="61"/>
      <c r="JH48" s="61"/>
      <c r="JI48" s="61"/>
      <c r="JJ48" s="61"/>
      <c r="JK48" s="61"/>
      <c r="JL48" s="61"/>
      <c r="JM48" s="61"/>
      <c r="JN48" s="61"/>
      <c r="JO48" s="61"/>
      <c r="JP48" s="61"/>
      <c r="JQ48" s="61"/>
      <c r="JR48" s="61"/>
      <c r="JS48" s="61"/>
      <c r="JT48" s="61"/>
      <c r="JU48" s="61"/>
      <c r="JV48" s="61"/>
      <c r="JW48" s="61"/>
      <c r="JX48" s="61"/>
      <c r="JY48" s="61"/>
      <c r="JZ48" s="61"/>
      <c r="KA48" s="61"/>
      <c r="KB48" s="61"/>
      <c r="KC48" s="61"/>
      <c r="KD48" s="61"/>
      <c r="KE48" s="61"/>
      <c r="KF48" s="61"/>
      <c r="KG48" s="61"/>
      <c r="KH48" s="61"/>
      <c r="KI48" s="61"/>
      <c r="KJ48" s="61"/>
      <c r="KK48" s="61"/>
      <c r="KL48" s="61"/>
      <c r="KM48" s="61"/>
      <c r="KN48" s="61"/>
      <c r="KO48" s="61"/>
      <c r="KP48" s="61"/>
      <c r="KQ48" s="61"/>
      <c r="KR48" s="61"/>
      <c r="KS48" s="61"/>
      <c r="KT48" s="61"/>
      <c r="KU48" s="61"/>
      <c r="KV48" s="61"/>
      <c r="KW48" s="61"/>
      <c r="KX48" s="61"/>
      <c r="KY48" s="61"/>
      <c r="KZ48" s="61"/>
      <c r="LA48" s="61"/>
      <c r="LB48" s="61"/>
      <c r="LC48" s="61"/>
      <c r="LD48" s="61"/>
      <c r="LE48" s="61"/>
      <c r="LF48" s="61"/>
      <c r="LG48" s="61"/>
      <c r="LH48" s="61"/>
      <c r="LI48" s="61"/>
      <c r="LJ48" s="61"/>
      <c r="LK48" s="61"/>
      <c r="LL48" s="61"/>
      <c r="LM48" s="61"/>
      <c r="LN48" s="61"/>
      <c r="LO48" s="61"/>
      <c r="LP48" s="61"/>
      <c r="LQ48" s="61"/>
      <c r="LR48" s="61"/>
      <c r="LS48" s="61"/>
      <c r="LT48" s="61"/>
      <c r="LU48" s="61"/>
      <c r="LV48" s="61"/>
      <c r="LW48" s="61"/>
      <c r="LX48" s="61"/>
      <c r="LY48" s="61"/>
      <c r="LZ48" s="61"/>
      <c r="MA48" s="61"/>
      <c r="MB48" s="61"/>
      <c r="MC48" s="61"/>
      <c r="MD48" s="61"/>
      <c r="ME48" s="61"/>
      <c r="MF48" s="61"/>
      <c r="MG48" s="61"/>
      <c r="MH48" s="61"/>
      <c r="MI48" s="61"/>
      <c r="MJ48" s="61"/>
      <c r="MK48" s="61"/>
      <c r="ML48" s="61"/>
      <c r="MM48" s="61"/>
      <c r="MN48" s="61"/>
      <c r="MO48" s="61"/>
      <c r="MP48" s="61"/>
      <c r="MQ48" s="61"/>
      <c r="MR48" s="61"/>
      <c r="MS48" s="61"/>
      <c r="MT48" s="61"/>
    </row>
    <row r="49" spans="1:358" s="62" customFormat="1" ht="21.75" hidden="1" thickBot="1">
      <c r="A49" s="197" t="s">
        <v>37</v>
      </c>
      <c r="B49" s="102"/>
      <c r="C49" s="102"/>
      <c r="D49" s="102"/>
      <c r="E49" s="102"/>
      <c r="F49" s="159"/>
      <c r="G49" s="159"/>
      <c r="H49" s="159"/>
      <c r="I49" s="159"/>
      <c r="J49" s="103"/>
      <c r="K49" s="159">
        <f>K47+K14</f>
        <v>61.41</v>
      </c>
      <c r="L49" s="159">
        <f>L47+L14</f>
        <v>60.285000000000004</v>
      </c>
      <c r="M49" s="104">
        <f>M47-M60</f>
        <v>0.27500000000000036</v>
      </c>
      <c r="N49" s="157">
        <f>N47-N60</f>
        <v>0.19999999999999929</v>
      </c>
      <c r="O49" s="157">
        <f>O47-O60</f>
        <v>9.9999999999999645E-2</v>
      </c>
      <c r="P49" s="157">
        <f>P47-P60</f>
        <v>1.7599999999999998</v>
      </c>
      <c r="Q49" s="157">
        <f t="shared" ref="Q49:AC50" si="33">Q47-Q60</f>
        <v>2.4599999999999991</v>
      </c>
      <c r="R49" s="157">
        <f>R47-R60</f>
        <v>1.8622727272727317</v>
      </c>
      <c r="S49" s="157">
        <f t="shared" ref="S49:AH50" si="34">S47-S60</f>
        <v>0.88749999999999929</v>
      </c>
      <c r="T49" s="159"/>
      <c r="U49" s="159"/>
      <c r="V49" s="157">
        <f t="shared" si="34"/>
        <v>0.80000000000000071</v>
      </c>
      <c r="W49" s="157">
        <f t="shared" si="34"/>
        <v>0.8125</v>
      </c>
      <c r="X49" s="157">
        <f t="shared" si="34"/>
        <v>0.92499999999999893</v>
      </c>
      <c r="Y49" s="157">
        <f t="shared" si="34"/>
        <v>0.75</v>
      </c>
      <c r="Z49" s="157">
        <f t="shared" si="34"/>
        <v>0.71250000000000036</v>
      </c>
      <c r="AA49" s="157">
        <f t="shared" si="34"/>
        <v>0.77500000000000036</v>
      </c>
      <c r="AB49" s="157">
        <f t="shared" si="34"/>
        <v>0.80750000000000099</v>
      </c>
      <c r="AC49" s="236">
        <f t="shared" si="34"/>
        <v>0.70500000000000007</v>
      </c>
      <c r="AD49" s="317">
        <f t="shared" si="34"/>
        <v>2.0274242424242441</v>
      </c>
      <c r="AE49" s="157">
        <f t="shared" si="34"/>
        <v>0.8333333333333357</v>
      </c>
      <c r="AF49" s="157">
        <f t="shared" si="34"/>
        <v>0.7958333333333325</v>
      </c>
      <c r="AG49" s="318">
        <f t="shared" si="34"/>
        <v>0.76249999999999929</v>
      </c>
      <c r="AH49" s="242">
        <f t="shared" si="34"/>
        <v>1.1047727272727279</v>
      </c>
      <c r="AI49" s="272"/>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s="61"/>
      <c r="GU49" s="61"/>
      <c r="GV49" s="61"/>
      <c r="GW49" s="61"/>
      <c r="GX49" s="61"/>
      <c r="GY49" s="61"/>
      <c r="GZ49" s="61"/>
      <c r="HA49" s="61"/>
      <c r="HB49" s="61"/>
      <c r="HC49" s="61"/>
      <c r="HD49" s="61"/>
      <c r="HE49" s="61"/>
      <c r="HF49" s="61"/>
      <c r="HG49" s="61"/>
      <c r="HH49" s="61"/>
      <c r="HI49" s="61"/>
      <c r="HJ49" s="61"/>
      <c r="HK49" s="61"/>
      <c r="HL49" s="61"/>
      <c r="HM49" s="61"/>
      <c r="HN49" s="61"/>
      <c r="HO49" s="61"/>
      <c r="HP49" s="61"/>
      <c r="HQ49" s="61"/>
      <c r="HR49" s="61"/>
      <c r="HS49" s="61"/>
      <c r="HT49" s="61"/>
      <c r="HU49" s="61"/>
      <c r="HV49" s="61"/>
      <c r="HW49" s="61"/>
      <c r="HX49" s="61"/>
      <c r="HY49" s="61"/>
      <c r="HZ49" s="61"/>
      <c r="IA49" s="61"/>
      <c r="IB49" s="61"/>
      <c r="IC49" s="61"/>
      <c r="ID49" s="61"/>
      <c r="IE49" s="61"/>
      <c r="IF49" s="61"/>
      <c r="IG49" s="61"/>
      <c r="IH49" s="61"/>
      <c r="II49" s="61"/>
      <c r="IJ49" s="61"/>
      <c r="IK49" s="61"/>
      <c r="IL49" s="61"/>
      <c r="IM49" s="61"/>
      <c r="IN49" s="61"/>
      <c r="IO49" s="61"/>
      <c r="IP49" s="61"/>
      <c r="IQ49" s="61"/>
      <c r="IR49" s="61"/>
      <c r="IS49" s="61"/>
      <c r="IT49" s="61"/>
      <c r="IU49" s="61"/>
      <c r="IV49" s="61"/>
      <c r="IW49" s="61"/>
      <c r="IX49" s="61"/>
      <c r="IY49" s="61"/>
      <c r="IZ49" s="61"/>
      <c r="JA49" s="61"/>
      <c r="JB49" s="61"/>
      <c r="JC49" s="61"/>
      <c r="JD49" s="61"/>
      <c r="JE49" s="61"/>
      <c r="JF49" s="61"/>
      <c r="JG49" s="61"/>
      <c r="JH49" s="61"/>
      <c r="JI49" s="61"/>
      <c r="JJ49" s="61"/>
      <c r="JK49" s="61"/>
      <c r="JL49" s="61"/>
      <c r="JM49" s="61"/>
      <c r="JN49" s="61"/>
      <c r="JO49" s="61"/>
      <c r="JP49" s="61"/>
      <c r="JQ49" s="61"/>
      <c r="JR49" s="61"/>
      <c r="JS49" s="61"/>
      <c r="JT49" s="61"/>
      <c r="JU49" s="61"/>
      <c r="JV49" s="61"/>
      <c r="JW49" s="61"/>
      <c r="JX49" s="61"/>
      <c r="JY49" s="61"/>
      <c r="JZ49" s="61"/>
      <c r="KA49" s="61"/>
      <c r="KB49" s="61"/>
      <c r="KC49" s="61"/>
      <c r="KD49" s="61"/>
      <c r="KE49" s="61"/>
      <c r="KF49" s="61"/>
      <c r="KG49" s="61"/>
      <c r="KH49" s="61"/>
      <c r="KI49" s="61"/>
      <c r="KJ49" s="61"/>
      <c r="KK49" s="61"/>
      <c r="KL49" s="61"/>
      <c r="KM49" s="61"/>
      <c r="KN49" s="61"/>
      <c r="KO49" s="61"/>
      <c r="KP49" s="61"/>
      <c r="KQ49" s="61"/>
      <c r="KR49" s="61"/>
      <c r="KS49" s="61"/>
      <c r="KT49" s="61"/>
      <c r="KU49" s="61"/>
      <c r="KV49" s="61"/>
      <c r="KW49" s="61"/>
      <c r="KX49" s="61"/>
      <c r="KY49" s="61"/>
      <c r="KZ49" s="61"/>
      <c r="LA49" s="61"/>
      <c r="LB49" s="61"/>
      <c r="LC49" s="61"/>
      <c r="LD49" s="61"/>
      <c r="LE49" s="61"/>
      <c r="LF49" s="61"/>
      <c r="LG49" s="61"/>
      <c r="LH49" s="61"/>
      <c r="LI49" s="61"/>
      <c r="LJ49" s="61"/>
      <c r="LK49" s="61"/>
      <c r="LL49" s="61"/>
      <c r="LM49" s="61"/>
      <c r="LN49" s="61"/>
      <c r="LO49" s="61"/>
      <c r="LP49" s="61"/>
      <c r="LQ49" s="61"/>
      <c r="LR49" s="61"/>
      <c r="LS49" s="61"/>
      <c r="LT49" s="61"/>
      <c r="LU49" s="61"/>
      <c r="LV49" s="61"/>
      <c r="LW49" s="61"/>
      <c r="LX49" s="61"/>
      <c r="LY49" s="61"/>
      <c r="LZ49" s="61"/>
      <c r="MA49" s="61"/>
      <c r="MB49" s="61"/>
      <c r="MC49" s="61"/>
      <c r="MD49" s="61"/>
      <c r="ME49" s="61"/>
      <c r="MF49" s="61"/>
      <c r="MG49" s="61"/>
      <c r="MH49" s="61"/>
      <c r="MI49" s="61"/>
      <c r="MJ49" s="61"/>
      <c r="MK49" s="61"/>
      <c r="ML49" s="61"/>
      <c r="MM49" s="61"/>
      <c r="MN49" s="61"/>
      <c r="MO49" s="61"/>
      <c r="MP49" s="61"/>
      <c r="MQ49" s="61"/>
      <c r="MR49" s="61"/>
      <c r="MS49" s="61"/>
      <c r="MT49" s="61"/>
    </row>
    <row r="50" spans="1:358" s="62" customFormat="1" ht="19.5" thickBot="1">
      <c r="A50" s="227" t="s">
        <v>76</v>
      </c>
      <c r="B50" s="164"/>
      <c r="C50" s="164"/>
      <c r="D50" s="164"/>
      <c r="E50" s="164"/>
      <c r="F50" s="164"/>
      <c r="G50" s="164"/>
      <c r="H50" s="164"/>
      <c r="I50" s="164"/>
      <c r="J50" s="164"/>
      <c r="K50" s="164"/>
      <c r="L50" s="164"/>
      <c r="M50" s="164"/>
      <c r="N50" s="164">
        <f>N48-N61</f>
        <v>0.19999999999999929</v>
      </c>
      <c r="O50" s="164">
        <f>O48-O61</f>
        <v>1.4499999999999993</v>
      </c>
      <c r="P50" s="164">
        <f>P48-P61</f>
        <v>1.7599999999999998</v>
      </c>
      <c r="Q50" s="164">
        <f t="shared" si="33"/>
        <v>2.4599999999999991</v>
      </c>
      <c r="R50" s="164">
        <f t="shared" si="33"/>
        <v>1.8622727272727317</v>
      </c>
      <c r="S50" s="164">
        <f t="shared" si="33"/>
        <v>0.59999999999999964</v>
      </c>
      <c r="T50" s="164"/>
      <c r="U50" s="164"/>
      <c r="V50" s="164">
        <f t="shared" si="33"/>
        <v>0.80000000000000071</v>
      </c>
      <c r="W50" s="164">
        <f t="shared" si="33"/>
        <v>1.0500000000000007</v>
      </c>
      <c r="X50" s="164">
        <f t="shared" si="33"/>
        <v>1.1500000000000004</v>
      </c>
      <c r="Y50" s="164">
        <f t="shared" si="33"/>
        <v>0.80000000000000071</v>
      </c>
      <c r="Z50" s="164">
        <f t="shared" si="33"/>
        <v>1</v>
      </c>
      <c r="AA50" s="164">
        <f t="shared" si="33"/>
        <v>1</v>
      </c>
      <c r="AB50" s="164">
        <f t="shared" si="33"/>
        <v>1.5</v>
      </c>
      <c r="AC50" s="229">
        <f t="shared" si="33"/>
        <v>1.5</v>
      </c>
      <c r="AD50" s="312">
        <f>AVERAGE(P50:R50)</f>
        <v>2.0274242424242437</v>
      </c>
      <c r="AE50" s="164">
        <f t="shared" si="34"/>
        <v>0.81666666666666465</v>
      </c>
      <c r="AF50" s="164">
        <f t="shared" si="34"/>
        <v>0.9833333333333325</v>
      </c>
      <c r="AG50" s="313">
        <f t="shared" si="34"/>
        <v>1.3333333333333339</v>
      </c>
      <c r="AH50" s="243">
        <f t="shared" si="34"/>
        <v>1.2901893939393929</v>
      </c>
      <c r="AI50" s="274">
        <f>AI48-AI60</f>
        <v>13.1</v>
      </c>
      <c r="AJ50" s="61"/>
      <c r="AK50" s="61"/>
      <c r="AL50" s="61"/>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c r="BW50" s="61"/>
      <c r="BX50" s="61"/>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1"/>
      <c r="DY50" s="61"/>
      <c r="DZ50" s="61"/>
      <c r="EA50" s="61"/>
      <c r="EB50" s="61"/>
      <c r="EC50" s="61"/>
      <c r="ED50" s="61"/>
      <c r="EE50" s="61"/>
      <c r="EF50" s="61"/>
      <c r="EG50" s="61"/>
      <c r="EH50" s="61"/>
      <c r="EI50" s="61"/>
      <c r="EJ50" s="61"/>
      <c r="EK50" s="61"/>
      <c r="EL50" s="61"/>
      <c r="EM50" s="61"/>
      <c r="EN50" s="61"/>
      <c r="EO50" s="61"/>
      <c r="EP50" s="61"/>
      <c r="EQ50" s="61"/>
      <c r="ER50" s="61"/>
      <c r="ES50" s="61"/>
      <c r="ET50" s="61"/>
      <c r="EU50" s="61"/>
      <c r="EV50" s="61"/>
      <c r="EW50" s="61"/>
      <c r="EX50" s="61"/>
      <c r="EY50" s="61"/>
      <c r="EZ50" s="61"/>
      <c r="FA50" s="61"/>
      <c r="FB50" s="61"/>
      <c r="FC50" s="61"/>
      <c r="FD50" s="61"/>
      <c r="FE50" s="61"/>
      <c r="FF50" s="61"/>
      <c r="FG50" s="61"/>
      <c r="FH50" s="61"/>
      <c r="FI50" s="61"/>
      <c r="FJ50" s="61"/>
      <c r="FK50" s="61"/>
      <c r="FL50" s="61"/>
      <c r="FM50" s="61"/>
      <c r="FN50" s="61"/>
      <c r="FO50" s="61"/>
      <c r="FP50" s="61"/>
      <c r="FQ50" s="61"/>
      <c r="FR50" s="61"/>
      <c r="FS50" s="61"/>
      <c r="FT50" s="61"/>
      <c r="FU50" s="61"/>
      <c r="FV50" s="61"/>
      <c r="FW50" s="61"/>
      <c r="FX50" s="61"/>
      <c r="FY50" s="61"/>
      <c r="FZ50" s="61"/>
      <c r="GA50" s="61"/>
      <c r="GB50" s="61"/>
      <c r="GC50" s="61"/>
      <c r="GD50" s="61"/>
      <c r="GE50" s="61"/>
      <c r="GF50" s="61"/>
      <c r="GG50" s="61"/>
      <c r="GH50" s="61"/>
      <c r="GI50" s="61"/>
      <c r="GJ50" s="61"/>
      <c r="GK50" s="61"/>
      <c r="GL50" s="61"/>
      <c r="GM50" s="61"/>
      <c r="GN50" s="61"/>
      <c r="GO50" s="61"/>
      <c r="GP50" s="61"/>
      <c r="GQ50" s="61"/>
      <c r="GR50" s="61"/>
      <c r="GS50" s="61"/>
      <c r="GT50" s="61"/>
      <c r="GU50" s="61"/>
      <c r="GV50" s="61"/>
      <c r="GW50" s="61"/>
      <c r="GX50" s="61"/>
      <c r="GY50" s="61"/>
      <c r="GZ50" s="61"/>
      <c r="HA50" s="61"/>
      <c r="HB50" s="61"/>
      <c r="HC50" s="61"/>
      <c r="HD50" s="61"/>
      <c r="HE50" s="61"/>
      <c r="HF50" s="61"/>
      <c r="HG50" s="61"/>
      <c r="HH50" s="61"/>
      <c r="HI50" s="61"/>
      <c r="HJ50" s="61"/>
      <c r="HK50" s="61"/>
      <c r="HL50" s="61"/>
      <c r="HM50" s="61"/>
      <c r="HN50" s="61"/>
      <c r="HO50" s="61"/>
      <c r="HP50" s="61"/>
      <c r="HQ50" s="61"/>
      <c r="HR50" s="61"/>
      <c r="HS50" s="61"/>
      <c r="HT50" s="61"/>
      <c r="HU50" s="61"/>
      <c r="HV50" s="61"/>
      <c r="HW50" s="61"/>
      <c r="HX50" s="61"/>
      <c r="HY50" s="61"/>
      <c r="HZ50" s="61"/>
      <c r="IA50" s="61"/>
      <c r="IB50" s="61"/>
      <c r="IC50" s="61"/>
      <c r="ID50" s="61"/>
      <c r="IE50" s="61"/>
      <c r="IF50" s="61"/>
      <c r="IG50" s="61"/>
      <c r="IH50" s="61"/>
      <c r="II50" s="61"/>
      <c r="IJ50" s="61"/>
      <c r="IK50" s="61"/>
      <c r="IL50" s="61"/>
      <c r="IM50" s="61"/>
      <c r="IN50" s="61"/>
      <c r="IO50" s="61"/>
      <c r="IP50" s="61"/>
      <c r="IQ50" s="61"/>
      <c r="IR50" s="61"/>
      <c r="IS50" s="61"/>
      <c r="IT50" s="61"/>
      <c r="IU50" s="61"/>
      <c r="IV50" s="61"/>
      <c r="IW50" s="61"/>
      <c r="IX50" s="61"/>
      <c r="IY50" s="61"/>
      <c r="IZ50" s="61"/>
      <c r="JA50" s="61"/>
      <c r="JB50" s="61"/>
      <c r="JC50" s="61"/>
      <c r="JD50" s="61"/>
      <c r="JE50" s="61"/>
      <c r="JF50" s="61"/>
      <c r="JG50" s="61"/>
      <c r="JH50" s="61"/>
      <c r="JI50" s="61"/>
      <c r="JJ50" s="61"/>
      <c r="JK50" s="61"/>
      <c r="JL50" s="61"/>
      <c r="JM50" s="61"/>
      <c r="JN50" s="61"/>
      <c r="JO50" s="61"/>
      <c r="JP50" s="61"/>
      <c r="JQ50" s="61"/>
      <c r="JR50" s="61"/>
      <c r="JS50" s="61"/>
      <c r="JT50" s="61"/>
      <c r="JU50" s="61"/>
      <c r="JV50" s="61"/>
      <c r="JW50" s="61"/>
      <c r="JX50" s="61"/>
      <c r="JY50" s="61"/>
      <c r="JZ50" s="61"/>
      <c r="KA50" s="61"/>
      <c r="KB50" s="61"/>
      <c r="KC50" s="61"/>
      <c r="KD50" s="61"/>
      <c r="KE50" s="61"/>
      <c r="KF50" s="61"/>
      <c r="KG50" s="61"/>
      <c r="KH50" s="61"/>
      <c r="KI50" s="61"/>
      <c r="KJ50" s="61"/>
      <c r="KK50" s="61"/>
      <c r="KL50" s="61"/>
      <c r="KM50" s="61"/>
      <c r="KN50" s="61"/>
      <c r="KO50" s="61"/>
      <c r="KP50" s="61"/>
      <c r="KQ50" s="61"/>
      <c r="KR50" s="61"/>
      <c r="KS50" s="61"/>
      <c r="KT50" s="61"/>
      <c r="KU50" s="61"/>
      <c r="KV50" s="61"/>
      <c r="KW50" s="61"/>
      <c r="KX50" s="61"/>
      <c r="KY50" s="61"/>
      <c r="KZ50" s="61"/>
      <c r="LA50" s="61"/>
      <c r="LB50" s="61"/>
      <c r="LC50" s="61"/>
      <c r="LD50" s="61"/>
      <c r="LE50" s="61"/>
      <c r="LF50" s="61"/>
      <c r="LG50" s="61"/>
      <c r="LH50" s="61"/>
      <c r="LI50" s="61"/>
      <c r="LJ50" s="61"/>
      <c r="LK50" s="61"/>
      <c r="LL50" s="61"/>
      <c r="LM50" s="61"/>
      <c r="LN50" s="61"/>
      <c r="LO50" s="61"/>
      <c r="LP50" s="61"/>
      <c r="LQ50" s="61"/>
      <c r="LR50" s="61"/>
      <c r="LS50" s="61"/>
      <c r="LT50" s="61"/>
      <c r="LU50" s="61"/>
      <c r="LV50" s="61"/>
      <c r="LW50" s="61"/>
      <c r="LX50" s="61"/>
      <c r="LY50" s="61"/>
      <c r="LZ50" s="61"/>
      <c r="MA50" s="61"/>
      <c r="MB50" s="61"/>
      <c r="MC50" s="61"/>
      <c r="MD50" s="61"/>
      <c r="ME50" s="61"/>
      <c r="MF50" s="61"/>
      <c r="MG50" s="61"/>
      <c r="MH50" s="61"/>
      <c r="MI50" s="61"/>
      <c r="MJ50" s="61"/>
      <c r="MK50" s="61"/>
      <c r="ML50" s="61"/>
      <c r="MM50" s="61"/>
      <c r="MN50" s="61"/>
      <c r="MO50" s="61"/>
      <c r="MP50" s="61"/>
      <c r="MQ50" s="61"/>
      <c r="MR50" s="61"/>
      <c r="MS50" s="61"/>
      <c r="MT50" s="61"/>
    </row>
    <row r="51" spans="1:358" ht="21.75" thickBot="1">
      <c r="A51" s="196" t="s">
        <v>38</v>
      </c>
      <c r="B51" s="88"/>
      <c r="C51" s="88"/>
      <c r="D51" s="65"/>
      <c r="E51" s="65"/>
      <c r="F51" s="20"/>
      <c r="G51" s="20"/>
      <c r="H51" s="20"/>
      <c r="I51" s="20"/>
      <c r="J51" s="66"/>
      <c r="K51" s="20"/>
      <c r="L51" s="20"/>
      <c r="M51" s="20"/>
      <c r="N51" s="20"/>
      <c r="O51" s="20"/>
      <c r="P51" s="20"/>
      <c r="Q51" s="20"/>
      <c r="R51" s="23"/>
      <c r="S51" s="24"/>
      <c r="T51" s="67"/>
      <c r="U51" s="67"/>
      <c r="V51" s="24"/>
      <c r="W51" s="24"/>
      <c r="X51" s="24"/>
      <c r="Y51" s="177"/>
      <c r="Z51" s="177"/>
      <c r="AA51" s="177"/>
      <c r="AB51" s="177"/>
      <c r="AC51" s="301"/>
      <c r="AD51" s="314"/>
      <c r="AE51" s="23"/>
      <c r="AF51" s="23"/>
      <c r="AG51" s="303"/>
      <c r="AH51" s="238"/>
      <c r="AI51" s="275">
        <f>AH48-AH61</f>
        <v>1.2901893939393929</v>
      </c>
    </row>
    <row r="52" spans="1:358" ht="17.25" hidden="1" customHeight="1" outlineLevel="1">
      <c r="A52" s="25"/>
      <c r="B52" s="26" t="s">
        <v>1</v>
      </c>
      <c r="C52" s="26" t="str">
        <f>C39</f>
        <v>Forecast</v>
      </c>
      <c r="D52" s="27"/>
      <c r="E52" s="1182" t="s">
        <v>3</v>
      </c>
      <c r="F52" s="1182" t="s">
        <v>4</v>
      </c>
      <c r="G52" s="1182" t="s">
        <v>5</v>
      </c>
      <c r="H52" s="1182" t="s">
        <v>6</v>
      </c>
      <c r="I52" s="1182" t="s">
        <v>7</v>
      </c>
      <c r="J52" s="28" t="s">
        <v>2</v>
      </c>
      <c r="K52" s="1182" t="s">
        <v>8</v>
      </c>
      <c r="L52" s="264" t="s">
        <v>9</v>
      </c>
      <c r="M52" s="264" t="s">
        <v>9</v>
      </c>
      <c r="N52" s="1182" t="s">
        <v>12</v>
      </c>
      <c r="O52" s="1182" t="s">
        <v>13</v>
      </c>
      <c r="P52" s="1182" t="s">
        <v>14</v>
      </c>
      <c r="Q52" s="1182" t="s">
        <v>15</v>
      </c>
      <c r="R52" s="1182" t="s">
        <v>16</v>
      </c>
      <c r="S52" s="1182" t="s">
        <v>64</v>
      </c>
      <c r="T52" s="29" t="s">
        <v>10</v>
      </c>
      <c r="U52" s="30" t="s">
        <v>11</v>
      </c>
      <c r="V52" s="1182" t="s">
        <v>65</v>
      </c>
      <c r="W52" s="1182" t="s">
        <v>66</v>
      </c>
      <c r="X52" s="1182" t="s">
        <v>67</v>
      </c>
      <c r="Y52" s="1182" t="s">
        <v>68</v>
      </c>
      <c r="Z52" s="1182" t="s">
        <v>69</v>
      </c>
      <c r="AA52" s="1182" t="s">
        <v>70</v>
      </c>
      <c r="AB52" s="1182" t="s">
        <v>77</v>
      </c>
      <c r="AC52" s="1204" t="s">
        <v>78</v>
      </c>
      <c r="AD52" s="1206" t="s">
        <v>79</v>
      </c>
      <c r="AE52" s="1198" t="s">
        <v>80</v>
      </c>
      <c r="AF52" s="1198" t="s">
        <v>81</v>
      </c>
      <c r="AG52" s="1208" t="s">
        <v>82</v>
      </c>
      <c r="AH52" s="1196">
        <v>2016</v>
      </c>
      <c r="AI52" s="267"/>
    </row>
    <row r="53" spans="1:358" ht="17.25" hidden="1" customHeight="1" outlineLevel="1">
      <c r="A53" s="31"/>
      <c r="B53" s="68"/>
      <c r="C53" s="68"/>
      <c r="D53" s="27"/>
      <c r="E53" s="1183"/>
      <c r="F53" s="1183"/>
      <c r="G53" s="1183"/>
      <c r="H53" s="1183"/>
      <c r="I53" s="1183"/>
      <c r="J53" s="69" t="str">
        <f>$J$6</f>
        <v>(8-12 Jun)</v>
      </c>
      <c r="K53" s="1183"/>
      <c r="L53" s="33" t="s">
        <v>20</v>
      </c>
      <c r="M53" s="33" t="s">
        <v>63</v>
      </c>
      <c r="N53" s="1183"/>
      <c r="O53" s="1183"/>
      <c r="P53" s="1183"/>
      <c r="Q53" s="1183"/>
      <c r="R53" s="1183"/>
      <c r="S53" s="1183"/>
      <c r="T53" s="187">
        <f>T6</f>
        <v>42461</v>
      </c>
      <c r="U53" s="188">
        <f>U6</f>
        <v>42491</v>
      </c>
      <c r="V53" s="1183"/>
      <c r="W53" s="1183"/>
      <c r="X53" s="1183"/>
      <c r="Y53" s="1183"/>
      <c r="Z53" s="1183"/>
      <c r="AA53" s="1183"/>
      <c r="AB53" s="1183"/>
      <c r="AC53" s="1205"/>
      <c r="AD53" s="1207"/>
      <c r="AE53" s="1199"/>
      <c r="AF53" s="1199"/>
      <c r="AG53" s="1209"/>
      <c r="AH53" s="1197"/>
      <c r="AI53" s="267"/>
    </row>
    <row r="54" spans="1:358" ht="17.25" hidden="1" customHeight="1" outlineLevel="1">
      <c r="A54" s="89" t="s">
        <v>39</v>
      </c>
      <c r="B54" s="105">
        <v>14.19</v>
      </c>
      <c r="C54" s="106" t="str">
        <f>C41</f>
        <v>Previous WK</v>
      </c>
      <c r="D54" s="98"/>
      <c r="E54" s="99">
        <v>13.82</v>
      </c>
      <c r="F54" s="35"/>
      <c r="G54" s="35"/>
      <c r="H54" s="35"/>
      <c r="I54" s="35"/>
      <c r="J54" s="72"/>
      <c r="K54" s="35"/>
      <c r="L54" s="37"/>
      <c r="M54" s="37"/>
      <c r="N54" s="35"/>
      <c r="O54" s="35"/>
      <c r="P54" s="35"/>
      <c r="Q54" s="35"/>
      <c r="R54" s="38"/>
      <c r="S54" s="39"/>
      <c r="T54" s="107"/>
      <c r="U54" s="107"/>
      <c r="V54" s="39"/>
      <c r="W54" s="39"/>
      <c r="X54" s="39"/>
      <c r="Y54" s="38"/>
      <c r="Z54" s="38"/>
      <c r="AA54" s="38"/>
      <c r="AB54" s="38"/>
      <c r="AC54" s="39"/>
      <c r="AD54" s="304"/>
      <c r="AE54" s="248"/>
      <c r="AF54" s="248"/>
      <c r="AG54" s="305"/>
      <c r="AH54" s="239"/>
      <c r="AI54" s="267"/>
    </row>
    <row r="55" spans="1:358" s="77" customFormat="1" ht="16.5" hidden="1" customHeight="1" outlineLevel="1">
      <c r="A55" s="1180"/>
      <c r="B55" s="1181"/>
      <c r="C55" s="1181"/>
      <c r="D55" s="41"/>
      <c r="E55" s="41"/>
      <c r="F55" s="76"/>
      <c r="G55" s="76"/>
      <c r="H55" s="76"/>
      <c r="I55" s="76"/>
      <c r="J55" s="43"/>
      <c r="K55" s="76"/>
      <c r="L55" s="76"/>
      <c r="M55" s="76"/>
      <c r="N55" s="76"/>
      <c r="O55" s="76"/>
      <c r="P55" s="222"/>
      <c r="Q55" s="76"/>
      <c r="R55" s="44"/>
      <c r="S55" s="44"/>
      <c r="T55" s="220"/>
      <c r="U55" s="221"/>
      <c r="V55" s="44"/>
      <c r="W55" s="44"/>
      <c r="X55" s="44"/>
      <c r="Y55" s="44"/>
      <c r="Z55" s="44"/>
      <c r="AA55" s="44"/>
      <c r="AB55" s="44"/>
      <c r="AC55" s="235"/>
      <c r="AD55" s="315"/>
      <c r="AE55" s="44"/>
      <c r="AF55" s="44"/>
      <c r="AG55" s="316"/>
      <c r="AH55" s="240"/>
      <c r="AI55" s="268"/>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c r="CE55" s="45"/>
      <c r="CF55" s="45"/>
      <c r="CG55" s="45"/>
      <c r="CH55" s="45"/>
      <c r="CI55" s="45"/>
      <c r="CJ55" s="45"/>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5"/>
      <c r="EF55" s="45"/>
      <c r="EG55" s="45"/>
      <c r="EH55" s="45"/>
      <c r="EI55" s="45"/>
      <c r="EJ55" s="45"/>
      <c r="EK55" s="45"/>
      <c r="EL55" s="45"/>
      <c r="EM55" s="45"/>
      <c r="EN55" s="45"/>
      <c r="EO55" s="45"/>
      <c r="EP55" s="45"/>
      <c r="EQ55" s="45"/>
      <c r="ER55" s="45"/>
      <c r="ES55" s="45"/>
      <c r="ET55" s="45"/>
      <c r="EU55" s="45"/>
      <c r="EV55" s="45"/>
      <c r="EW55" s="45"/>
      <c r="EX55" s="45"/>
      <c r="EY55" s="45"/>
      <c r="EZ55" s="45"/>
      <c r="FA55" s="45"/>
      <c r="FB55" s="45"/>
      <c r="FC55" s="45"/>
      <c r="FD55" s="45"/>
      <c r="FE55" s="45"/>
      <c r="FF55" s="45"/>
      <c r="FG55" s="45"/>
      <c r="FH55" s="45"/>
      <c r="FI55" s="45"/>
      <c r="FJ55" s="45"/>
      <c r="FK55" s="45"/>
      <c r="FL55" s="45"/>
      <c r="FM55" s="45"/>
      <c r="FN55" s="45"/>
      <c r="FO55" s="45"/>
      <c r="FP55" s="45"/>
      <c r="FQ55" s="45"/>
      <c r="FR55" s="45"/>
      <c r="FS55" s="45"/>
      <c r="FT55" s="45"/>
      <c r="FU55" s="45"/>
      <c r="FV55" s="45"/>
      <c r="FW55" s="45"/>
      <c r="FX55" s="45"/>
      <c r="FY55" s="45"/>
      <c r="FZ55" s="45"/>
      <c r="GA55" s="45"/>
      <c r="GB55" s="45"/>
      <c r="GC55" s="45"/>
      <c r="GD55" s="45"/>
      <c r="GE55" s="45"/>
      <c r="GF55" s="45"/>
      <c r="GG55" s="45"/>
      <c r="GH55" s="45"/>
      <c r="GI55" s="45"/>
      <c r="GJ55" s="45"/>
      <c r="GK55" s="45"/>
      <c r="GL55" s="45"/>
      <c r="GM55" s="45"/>
      <c r="GN55" s="45"/>
      <c r="GO55" s="45"/>
      <c r="GP55" s="45"/>
      <c r="GQ55" s="45"/>
      <c r="GR55" s="45"/>
      <c r="GS55" s="45"/>
      <c r="GT55" s="45"/>
      <c r="GU55" s="45"/>
      <c r="GV55" s="45"/>
      <c r="GW55" s="45"/>
      <c r="GX55" s="45"/>
      <c r="GY55" s="45"/>
      <c r="GZ55" s="45"/>
      <c r="HA55" s="45"/>
      <c r="HB55" s="45"/>
      <c r="HC55" s="45"/>
      <c r="HD55" s="45"/>
      <c r="HE55" s="45"/>
      <c r="HF55" s="45"/>
      <c r="HG55" s="45"/>
      <c r="HH55" s="45"/>
      <c r="HI55" s="45"/>
      <c r="HJ55" s="45"/>
      <c r="HK55" s="45"/>
      <c r="HL55" s="45"/>
      <c r="HM55" s="45"/>
      <c r="HN55" s="45"/>
      <c r="HO55" s="45"/>
      <c r="HP55" s="45"/>
      <c r="HQ55" s="45"/>
      <c r="HR55" s="45"/>
      <c r="HS55" s="45"/>
      <c r="HT55" s="45"/>
      <c r="HU55" s="45"/>
      <c r="HV55" s="45"/>
      <c r="HW55" s="45"/>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c r="IV55" s="45"/>
      <c r="IW55" s="45"/>
      <c r="IX55" s="45"/>
      <c r="IY55" s="45"/>
      <c r="IZ55" s="45"/>
      <c r="JA55" s="45"/>
      <c r="JB55" s="45"/>
      <c r="JC55" s="45"/>
      <c r="JD55" s="45"/>
      <c r="JE55" s="45"/>
      <c r="JF55" s="45"/>
      <c r="JG55" s="45"/>
      <c r="JH55" s="45"/>
      <c r="JI55" s="45"/>
      <c r="JJ55" s="45"/>
      <c r="JK55" s="45"/>
      <c r="JL55" s="45"/>
      <c r="JM55" s="45"/>
      <c r="JN55" s="45"/>
      <c r="JO55" s="45"/>
      <c r="JP55" s="45"/>
      <c r="JQ55" s="45"/>
      <c r="JR55" s="45"/>
      <c r="JS55" s="45"/>
      <c r="JT55" s="45"/>
      <c r="JU55" s="45"/>
      <c r="JV55" s="45"/>
      <c r="JW55" s="45"/>
      <c r="JX55" s="45"/>
      <c r="JY55" s="45"/>
      <c r="JZ55" s="45"/>
      <c r="KA55" s="45"/>
      <c r="KB55" s="45"/>
      <c r="KC55" s="45"/>
      <c r="KD55" s="45"/>
      <c r="KE55" s="45"/>
      <c r="KF55" s="45"/>
      <c r="KG55" s="45"/>
      <c r="KH55" s="45"/>
      <c r="KI55" s="45"/>
      <c r="KJ55" s="45"/>
      <c r="KK55" s="45"/>
      <c r="KL55" s="45"/>
      <c r="KM55" s="45"/>
      <c r="KN55" s="45"/>
      <c r="KO55" s="45"/>
      <c r="KP55" s="45"/>
      <c r="KQ55" s="45"/>
      <c r="KR55" s="45"/>
      <c r="KS55" s="45"/>
      <c r="KT55" s="45"/>
      <c r="KU55" s="45"/>
      <c r="KV55" s="45"/>
      <c r="KW55" s="45"/>
      <c r="KX55" s="45"/>
      <c r="KY55" s="45"/>
      <c r="KZ55" s="45"/>
      <c r="LA55" s="45"/>
      <c r="LB55" s="45"/>
      <c r="LC55" s="45"/>
      <c r="LD55" s="45"/>
      <c r="LE55" s="45"/>
      <c r="LF55" s="45"/>
      <c r="LG55" s="45"/>
      <c r="LH55" s="45"/>
      <c r="LI55" s="45"/>
      <c r="LJ55" s="45"/>
      <c r="LK55" s="45"/>
      <c r="LL55" s="45"/>
      <c r="LM55" s="45"/>
      <c r="LN55" s="45"/>
      <c r="LO55" s="45"/>
      <c r="LP55" s="45"/>
      <c r="LQ55" s="45"/>
      <c r="LR55" s="45"/>
      <c r="LS55" s="45"/>
      <c r="LT55" s="45"/>
      <c r="LU55" s="45"/>
      <c r="LV55" s="45"/>
      <c r="LW55" s="45"/>
      <c r="LX55" s="45"/>
      <c r="LY55" s="45"/>
      <c r="LZ55" s="45"/>
      <c r="MA55" s="45"/>
      <c r="MB55" s="45"/>
      <c r="MC55" s="45"/>
      <c r="MD55" s="45"/>
      <c r="ME55" s="45"/>
      <c r="MF55" s="45"/>
      <c r="MG55" s="45"/>
      <c r="MH55" s="45"/>
      <c r="MI55" s="45"/>
      <c r="MJ55" s="45"/>
      <c r="MK55" s="45"/>
      <c r="ML55" s="45"/>
      <c r="MM55" s="45"/>
      <c r="MN55" s="45"/>
      <c r="MO55" s="45"/>
      <c r="MP55" s="45"/>
      <c r="MQ55" s="45"/>
      <c r="MR55" s="45"/>
      <c r="MS55" s="45"/>
      <c r="MT55" s="45"/>
    </row>
    <row r="56" spans="1:358" ht="50.25" hidden="1" customHeight="1" outlineLevel="1">
      <c r="A56" s="47" t="s">
        <v>23</v>
      </c>
      <c r="B56" s="78">
        <f>C56-$B$54</f>
        <v>6.0000000000000497E-2</v>
      </c>
      <c r="C56" s="55">
        <v>14.25</v>
      </c>
      <c r="D56" s="49"/>
      <c r="E56" s="49"/>
      <c r="F56" s="51"/>
      <c r="G56" s="57"/>
      <c r="H56" s="56"/>
      <c r="I56" s="56"/>
      <c r="J56" s="55"/>
      <c r="K56" s="189">
        <v>13.5</v>
      </c>
      <c r="L56" s="191">
        <v>14.2</v>
      </c>
      <c r="M56" s="154">
        <v>13.1</v>
      </c>
      <c r="N56" s="191">
        <v>14.2</v>
      </c>
      <c r="O56" s="191">
        <v>13.7</v>
      </c>
      <c r="P56" s="56">
        <v>9.34</v>
      </c>
      <c r="Q56" s="56">
        <v>9.16</v>
      </c>
      <c r="R56" s="56">
        <v>10.375909090909097</v>
      </c>
      <c r="S56" s="189">
        <v>10.6</v>
      </c>
      <c r="T56" s="185" t="s">
        <v>152</v>
      </c>
      <c r="U56" s="186" t="s">
        <v>182</v>
      </c>
      <c r="V56" s="189">
        <v>10.5</v>
      </c>
      <c r="W56" s="189">
        <v>10.25</v>
      </c>
      <c r="X56" s="189">
        <v>10.25</v>
      </c>
      <c r="Y56" s="189">
        <v>10</v>
      </c>
      <c r="Z56" s="189">
        <v>10.5</v>
      </c>
      <c r="AA56" s="189">
        <v>10.5</v>
      </c>
      <c r="AB56" s="189">
        <v>11.5</v>
      </c>
      <c r="AC56" s="297">
        <v>12.5</v>
      </c>
      <c r="AD56" s="308">
        <f>AVERAGE(P56:R56)</f>
        <v>9.6253030303030318</v>
      </c>
      <c r="AE56" s="246">
        <f>AVERAGE(S56:W56)</f>
        <v>10.450000000000001</v>
      </c>
      <c r="AF56" s="246">
        <f>AVERAGE(X56:Z56)</f>
        <v>10.25</v>
      </c>
      <c r="AG56" s="309">
        <f>AVERAGE(AA56:AC56)</f>
        <v>11.5</v>
      </c>
      <c r="AH56" s="241">
        <f>AVERAGE(P56:AC56)</f>
        <v>10.456325757575758</v>
      </c>
      <c r="AI56" s="267"/>
    </row>
    <row r="57" spans="1:358" ht="50.25" hidden="1" customHeight="1" outlineLevel="1">
      <c r="A57" s="47" t="s">
        <v>24</v>
      </c>
      <c r="B57" s="78">
        <f t="shared" ref="B57" si="35">C57-$B$40</f>
        <v>14.3</v>
      </c>
      <c r="C57" s="55">
        <v>14.3</v>
      </c>
      <c r="D57" s="49"/>
      <c r="E57" s="49"/>
      <c r="F57" s="57"/>
      <c r="G57" s="57"/>
      <c r="H57" s="56"/>
      <c r="I57" s="56"/>
      <c r="J57" s="55"/>
      <c r="K57" s="189">
        <v>13.5</v>
      </c>
      <c r="L57" s="191">
        <v>13.6</v>
      </c>
      <c r="M57" s="154">
        <v>12.9</v>
      </c>
      <c r="N57" s="191">
        <v>14</v>
      </c>
      <c r="O57" s="184"/>
      <c r="P57" s="56">
        <v>9.34</v>
      </c>
      <c r="Q57" s="56">
        <v>9.16</v>
      </c>
      <c r="R57" s="50">
        <v>10.375909090909097</v>
      </c>
      <c r="S57" s="183">
        <v>11.3</v>
      </c>
      <c r="T57" s="185"/>
      <c r="U57" s="186"/>
      <c r="V57" s="183">
        <v>11</v>
      </c>
      <c r="W57" s="183">
        <v>10.8</v>
      </c>
      <c r="X57" s="183">
        <v>10.8</v>
      </c>
      <c r="Y57" s="183">
        <v>10.200000000000001</v>
      </c>
      <c r="Z57" s="183">
        <v>11.299999999999999</v>
      </c>
      <c r="AA57" s="183">
        <v>12.5</v>
      </c>
      <c r="AB57" s="183">
        <v>13.3</v>
      </c>
      <c r="AC57" s="298">
        <v>13.1</v>
      </c>
      <c r="AD57" s="308">
        <f>AVERAGE(P57:R57)</f>
        <v>9.6253030303030318</v>
      </c>
      <c r="AE57" s="246">
        <f t="shared" ref="AE57:AE59" si="36">AVERAGE(S57:W57)</f>
        <v>11.033333333333333</v>
      </c>
      <c r="AF57" s="246">
        <f t="shared" ref="AF57:AF59" si="37">AVERAGE(X57:Z57)</f>
        <v>10.766666666666666</v>
      </c>
      <c r="AG57" s="309">
        <f t="shared" ref="AG57:AG59" si="38">AVERAGE(AA57:AC57)</f>
        <v>12.966666666666667</v>
      </c>
      <c r="AH57" s="241">
        <f>AVERAGE(P57:AC57)</f>
        <v>11.097992424242426</v>
      </c>
      <c r="AI57" s="267"/>
    </row>
    <row r="58" spans="1:358" ht="50.25" hidden="1" customHeight="1" outlineLevel="1">
      <c r="A58" s="47" t="s">
        <v>25</v>
      </c>
      <c r="B58" s="78">
        <f t="shared" ref="B58" si="39">C58-$B$54</f>
        <v>-8.9999999999999858E-2</v>
      </c>
      <c r="C58" s="55">
        <v>14.1</v>
      </c>
      <c r="D58" s="49"/>
      <c r="E58" s="49"/>
      <c r="F58" s="57"/>
      <c r="G58" s="57"/>
      <c r="H58" s="56"/>
      <c r="I58" s="56"/>
      <c r="J58" s="55"/>
      <c r="K58" s="189">
        <v>13</v>
      </c>
      <c r="L58" s="191">
        <v>13</v>
      </c>
      <c r="M58" s="189">
        <v>13</v>
      </c>
      <c r="N58" s="189">
        <v>14.3</v>
      </c>
      <c r="O58" s="189">
        <v>14.75</v>
      </c>
      <c r="P58" s="56">
        <v>9.34</v>
      </c>
      <c r="Q58" s="56">
        <v>9.16</v>
      </c>
      <c r="R58" s="56">
        <v>10.375909090909097</v>
      </c>
      <c r="S58" s="189">
        <v>11</v>
      </c>
      <c r="T58" s="185" t="s">
        <v>162</v>
      </c>
      <c r="U58" s="186" t="s">
        <v>36</v>
      </c>
      <c r="V58" s="189">
        <v>10.5</v>
      </c>
      <c r="W58" s="189">
        <v>10.5</v>
      </c>
      <c r="X58" s="189">
        <v>10.5</v>
      </c>
      <c r="Y58" s="189">
        <v>10.5</v>
      </c>
      <c r="Z58" s="189">
        <v>11</v>
      </c>
      <c r="AA58" s="189">
        <v>11</v>
      </c>
      <c r="AB58" s="189">
        <v>11.5</v>
      </c>
      <c r="AC58" s="297">
        <v>11.5</v>
      </c>
      <c r="AD58" s="308">
        <f>AVERAGE(P58:R58)</f>
        <v>9.6253030303030318</v>
      </c>
      <c r="AE58" s="246">
        <f t="shared" si="36"/>
        <v>10.666666666666666</v>
      </c>
      <c r="AF58" s="246">
        <f t="shared" si="37"/>
        <v>10.666666666666666</v>
      </c>
      <c r="AG58" s="309">
        <f t="shared" si="38"/>
        <v>11.333333333333334</v>
      </c>
      <c r="AH58" s="241">
        <f>AVERAGE(P58:AC58)</f>
        <v>10.572992424242424</v>
      </c>
      <c r="AI58" s="267"/>
    </row>
    <row r="59" spans="1:358" ht="50.25" hidden="1" customHeight="1" outlineLevel="1" thickBot="1">
      <c r="A59" s="47" t="s">
        <v>26</v>
      </c>
      <c r="B59" s="78" t="e">
        <f>C59-#REF!</f>
        <v>#REF!</v>
      </c>
      <c r="C59" s="55">
        <v>14.5</v>
      </c>
      <c r="D59" s="49"/>
      <c r="E59" s="49"/>
      <c r="F59" s="51"/>
      <c r="G59" s="51"/>
      <c r="H59" s="52"/>
      <c r="I59" s="52"/>
      <c r="J59" s="55"/>
      <c r="K59" s="181">
        <v>13.4</v>
      </c>
      <c r="L59" s="101">
        <v>13.4</v>
      </c>
      <c r="M59" s="101">
        <v>13.28</v>
      </c>
      <c r="N59" s="176">
        <v>13.62</v>
      </c>
      <c r="O59" s="176">
        <v>14</v>
      </c>
      <c r="P59" s="56">
        <v>9.34</v>
      </c>
      <c r="Q59" s="56">
        <v>9.16</v>
      </c>
      <c r="R59" s="50">
        <v>10.375909090909097</v>
      </c>
      <c r="S59" s="183">
        <v>10.6</v>
      </c>
      <c r="T59" s="224" t="s">
        <v>191</v>
      </c>
      <c r="U59" s="186" t="s">
        <v>192</v>
      </c>
      <c r="V59" s="183">
        <v>10.5</v>
      </c>
      <c r="W59" s="189">
        <v>10.5</v>
      </c>
      <c r="X59" s="189">
        <v>11.3</v>
      </c>
      <c r="Y59" s="183">
        <v>10</v>
      </c>
      <c r="Z59" s="183">
        <v>9.1</v>
      </c>
      <c r="AA59" s="183">
        <v>11.6</v>
      </c>
      <c r="AB59" s="183">
        <v>13.87</v>
      </c>
      <c r="AC59" s="298">
        <v>14.12</v>
      </c>
      <c r="AD59" s="308">
        <f>AVERAGE(P59:R59)</f>
        <v>9.6253030303030318</v>
      </c>
      <c r="AE59" s="246">
        <f t="shared" si="36"/>
        <v>10.533333333333333</v>
      </c>
      <c r="AF59" s="246">
        <f t="shared" si="37"/>
        <v>10.133333333333333</v>
      </c>
      <c r="AG59" s="309">
        <f t="shared" si="38"/>
        <v>13.196666666666665</v>
      </c>
      <c r="AH59" s="241">
        <f>AVERAGE(P59:AC59)</f>
        <v>10.872159090909092</v>
      </c>
      <c r="AI59" s="267"/>
    </row>
    <row r="60" spans="1:358" s="62" customFormat="1" ht="19.5" hidden="1" outlineLevel="1" thickBot="1">
      <c r="A60" s="245" t="s">
        <v>75</v>
      </c>
      <c r="B60" s="155" t="s">
        <v>27</v>
      </c>
      <c r="C60" s="155" t="s">
        <v>27</v>
      </c>
      <c r="D60" s="155"/>
      <c r="E60" s="156"/>
      <c r="F60" s="157" t="e">
        <f>AVERAGE(F56:F59)</f>
        <v>#DIV/0!</v>
      </c>
      <c r="G60" s="157"/>
      <c r="H60" s="157"/>
      <c r="I60" s="157"/>
      <c r="J60" s="157" t="e">
        <f t="shared" ref="J60:K60" si="40">AVERAGE(J56:J59)</f>
        <v>#DIV/0!</v>
      </c>
      <c r="K60" s="157">
        <f t="shared" si="40"/>
        <v>13.35</v>
      </c>
      <c r="L60" s="157">
        <v>13.75</v>
      </c>
      <c r="M60" s="157">
        <f>AVERAGE(M56:M59)</f>
        <v>13.07</v>
      </c>
      <c r="N60" s="157">
        <f>AVERAGE(N56:N59)</f>
        <v>14.03</v>
      </c>
      <c r="O60" s="157">
        <f>AVERAGE(O56:O59)</f>
        <v>14.15</v>
      </c>
      <c r="P60" s="157">
        <f>AVERAGE(P56:P59)</f>
        <v>9.34</v>
      </c>
      <c r="Q60" s="157">
        <f>AVERAGE(Q56:Q59)</f>
        <v>9.16</v>
      </c>
      <c r="R60" s="157">
        <f t="shared" ref="R60:AG60" si="41">AVERAGE(R56:R59)</f>
        <v>10.375909090909097</v>
      </c>
      <c r="S60" s="59">
        <f t="shared" si="41"/>
        <v>10.875</v>
      </c>
      <c r="T60" s="158"/>
      <c r="U60" s="158"/>
      <c r="V60" s="59">
        <f t="shared" si="41"/>
        <v>10.625</v>
      </c>
      <c r="W60" s="59">
        <f t="shared" si="41"/>
        <v>10.512499999999999</v>
      </c>
      <c r="X60" s="59">
        <f t="shared" si="41"/>
        <v>10.7125</v>
      </c>
      <c r="Y60" s="59">
        <f t="shared" si="41"/>
        <v>10.175000000000001</v>
      </c>
      <c r="Z60" s="59">
        <f t="shared" si="41"/>
        <v>10.475</v>
      </c>
      <c r="AA60" s="59">
        <f t="shared" si="41"/>
        <v>11.4</v>
      </c>
      <c r="AB60" s="59">
        <f t="shared" si="41"/>
        <v>12.542499999999999</v>
      </c>
      <c r="AC60" s="234">
        <f t="shared" si="41"/>
        <v>12.805</v>
      </c>
      <c r="AD60" s="310">
        <f t="shared" si="41"/>
        <v>9.6253030303030318</v>
      </c>
      <c r="AE60" s="59">
        <f t="shared" si="41"/>
        <v>10.670833333333333</v>
      </c>
      <c r="AF60" s="59">
        <f t="shared" si="41"/>
        <v>10.454166666666666</v>
      </c>
      <c r="AG60" s="311">
        <f t="shared" si="41"/>
        <v>12.249166666666667</v>
      </c>
      <c r="AH60" s="242">
        <f>AVERAGE(AH56:AH59)</f>
        <v>10.749867424242424</v>
      </c>
      <c r="AI60" s="270"/>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1"/>
      <c r="DY60" s="61"/>
      <c r="DZ60" s="61"/>
      <c r="EA60" s="61"/>
      <c r="EB60" s="61"/>
      <c r="EC60" s="61"/>
      <c r="ED60" s="61"/>
      <c r="EE60" s="61"/>
      <c r="EF60" s="61"/>
      <c r="EG60" s="61"/>
      <c r="EH60" s="61"/>
      <c r="EI60" s="61"/>
      <c r="EJ60" s="61"/>
      <c r="EK60" s="61"/>
      <c r="EL60" s="61"/>
      <c r="EM60" s="61"/>
      <c r="EN60" s="61"/>
      <c r="EO60" s="61"/>
      <c r="EP60" s="61"/>
      <c r="EQ60" s="61"/>
      <c r="ER60" s="61"/>
      <c r="ES60" s="61"/>
      <c r="ET60" s="61"/>
      <c r="EU60" s="61"/>
      <c r="EV60" s="61"/>
      <c r="EW60" s="61"/>
      <c r="EX60" s="61"/>
      <c r="EY60" s="61"/>
      <c r="EZ60" s="61"/>
      <c r="FA60" s="61"/>
      <c r="FB60" s="61"/>
      <c r="FC60" s="61"/>
      <c r="FD60" s="61"/>
      <c r="FE60" s="61"/>
      <c r="FF60" s="61"/>
      <c r="FG60" s="61"/>
      <c r="FH60" s="61"/>
      <c r="FI60" s="61"/>
      <c r="FJ60" s="61"/>
      <c r="FK60" s="61"/>
      <c r="FL60" s="61"/>
      <c r="FM60" s="61"/>
      <c r="FN60" s="61"/>
      <c r="FO60" s="61"/>
      <c r="FP60" s="61"/>
      <c r="FQ60" s="61"/>
      <c r="FR60" s="61"/>
      <c r="FS60" s="61"/>
      <c r="FT60" s="61"/>
      <c r="FU60" s="61"/>
      <c r="FV60" s="61"/>
      <c r="FW60" s="61"/>
      <c r="FX60" s="61"/>
      <c r="FY60" s="61"/>
      <c r="FZ60" s="61"/>
      <c r="GA60" s="61"/>
      <c r="GB60" s="61"/>
      <c r="GC60" s="61"/>
      <c r="GD60" s="61"/>
      <c r="GE60" s="61"/>
      <c r="GF60" s="61"/>
      <c r="GG60" s="61"/>
      <c r="GH60" s="61"/>
      <c r="GI60" s="61"/>
      <c r="GJ60" s="61"/>
      <c r="GK60" s="61"/>
      <c r="GL60" s="61"/>
      <c r="GM60" s="61"/>
      <c r="GN60" s="61"/>
      <c r="GO60" s="61"/>
      <c r="GP60" s="61"/>
      <c r="GQ60" s="61"/>
      <c r="GR60" s="61"/>
      <c r="GS60" s="61"/>
      <c r="GT60" s="61"/>
      <c r="GU60" s="61"/>
      <c r="GV60" s="61"/>
      <c r="GW60" s="61"/>
      <c r="GX60" s="61"/>
      <c r="GY60" s="61"/>
      <c r="GZ60" s="61"/>
      <c r="HA60" s="61"/>
      <c r="HB60" s="61"/>
      <c r="HC60" s="61"/>
      <c r="HD60" s="61"/>
      <c r="HE60" s="61"/>
      <c r="HF60" s="61"/>
      <c r="HG60" s="61"/>
      <c r="HH60" s="61"/>
      <c r="HI60" s="61"/>
      <c r="HJ60" s="61"/>
      <c r="HK60" s="61"/>
      <c r="HL60" s="61"/>
      <c r="HM60" s="61"/>
      <c r="HN60" s="61"/>
      <c r="HO60" s="61"/>
      <c r="HP60" s="61"/>
      <c r="HQ60" s="61"/>
      <c r="HR60" s="61"/>
      <c r="HS60" s="61"/>
      <c r="HT60" s="61"/>
      <c r="HU60" s="61"/>
      <c r="HV60" s="61"/>
      <c r="HW60" s="61"/>
      <c r="HX60" s="61"/>
      <c r="HY60" s="61"/>
      <c r="HZ60" s="61"/>
      <c r="IA60" s="61"/>
      <c r="IB60" s="61"/>
      <c r="IC60" s="61"/>
      <c r="ID60" s="61"/>
      <c r="IE60" s="61"/>
      <c r="IF60" s="61"/>
      <c r="IG60" s="61"/>
      <c r="IH60" s="61"/>
      <c r="II60" s="61"/>
      <c r="IJ60" s="61"/>
      <c r="IK60" s="61"/>
      <c r="IL60" s="61"/>
      <c r="IM60" s="61"/>
      <c r="IN60" s="61"/>
      <c r="IO60" s="61"/>
      <c r="IP60" s="61"/>
      <c r="IQ60" s="61"/>
      <c r="IR60" s="61"/>
      <c r="IS60" s="61"/>
      <c r="IT60" s="61"/>
      <c r="IU60" s="61"/>
      <c r="IV60" s="61"/>
      <c r="IW60" s="61"/>
      <c r="IX60" s="61"/>
      <c r="IY60" s="61"/>
      <c r="IZ60" s="61"/>
      <c r="JA60" s="61"/>
      <c r="JB60" s="61"/>
      <c r="JC60" s="61"/>
      <c r="JD60" s="61"/>
      <c r="JE60" s="61"/>
      <c r="JF60" s="61"/>
      <c r="JG60" s="61"/>
      <c r="JH60" s="61"/>
      <c r="JI60" s="61"/>
      <c r="JJ60" s="61"/>
      <c r="JK60" s="61"/>
      <c r="JL60" s="61"/>
      <c r="JM60" s="61"/>
      <c r="JN60" s="61"/>
      <c r="JO60" s="61"/>
      <c r="JP60" s="61"/>
      <c r="JQ60" s="61"/>
      <c r="JR60" s="61"/>
      <c r="JS60" s="61"/>
      <c r="JT60" s="61"/>
      <c r="JU60" s="61"/>
      <c r="JV60" s="61"/>
      <c r="JW60" s="61"/>
      <c r="JX60" s="61"/>
      <c r="JY60" s="61"/>
      <c r="JZ60" s="61"/>
      <c r="KA60" s="61"/>
      <c r="KB60" s="61"/>
      <c r="KC60" s="61"/>
      <c r="KD60" s="61"/>
      <c r="KE60" s="61"/>
      <c r="KF60" s="61"/>
      <c r="KG60" s="61"/>
      <c r="KH60" s="61"/>
      <c r="KI60" s="61"/>
      <c r="KJ60" s="61"/>
      <c r="KK60" s="61"/>
      <c r="KL60" s="61"/>
      <c r="KM60" s="61"/>
      <c r="KN60" s="61"/>
      <c r="KO60" s="61"/>
      <c r="KP60" s="61"/>
      <c r="KQ60" s="61"/>
      <c r="KR60" s="61"/>
      <c r="KS60" s="61"/>
      <c r="KT60" s="61"/>
      <c r="KU60" s="61"/>
      <c r="KV60" s="61"/>
      <c r="KW60" s="61"/>
      <c r="KX60" s="61"/>
      <c r="KY60" s="61"/>
      <c r="KZ60" s="61"/>
      <c r="LA60" s="61"/>
      <c r="LB60" s="61"/>
      <c r="LC60" s="61"/>
      <c r="LD60" s="61"/>
      <c r="LE60" s="61"/>
      <c r="LF60" s="61"/>
      <c r="LG60" s="61"/>
      <c r="LH60" s="61"/>
      <c r="LI60" s="61"/>
      <c r="LJ60" s="61"/>
      <c r="LK60" s="61"/>
      <c r="LL60" s="61"/>
      <c r="LM60" s="61"/>
      <c r="LN60" s="61"/>
      <c r="LO60" s="61"/>
      <c r="LP60" s="61"/>
      <c r="LQ60" s="61"/>
      <c r="LR60" s="61"/>
      <c r="LS60" s="61"/>
      <c r="LT60" s="61"/>
      <c r="LU60" s="61"/>
      <c r="LV60" s="61"/>
      <c r="LW60" s="61"/>
      <c r="LX60" s="61"/>
      <c r="LY60" s="61"/>
      <c r="LZ60" s="61"/>
      <c r="MA60" s="61"/>
      <c r="MB60" s="61"/>
      <c r="MC60" s="61"/>
      <c r="MD60" s="61"/>
      <c r="ME60" s="61"/>
      <c r="MF60" s="61"/>
      <c r="MG60" s="61"/>
      <c r="MH60" s="61"/>
      <c r="MI60" s="61"/>
      <c r="MJ60" s="61"/>
      <c r="MK60" s="61"/>
      <c r="ML60" s="61"/>
      <c r="MM60" s="61"/>
      <c r="MN60" s="61"/>
      <c r="MO60" s="61"/>
      <c r="MP60" s="61"/>
      <c r="MQ60" s="61"/>
      <c r="MR60" s="61"/>
      <c r="MS60" s="61"/>
      <c r="MT60" s="61"/>
    </row>
    <row r="61" spans="1:358" ht="19.5" collapsed="1" thickBot="1">
      <c r="A61" s="227" t="s">
        <v>74</v>
      </c>
      <c r="B61" s="165"/>
      <c r="C61" s="165"/>
      <c r="D61" s="166"/>
      <c r="E61" s="166"/>
      <c r="F61" s="167"/>
      <c r="G61" s="167"/>
      <c r="H61" s="167"/>
      <c r="I61" s="167"/>
      <c r="J61" s="168"/>
      <c r="K61" s="167">
        <f>K60+K14</f>
        <v>61.65</v>
      </c>
      <c r="L61" s="167">
        <f>L60+L14</f>
        <v>60.6</v>
      </c>
      <c r="M61" s="167"/>
      <c r="N61" s="164">
        <f>N60</f>
        <v>14.03</v>
      </c>
      <c r="O61" s="164">
        <f t="shared" ref="O61" si="42">O60</f>
        <v>14.15</v>
      </c>
      <c r="P61" s="164">
        <f>P60</f>
        <v>9.34</v>
      </c>
      <c r="Q61" s="164">
        <f t="shared" ref="Q61" si="43">Q60</f>
        <v>9.16</v>
      </c>
      <c r="R61" s="164">
        <f>R60</f>
        <v>10.375909090909097</v>
      </c>
      <c r="S61" s="164">
        <v>11</v>
      </c>
      <c r="T61" s="164"/>
      <c r="U61" s="164"/>
      <c r="V61" s="164">
        <v>10.6</v>
      </c>
      <c r="W61" s="164">
        <v>10.25</v>
      </c>
      <c r="X61" s="164">
        <v>10.5</v>
      </c>
      <c r="Y61" s="164">
        <v>10.199999999999999</v>
      </c>
      <c r="Z61" s="164">
        <v>10.199999999999999</v>
      </c>
      <c r="AA61" s="164">
        <v>11.2</v>
      </c>
      <c r="AB61" s="164">
        <v>12</v>
      </c>
      <c r="AC61" s="164">
        <v>12</v>
      </c>
      <c r="AD61" s="312">
        <f>AVERAGE(P61:R61)</f>
        <v>9.6253030303030318</v>
      </c>
      <c r="AE61" s="164">
        <f>AVERAGE(S61:W61)</f>
        <v>10.616666666666667</v>
      </c>
      <c r="AF61" s="164">
        <f>AVERAGE(X61:Z61)</f>
        <v>10.299999999999999</v>
      </c>
      <c r="AG61" s="313">
        <f>AVERAGE(AA61:AC61)</f>
        <v>11.733333333333334</v>
      </c>
      <c r="AH61" s="242">
        <f>AVERAGE(P61:S61,V61:AC61)</f>
        <v>10.568825757575759</v>
      </c>
      <c r="AI61" s="275">
        <v>12.8</v>
      </c>
    </row>
    <row r="62" spans="1:358" ht="21.75" thickBot="1">
      <c r="A62" s="196" t="s">
        <v>41</v>
      </c>
      <c r="B62" s="88"/>
      <c r="C62" s="88"/>
      <c r="D62" s="65"/>
      <c r="E62" s="65"/>
      <c r="F62" s="20"/>
      <c r="G62" s="20"/>
      <c r="H62" s="20"/>
      <c r="I62" s="20"/>
      <c r="J62" s="109"/>
      <c r="K62" s="20"/>
      <c r="L62" s="20"/>
      <c r="M62" s="20"/>
      <c r="N62" s="20"/>
      <c r="O62" s="20"/>
      <c r="P62" s="20"/>
      <c r="Q62" s="20"/>
      <c r="R62" s="23"/>
      <c r="S62" s="24"/>
      <c r="T62" s="67"/>
      <c r="U62" s="67"/>
      <c r="V62" s="24"/>
      <c r="W62" s="24"/>
      <c r="X62" s="24"/>
      <c r="Y62" s="23"/>
      <c r="Z62" s="23"/>
      <c r="AA62" s="23"/>
      <c r="AB62" s="23"/>
      <c r="AC62" s="24"/>
      <c r="AD62" s="314"/>
      <c r="AE62" s="23"/>
      <c r="AF62" s="23"/>
      <c r="AG62" s="303"/>
      <c r="AH62" s="238"/>
      <c r="AI62" s="267"/>
    </row>
    <row r="63" spans="1:358" ht="18.75" hidden="1" customHeight="1" outlineLevel="1">
      <c r="A63" s="25"/>
      <c r="B63" s="26" t="s">
        <v>1</v>
      </c>
      <c r="C63" s="26" t="str">
        <f>C52</f>
        <v>Forecast</v>
      </c>
      <c r="D63" s="27"/>
      <c r="E63" s="1182" t="s">
        <v>3</v>
      </c>
      <c r="F63" s="1182" t="s">
        <v>4</v>
      </c>
      <c r="G63" s="1182" t="s">
        <v>5</v>
      </c>
      <c r="H63" s="1182" t="s">
        <v>6</v>
      </c>
      <c r="I63" s="1182" t="s">
        <v>7</v>
      </c>
      <c r="J63" s="28" t="s">
        <v>2</v>
      </c>
      <c r="K63" s="1182" t="s">
        <v>8</v>
      </c>
      <c r="L63" s="264" t="s">
        <v>9</v>
      </c>
      <c r="M63" s="264" t="s">
        <v>9</v>
      </c>
      <c r="N63" s="1182" t="s">
        <v>12</v>
      </c>
      <c r="O63" s="1182" t="s">
        <v>13</v>
      </c>
      <c r="P63" s="1182" t="s">
        <v>14</v>
      </c>
      <c r="Q63" s="1182" t="s">
        <v>15</v>
      </c>
      <c r="R63" s="1182" t="s">
        <v>16</v>
      </c>
      <c r="S63" s="1182" t="s">
        <v>64</v>
      </c>
      <c r="T63" s="29" t="s">
        <v>10</v>
      </c>
      <c r="U63" s="30" t="s">
        <v>11</v>
      </c>
      <c r="V63" s="1182" t="s">
        <v>65</v>
      </c>
      <c r="W63" s="1182" t="s">
        <v>66</v>
      </c>
      <c r="X63" s="1182" t="s">
        <v>67</v>
      </c>
      <c r="Y63" s="1182" t="s">
        <v>68</v>
      </c>
      <c r="Z63" s="1182" t="s">
        <v>69</v>
      </c>
      <c r="AA63" s="1182" t="s">
        <v>70</v>
      </c>
      <c r="AB63" s="1182" t="s">
        <v>77</v>
      </c>
      <c r="AC63" s="1204" t="s">
        <v>78</v>
      </c>
      <c r="AD63" s="1206" t="s">
        <v>79</v>
      </c>
      <c r="AE63" s="1198" t="s">
        <v>80</v>
      </c>
      <c r="AF63" s="1198" t="s">
        <v>81</v>
      </c>
      <c r="AG63" s="1208" t="s">
        <v>82</v>
      </c>
      <c r="AH63" s="1196">
        <v>2016</v>
      </c>
      <c r="AI63" s="267"/>
    </row>
    <row r="64" spans="1:358" ht="18.75" hidden="1" customHeight="1" outlineLevel="1">
      <c r="A64" s="31"/>
      <c r="B64" s="68"/>
      <c r="C64" s="68"/>
      <c r="D64" s="27"/>
      <c r="E64" s="1183"/>
      <c r="F64" s="1183"/>
      <c r="G64" s="1183"/>
      <c r="H64" s="1183"/>
      <c r="I64" s="1183"/>
      <c r="J64" s="69" t="str">
        <f>$J$6</f>
        <v>(8-12 Jun)</v>
      </c>
      <c r="K64" s="1183"/>
      <c r="L64" s="33" t="s">
        <v>20</v>
      </c>
      <c r="M64" s="33" t="s">
        <v>63</v>
      </c>
      <c r="N64" s="1183"/>
      <c r="O64" s="1183"/>
      <c r="P64" s="1183"/>
      <c r="Q64" s="1183"/>
      <c r="R64" s="1183"/>
      <c r="S64" s="1183"/>
      <c r="T64" s="187">
        <f>T6</f>
        <v>42461</v>
      </c>
      <c r="U64" s="188">
        <f>U6</f>
        <v>42491</v>
      </c>
      <c r="V64" s="1183"/>
      <c r="W64" s="1183"/>
      <c r="X64" s="1183"/>
      <c r="Y64" s="1183"/>
      <c r="Z64" s="1183"/>
      <c r="AA64" s="1183"/>
      <c r="AB64" s="1183"/>
      <c r="AC64" s="1205"/>
      <c r="AD64" s="1207"/>
      <c r="AE64" s="1199"/>
      <c r="AF64" s="1199"/>
      <c r="AG64" s="1209"/>
      <c r="AH64" s="1197"/>
      <c r="AI64" s="267"/>
    </row>
    <row r="65" spans="1:358" hidden="1" outlineLevel="1">
      <c r="A65" s="89" t="s">
        <v>42</v>
      </c>
      <c r="B65" s="110">
        <v>-1.1100000000000001</v>
      </c>
      <c r="C65" s="110" t="str">
        <f>C54</f>
        <v>Previous WK</v>
      </c>
      <c r="D65" s="98"/>
      <c r="E65" s="99">
        <v>-3.67</v>
      </c>
      <c r="F65" s="35"/>
      <c r="G65" s="35"/>
      <c r="H65" s="35"/>
      <c r="I65" s="35"/>
      <c r="J65" s="72"/>
      <c r="K65" s="35"/>
      <c r="L65" s="37"/>
      <c r="M65" s="37"/>
      <c r="N65" s="35"/>
      <c r="O65" s="35"/>
      <c r="P65" s="35"/>
      <c r="Q65" s="35"/>
      <c r="R65" s="38"/>
      <c r="S65" s="39"/>
      <c r="T65" s="73"/>
      <c r="U65" s="73"/>
      <c r="V65" s="39"/>
      <c r="W65" s="39"/>
      <c r="X65" s="39"/>
      <c r="Y65" s="38"/>
      <c r="Z65" s="38"/>
      <c r="AA65" s="38"/>
      <c r="AB65" s="38"/>
      <c r="AC65" s="39"/>
      <c r="AD65" s="304"/>
      <c r="AE65" s="248"/>
      <c r="AF65" s="248"/>
      <c r="AG65" s="305"/>
      <c r="AH65" s="239"/>
      <c r="AI65" s="267"/>
    </row>
    <row r="66" spans="1:358" s="77" customFormat="1" ht="18.75" hidden="1" outlineLevel="1">
      <c r="A66" s="1180"/>
      <c r="B66" s="1181"/>
      <c r="C66" s="1181"/>
      <c r="D66" s="41"/>
      <c r="E66" s="41"/>
      <c r="F66" s="76"/>
      <c r="G66" s="76"/>
      <c r="H66" s="76"/>
      <c r="I66" s="76"/>
      <c r="J66" s="43"/>
      <c r="K66" s="76"/>
      <c r="L66" s="76"/>
      <c r="M66" s="76"/>
      <c r="N66" s="76"/>
      <c r="O66" s="76"/>
      <c r="P66" s="222"/>
      <c r="Q66" s="76"/>
      <c r="R66" s="44"/>
      <c r="S66" s="44"/>
      <c r="T66" s="218"/>
      <c r="U66" s="219"/>
      <c r="V66" s="44"/>
      <c r="W66" s="44"/>
      <c r="X66" s="44"/>
      <c r="Y66" s="44"/>
      <c r="Z66" s="44"/>
      <c r="AA66" s="44"/>
      <c r="AB66" s="44"/>
      <c r="AC66" s="235"/>
      <c r="AD66" s="315"/>
      <c r="AE66" s="44"/>
      <c r="AF66" s="44"/>
      <c r="AG66" s="316"/>
      <c r="AH66" s="240"/>
      <c r="AI66" s="268"/>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5"/>
      <c r="EF66" s="45"/>
      <c r="EG66" s="45"/>
      <c r="EH66" s="45"/>
      <c r="EI66" s="45"/>
      <c r="EJ66" s="45"/>
      <c r="EK66" s="45"/>
      <c r="EL66" s="45"/>
      <c r="EM66" s="45"/>
      <c r="EN66" s="45"/>
      <c r="EO66" s="45"/>
      <c r="EP66" s="45"/>
      <c r="EQ66" s="45"/>
      <c r="ER66" s="45"/>
      <c r="ES66" s="45"/>
      <c r="ET66" s="45"/>
      <c r="EU66" s="45"/>
      <c r="EV66" s="45"/>
      <c r="EW66" s="45"/>
      <c r="EX66" s="45"/>
      <c r="EY66" s="45"/>
      <c r="EZ66" s="45"/>
      <c r="FA66" s="45"/>
      <c r="FB66" s="45"/>
      <c r="FC66" s="45"/>
      <c r="FD66" s="45"/>
      <c r="FE66" s="45"/>
      <c r="FF66" s="45"/>
      <c r="FG66" s="45"/>
      <c r="FH66" s="45"/>
      <c r="FI66" s="45"/>
      <c r="FJ66" s="45"/>
      <c r="FK66" s="45"/>
      <c r="FL66" s="45"/>
      <c r="FM66" s="45"/>
      <c r="FN66" s="45"/>
      <c r="FO66" s="45"/>
      <c r="FP66" s="45"/>
      <c r="FQ66" s="45"/>
      <c r="FR66" s="45"/>
      <c r="FS66" s="45"/>
      <c r="FT66" s="45"/>
      <c r="FU66" s="45"/>
      <c r="FV66" s="45"/>
      <c r="FW66" s="45"/>
      <c r="FX66" s="45"/>
      <c r="FY66" s="45"/>
      <c r="FZ66" s="45"/>
      <c r="GA66" s="45"/>
      <c r="GB66" s="45"/>
      <c r="GC66" s="45"/>
      <c r="GD66" s="45"/>
      <c r="GE66" s="45"/>
      <c r="GF66" s="45"/>
      <c r="GG66" s="45"/>
      <c r="GH66" s="45"/>
      <c r="GI66" s="45"/>
      <c r="GJ66" s="45"/>
      <c r="GK66" s="45"/>
      <c r="GL66" s="45"/>
      <c r="GM66" s="45"/>
      <c r="GN66" s="45"/>
      <c r="GO66" s="45"/>
      <c r="GP66" s="45"/>
      <c r="GQ66" s="45"/>
      <c r="GR66" s="45"/>
      <c r="GS66" s="45"/>
      <c r="GT66" s="45"/>
      <c r="GU66" s="45"/>
      <c r="GV66" s="45"/>
      <c r="GW66" s="45"/>
      <c r="GX66" s="45"/>
      <c r="GY66" s="45"/>
      <c r="GZ66" s="45"/>
      <c r="HA66" s="45"/>
      <c r="HB66" s="45"/>
      <c r="HC66" s="45"/>
      <c r="HD66" s="45"/>
      <c r="HE66" s="45"/>
      <c r="HF66" s="45"/>
      <c r="HG66" s="45"/>
      <c r="HH66" s="45"/>
      <c r="HI66" s="45"/>
      <c r="HJ66" s="45"/>
      <c r="HK66" s="45"/>
      <c r="HL66" s="45"/>
      <c r="HM66" s="45"/>
      <c r="HN66" s="45"/>
      <c r="HO66" s="45"/>
      <c r="HP66" s="45"/>
      <c r="HQ66" s="45"/>
      <c r="HR66" s="45"/>
      <c r="HS66" s="45"/>
      <c r="HT66" s="45"/>
      <c r="HU66" s="45"/>
      <c r="HV66" s="45"/>
      <c r="HW66" s="45"/>
      <c r="HX66" s="45"/>
      <c r="HY66" s="45"/>
      <c r="HZ66" s="45"/>
      <c r="IA66" s="45"/>
      <c r="IB66" s="45"/>
      <c r="IC66" s="45"/>
      <c r="ID66" s="45"/>
      <c r="IE66" s="45"/>
      <c r="IF66" s="45"/>
      <c r="IG66" s="45"/>
      <c r="IH66" s="45"/>
      <c r="II66" s="45"/>
      <c r="IJ66" s="45"/>
      <c r="IK66" s="45"/>
      <c r="IL66" s="45"/>
      <c r="IM66" s="45"/>
      <c r="IN66" s="45"/>
      <c r="IO66" s="45"/>
      <c r="IP66" s="45"/>
      <c r="IQ66" s="45"/>
      <c r="IR66" s="45"/>
      <c r="IS66" s="45"/>
      <c r="IT66" s="45"/>
      <c r="IU66" s="45"/>
      <c r="IV66" s="45"/>
      <c r="IW66" s="45"/>
      <c r="IX66" s="45"/>
      <c r="IY66" s="45"/>
      <c r="IZ66" s="45"/>
      <c r="JA66" s="45"/>
      <c r="JB66" s="45"/>
      <c r="JC66" s="45"/>
      <c r="JD66" s="45"/>
      <c r="JE66" s="45"/>
      <c r="JF66" s="45"/>
      <c r="JG66" s="45"/>
      <c r="JH66" s="45"/>
      <c r="JI66" s="45"/>
      <c r="JJ66" s="45"/>
      <c r="JK66" s="45"/>
      <c r="JL66" s="45"/>
      <c r="JM66" s="45"/>
      <c r="JN66" s="45"/>
      <c r="JO66" s="45"/>
      <c r="JP66" s="45"/>
      <c r="JQ66" s="45"/>
      <c r="JR66" s="45"/>
      <c r="JS66" s="45"/>
      <c r="JT66" s="45"/>
      <c r="JU66" s="45"/>
      <c r="JV66" s="45"/>
      <c r="JW66" s="45"/>
      <c r="JX66" s="45"/>
      <c r="JY66" s="45"/>
      <c r="JZ66" s="45"/>
      <c r="KA66" s="45"/>
      <c r="KB66" s="45"/>
      <c r="KC66" s="45"/>
      <c r="KD66" s="45"/>
      <c r="KE66" s="45"/>
      <c r="KF66" s="45"/>
      <c r="KG66" s="45"/>
      <c r="KH66" s="45"/>
      <c r="KI66" s="45"/>
      <c r="KJ66" s="45"/>
      <c r="KK66" s="45"/>
      <c r="KL66" s="45"/>
      <c r="KM66" s="45"/>
      <c r="KN66" s="45"/>
      <c r="KO66" s="45"/>
      <c r="KP66" s="45"/>
      <c r="KQ66" s="45"/>
      <c r="KR66" s="45"/>
      <c r="KS66" s="45"/>
      <c r="KT66" s="45"/>
      <c r="KU66" s="45"/>
      <c r="KV66" s="45"/>
      <c r="KW66" s="45"/>
      <c r="KX66" s="45"/>
      <c r="KY66" s="45"/>
      <c r="KZ66" s="45"/>
      <c r="LA66" s="45"/>
      <c r="LB66" s="45"/>
      <c r="LC66" s="45"/>
      <c r="LD66" s="45"/>
      <c r="LE66" s="45"/>
      <c r="LF66" s="45"/>
      <c r="LG66" s="45"/>
      <c r="LH66" s="45"/>
      <c r="LI66" s="45"/>
      <c r="LJ66" s="45"/>
      <c r="LK66" s="45"/>
      <c r="LL66" s="45"/>
      <c r="LM66" s="45"/>
      <c r="LN66" s="45"/>
      <c r="LO66" s="45"/>
      <c r="LP66" s="45"/>
      <c r="LQ66" s="45"/>
      <c r="LR66" s="45"/>
      <c r="LS66" s="45"/>
      <c r="LT66" s="45"/>
      <c r="LU66" s="45"/>
      <c r="LV66" s="45"/>
      <c r="LW66" s="45"/>
      <c r="LX66" s="45"/>
      <c r="LY66" s="45"/>
      <c r="LZ66" s="45"/>
      <c r="MA66" s="45"/>
      <c r="MB66" s="45"/>
      <c r="MC66" s="45"/>
      <c r="MD66" s="45"/>
      <c r="ME66" s="45"/>
      <c r="MF66" s="45"/>
      <c r="MG66" s="45"/>
      <c r="MH66" s="45"/>
      <c r="MI66" s="45"/>
      <c r="MJ66" s="45"/>
      <c r="MK66" s="45"/>
      <c r="ML66" s="45"/>
      <c r="MM66" s="45"/>
      <c r="MN66" s="45"/>
      <c r="MO66" s="45"/>
      <c r="MP66" s="45"/>
      <c r="MQ66" s="45"/>
      <c r="MR66" s="45"/>
      <c r="MS66" s="45"/>
      <c r="MT66" s="45"/>
    </row>
    <row r="67" spans="1:358" ht="54.75" hidden="1" customHeight="1" outlineLevel="1">
      <c r="A67" s="47" t="s">
        <v>23</v>
      </c>
      <c r="B67" s="78">
        <f>C67-$B$65</f>
        <v>-0.8899999999999999</v>
      </c>
      <c r="C67" s="55">
        <v>-2</v>
      </c>
      <c r="D67" s="49"/>
      <c r="E67" s="49"/>
      <c r="F67" s="52"/>
      <c r="G67" s="57"/>
      <c r="H67" s="56"/>
      <c r="I67" s="56"/>
      <c r="J67" s="55"/>
      <c r="K67" s="189">
        <v>-7.5</v>
      </c>
      <c r="L67" s="191">
        <v>-7.5</v>
      </c>
      <c r="M67" s="154">
        <v>-8</v>
      </c>
      <c r="N67" s="176">
        <v>-7</v>
      </c>
      <c r="O67" s="176">
        <v>-7</v>
      </c>
      <c r="P67" s="50">
        <v>-3.13</v>
      </c>
      <c r="Q67" s="50">
        <v>-5.08</v>
      </c>
      <c r="R67" s="50">
        <v>-7.3010164638511021</v>
      </c>
      <c r="S67" s="183">
        <v>-6.8</v>
      </c>
      <c r="T67" s="185" t="s">
        <v>154</v>
      </c>
      <c r="U67" s="186" t="s">
        <v>183</v>
      </c>
      <c r="V67" s="189">
        <v>-6.5</v>
      </c>
      <c r="W67" s="189">
        <v>-6.6</v>
      </c>
      <c r="X67" s="189">
        <v>-6.8</v>
      </c>
      <c r="Y67" s="189">
        <v>-7.2</v>
      </c>
      <c r="Z67" s="189">
        <v>-7.2</v>
      </c>
      <c r="AA67" s="189">
        <v>-7</v>
      </c>
      <c r="AB67" s="189">
        <v>-6.9</v>
      </c>
      <c r="AC67" s="297">
        <v>-6.8</v>
      </c>
      <c r="AD67" s="308">
        <f>AVERAGE(P67:R67)</f>
        <v>-5.1703388212837007</v>
      </c>
      <c r="AE67" s="246">
        <f>AVERAGE(S67:W67)</f>
        <v>-6.6333333333333329</v>
      </c>
      <c r="AF67" s="246">
        <f>AVERAGE(X67:Z67)</f>
        <v>-7.0666666666666664</v>
      </c>
      <c r="AG67" s="309">
        <f>AVERAGE(AA67:AC67)</f>
        <v>-6.8999999999999995</v>
      </c>
      <c r="AH67" s="241">
        <f>AVERAGE(P67:AC67)</f>
        <v>-6.4425847053209253</v>
      </c>
      <c r="AI67" s="267"/>
    </row>
    <row r="68" spans="1:358" ht="54.75" hidden="1" customHeight="1" outlineLevel="1">
      <c r="A68" s="47" t="s">
        <v>24</v>
      </c>
      <c r="B68" s="78">
        <f t="shared" ref="B68" si="44">C68-$B$49</f>
        <v>-1.2</v>
      </c>
      <c r="C68" s="111">
        <v>-1.2</v>
      </c>
      <c r="D68" s="49"/>
      <c r="E68" s="49"/>
      <c r="F68" s="56"/>
      <c r="G68" s="57"/>
      <c r="H68" s="56"/>
      <c r="I68" s="56"/>
      <c r="J68" s="111"/>
      <c r="K68" s="189">
        <v>-8.1</v>
      </c>
      <c r="L68" s="191">
        <v>-8.1</v>
      </c>
      <c r="M68" s="154">
        <v>-8.3000000000000007</v>
      </c>
      <c r="N68" s="176">
        <v>-7</v>
      </c>
      <c r="O68" s="191"/>
      <c r="P68" s="50">
        <v>-3.13</v>
      </c>
      <c r="Q68" s="50">
        <v>-5.08</v>
      </c>
      <c r="R68" s="56">
        <v>-7.3010164638511021</v>
      </c>
      <c r="S68" s="189">
        <v>-6.5</v>
      </c>
      <c r="T68" s="185"/>
      <c r="U68" s="186"/>
      <c r="V68" s="189">
        <v>-6.3</v>
      </c>
      <c r="W68" s="189">
        <v>-6.5</v>
      </c>
      <c r="X68" s="189">
        <v>-7</v>
      </c>
      <c r="Y68" s="189">
        <v>-7.2</v>
      </c>
      <c r="Z68" s="189">
        <v>-7.1</v>
      </c>
      <c r="AA68" s="189">
        <v>-7.1</v>
      </c>
      <c r="AB68" s="189">
        <v>-6.9</v>
      </c>
      <c r="AC68" s="297">
        <v>-6.7</v>
      </c>
      <c r="AD68" s="308">
        <f>AVERAGE(P68:R68)</f>
        <v>-5.1703388212837007</v>
      </c>
      <c r="AE68" s="246">
        <f t="shared" ref="AE68:AE70" si="45">AVERAGE(S68:W68)</f>
        <v>-6.4333333333333336</v>
      </c>
      <c r="AF68" s="246">
        <f t="shared" ref="AF68:AF70" si="46">AVERAGE(X68:Z68)</f>
        <v>-7.0999999999999988</v>
      </c>
      <c r="AG68" s="309">
        <f t="shared" ref="AG68:AG70" si="47">AVERAGE(AA68:AC68)</f>
        <v>-6.8999999999999995</v>
      </c>
      <c r="AH68" s="241">
        <f>AVERAGE(P68:AC68)</f>
        <v>-6.4009180386542601</v>
      </c>
      <c r="AI68" s="267"/>
    </row>
    <row r="69" spans="1:358" ht="54.75" hidden="1" customHeight="1" outlineLevel="1">
      <c r="A69" s="47" t="s">
        <v>25</v>
      </c>
      <c r="B69" s="78">
        <f t="shared" ref="B69" si="48">C69-$B$65</f>
        <v>-0.3899999999999999</v>
      </c>
      <c r="C69" s="55">
        <v>-1.5</v>
      </c>
      <c r="D69" s="49"/>
      <c r="E69" s="49"/>
      <c r="F69" s="52"/>
      <c r="G69" s="57"/>
      <c r="H69" s="56"/>
      <c r="I69" s="56"/>
      <c r="J69" s="55"/>
      <c r="K69" s="189">
        <v>-8</v>
      </c>
      <c r="L69" s="191">
        <v>-8</v>
      </c>
      <c r="M69" s="189">
        <v>-8</v>
      </c>
      <c r="N69" s="176">
        <v>-7</v>
      </c>
      <c r="O69" s="176">
        <v>-6.5</v>
      </c>
      <c r="P69" s="50">
        <v>-3.13</v>
      </c>
      <c r="Q69" s="50">
        <v>-5.08</v>
      </c>
      <c r="R69" s="50">
        <v>-7.3010164638511021</v>
      </c>
      <c r="S69" s="183">
        <v>-6</v>
      </c>
      <c r="T69" s="185" t="s">
        <v>43</v>
      </c>
      <c r="U69" s="186" t="s">
        <v>43</v>
      </c>
      <c r="V69" s="189">
        <v>-6.5</v>
      </c>
      <c r="W69" s="189">
        <v>-6.5</v>
      </c>
      <c r="X69" s="189">
        <v>-6.5</v>
      </c>
      <c r="Y69" s="189">
        <v>-6</v>
      </c>
      <c r="Z69" s="189">
        <v>-6</v>
      </c>
      <c r="AA69" s="189">
        <v>-6</v>
      </c>
      <c r="AB69" s="189">
        <v>-6.5</v>
      </c>
      <c r="AC69" s="297">
        <v>-6.5</v>
      </c>
      <c r="AD69" s="308">
        <f>AVERAGE(P69:R69)</f>
        <v>-5.1703388212837007</v>
      </c>
      <c r="AE69" s="246">
        <f t="shared" si="45"/>
        <v>-6.333333333333333</v>
      </c>
      <c r="AF69" s="246">
        <f t="shared" si="46"/>
        <v>-6.166666666666667</v>
      </c>
      <c r="AG69" s="309">
        <f t="shared" si="47"/>
        <v>-6.333333333333333</v>
      </c>
      <c r="AH69" s="241">
        <f>AVERAGE(P69:AC69)</f>
        <v>-6.0009180386542589</v>
      </c>
      <c r="AI69" s="267"/>
    </row>
    <row r="70" spans="1:358" ht="54.75" hidden="1" customHeight="1" outlineLevel="1" thickBot="1">
      <c r="A70" s="47" t="s">
        <v>26</v>
      </c>
      <c r="B70" s="78">
        <f>C70-$B$27</f>
        <v>-1.98</v>
      </c>
      <c r="C70" s="55">
        <v>-1.98</v>
      </c>
      <c r="D70" s="49"/>
      <c r="E70" s="49"/>
      <c r="F70" s="52"/>
      <c r="G70" s="51"/>
      <c r="H70" s="52"/>
      <c r="I70" s="52"/>
      <c r="J70" s="55"/>
      <c r="K70" s="181">
        <v>-9.02</v>
      </c>
      <c r="L70" s="101">
        <v>-9.02</v>
      </c>
      <c r="M70" s="101">
        <v>-9.02</v>
      </c>
      <c r="N70" s="182">
        <v>-6.67</v>
      </c>
      <c r="O70" s="182">
        <v>-6.7</v>
      </c>
      <c r="P70" s="50">
        <v>-3.13</v>
      </c>
      <c r="Q70" s="50">
        <v>-5.08</v>
      </c>
      <c r="R70" s="56">
        <v>-7.3010164638511021</v>
      </c>
      <c r="S70" s="189">
        <v>-7.35</v>
      </c>
      <c r="T70" s="185"/>
      <c r="U70" s="186"/>
      <c r="V70" s="189">
        <v>-7.5</v>
      </c>
      <c r="W70" s="189">
        <v>-7.6</v>
      </c>
      <c r="X70" s="189">
        <v>-8</v>
      </c>
      <c r="Y70" s="189">
        <v>-8</v>
      </c>
      <c r="Z70" s="189">
        <v>-8</v>
      </c>
      <c r="AA70" s="189">
        <v>-8.3000000000000007</v>
      </c>
      <c r="AB70" s="189">
        <v>-8.3000000000000007</v>
      </c>
      <c r="AC70" s="297">
        <v>-8.3000000000000007</v>
      </c>
      <c r="AD70" s="308">
        <f>AVERAGE(P70:R70)</f>
        <v>-5.1703388212837007</v>
      </c>
      <c r="AE70" s="246">
        <f t="shared" si="45"/>
        <v>-7.4833333333333334</v>
      </c>
      <c r="AF70" s="246">
        <f t="shared" si="46"/>
        <v>-8</v>
      </c>
      <c r="AG70" s="309">
        <f t="shared" si="47"/>
        <v>-8.3000000000000007</v>
      </c>
      <c r="AH70" s="241">
        <f>AVERAGE(P70:AC70)</f>
        <v>-7.2384180386542587</v>
      </c>
      <c r="AI70" s="267"/>
    </row>
    <row r="71" spans="1:358" s="62" customFormat="1" ht="19.5" hidden="1" outlineLevel="1" thickBot="1">
      <c r="A71" s="245" t="s">
        <v>75</v>
      </c>
      <c r="B71" s="58" t="s">
        <v>27</v>
      </c>
      <c r="C71" s="58" t="s">
        <v>27</v>
      </c>
      <c r="D71" s="87"/>
      <c r="E71" s="58"/>
      <c r="F71" s="59"/>
      <c r="G71" s="59"/>
      <c r="H71" s="59"/>
      <c r="I71" s="59"/>
      <c r="J71" s="59"/>
      <c r="K71" s="59">
        <f t="shared" ref="K71:AG71" si="49">AVERAGE(K67:K70)</f>
        <v>-8.1550000000000011</v>
      </c>
      <c r="L71" s="59">
        <f t="shared" si="49"/>
        <v>-8.1550000000000011</v>
      </c>
      <c r="M71" s="59">
        <f t="shared" si="49"/>
        <v>-8.33</v>
      </c>
      <c r="N71" s="59">
        <f t="shared" si="49"/>
        <v>-6.9175000000000004</v>
      </c>
      <c r="O71" s="59">
        <f t="shared" si="49"/>
        <v>-6.7333333333333334</v>
      </c>
      <c r="P71" s="59">
        <f>AVERAGE(P67:P70)</f>
        <v>-3.13</v>
      </c>
      <c r="Q71" s="59">
        <f t="shared" si="49"/>
        <v>-5.08</v>
      </c>
      <c r="R71" s="59">
        <f t="shared" si="49"/>
        <v>-7.3010164638511021</v>
      </c>
      <c r="S71" s="59">
        <f t="shared" si="49"/>
        <v>-6.6624999999999996</v>
      </c>
      <c r="T71" s="60"/>
      <c r="U71" s="60"/>
      <c r="V71" s="59">
        <f t="shared" si="49"/>
        <v>-6.7</v>
      </c>
      <c r="W71" s="59">
        <f t="shared" si="49"/>
        <v>-6.8000000000000007</v>
      </c>
      <c r="X71" s="59">
        <f t="shared" si="49"/>
        <v>-7.0750000000000002</v>
      </c>
      <c r="Y71" s="59">
        <f t="shared" si="49"/>
        <v>-7.1</v>
      </c>
      <c r="Z71" s="59">
        <f t="shared" si="49"/>
        <v>-7.0750000000000002</v>
      </c>
      <c r="AA71" s="59">
        <f t="shared" si="49"/>
        <v>-7.1000000000000005</v>
      </c>
      <c r="AB71" s="59">
        <f t="shared" si="49"/>
        <v>-7.15</v>
      </c>
      <c r="AC71" s="234">
        <f t="shared" si="49"/>
        <v>-7.0750000000000002</v>
      </c>
      <c r="AD71" s="310">
        <f t="shared" si="49"/>
        <v>-5.1703388212837007</v>
      </c>
      <c r="AE71" s="59">
        <f t="shared" si="49"/>
        <v>-6.7208333333333332</v>
      </c>
      <c r="AF71" s="59">
        <f t="shared" si="49"/>
        <v>-7.083333333333333</v>
      </c>
      <c r="AG71" s="311">
        <f t="shared" si="49"/>
        <v>-7.1083333333333334</v>
      </c>
      <c r="AH71" s="242">
        <f>AVERAGE(AH67:AH70)</f>
        <v>-6.5207097053209262</v>
      </c>
      <c r="AI71" s="269"/>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19.5" collapsed="1" thickBot="1">
      <c r="A72" s="227" t="s">
        <v>74</v>
      </c>
      <c r="B72" s="160"/>
      <c r="C72" s="160"/>
      <c r="D72" s="161"/>
      <c r="E72" s="161"/>
      <c r="F72" s="162"/>
      <c r="G72" s="162"/>
      <c r="H72" s="162"/>
      <c r="I72" s="162"/>
      <c r="J72" s="163"/>
      <c r="K72" s="162">
        <f>K14+K71</f>
        <v>40.144999999999996</v>
      </c>
      <c r="L72" s="162">
        <f>L14+L71</f>
        <v>38.695</v>
      </c>
      <c r="M72" s="162"/>
      <c r="N72" s="164">
        <f>N71</f>
        <v>-6.9175000000000004</v>
      </c>
      <c r="O72" s="164">
        <f>O71</f>
        <v>-6.7333333333333334</v>
      </c>
      <c r="P72" s="164">
        <f>P71</f>
        <v>-3.13</v>
      </c>
      <c r="Q72" s="164">
        <f t="shared" ref="Q72" si="50">Q71</f>
        <v>-5.08</v>
      </c>
      <c r="R72" s="164">
        <f>R71</f>
        <v>-7.3010164638511021</v>
      </c>
      <c r="S72" s="164">
        <v>-7</v>
      </c>
      <c r="T72" s="164"/>
      <c r="U72" s="164"/>
      <c r="V72" s="164">
        <v>-7.5</v>
      </c>
      <c r="W72" s="164">
        <v>-7</v>
      </c>
      <c r="X72" s="164">
        <v>-6.5</v>
      </c>
      <c r="Y72" s="164">
        <v>-7.2</v>
      </c>
      <c r="Z72" s="164">
        <v>-7</v>
      </c>
      <c r="AA72" s="164">
        <v>-7</v>
      </c>
      <c r="AB72" s="164">
        <v>-6.5</v>
      </c>
      <c r="AC72" s="229">
        <v>-6.5</v>
      </c>
      <c r="AD72" s="312">
        <f>AVERAGE(P72:R72)</f>
        <v>-5.1703388212837007</v>
      </c>
      <c r="AE72" s="164">
        <f>AVERAGE(S72:W72)</f>
        <v>-7.166666666666667</v>
      </c>
      <c r="AF72" s="164">
        <f>AVERAGE(X72:Z72)</f>
        <v>-6.8999999999999995</v>
      </c>
      <c r="AG72" s="313">
        <f>AVERAGE(AA72:AC72)</f>
        <v>-6.666666666666667</v>
      </c>
      <c r="AH72" s="242">
        <f>AVERAGE(P72:S72,V72:AC72)</f>
        <v>-6.4759180386542594</v>
      </c>
      <c r="AI72" s="275">
        <v>-6.5</v>
      </c>
    </row>
    <row r="73" spans="1:358" ht="21.75" thickBot="1">
      <c r="A73" s="198" t="s">
        <v>45</v>
      </c>
      <c r="B73" s="112"/>
      <c r="C73" s="112"/>
      <c r="D73" s="113"/>
      <c r="E73" s="113"/>
      <c r="F73" s="20"/>
      <c r="G73" s="20"/>
      <c r="H73" s="20"/>
      <c r="I73" s="20"/>
      <c r="J73" s="114"/>
      <c r="K73" s="20"/>
      <c r="L73" s="115"/>
      <c r="M73" s="115"/>
      <c r="N73" s="20"/>
      <c r="O73" s="20"/>
      <c r="P73" s="20"/>
      <c r="Q73" s="20"/>
      <c r="R73" s="23"/>
      <c r="S73" s="24"/>
      <c r="T73" s="67"/>
      <c r="U73" s="67"/>
      <c r="V73" s="24"/>
      <c r="W73" s="24"/>
      <c r="X73" s="24"/>
      <c r="Y73" s="23"/>
      <c r="Z73" s="23"/>
      <c r="AA73" s="23"/>
      <c r="AB73" s="23"/>
      <c r="AC73" s="24"/>
      <c r="AD73" s="314"/>
      <c r="AE73" s="23"/>
      <c r="AF73" s="23"/>
      <c r="AG73" s="303"/>
      <c r="AH73" s="238"/>
      <c r="AI73" s="267"/>
    </row>
    <row r="74" spans="1:358" ht="16.5" hidden="1" customHeight="1" outlineLevel="1">
      <c r="A74" s="25"/>
      <c r="B74" s="26" t="s">
        <v>1</v>
      </c>
      <c r="C74" s="26" t="str">
        <f>C63</f>
        <v>Forecast</v>
      </c>
      <c r="D74" s="27"/>
      <c r="E74" s="1182" t="s">
        <v>3</v>
      </c>
      <c r="F74" s="1182" t="s">
        <v>4</v>
      </c>
      <c r="G74" s="1182" t="s">
        <v>5</v>
      </c>
      <c r="H74" s="1182" t="s">
        <v>6</v>
      </c>
      <c r="I74" s="1182" t="s">
        <v>7</v>
      </c>
      <c r="J74" s="28" t="s">
        <v>2</v>
      </c>
      <c r="K74" s="1182" t="s">
        <v>8</v>
      </c>
      <c r="L74" s="264" t="s">
        <v>9</v>
      </c>
      <c r="M74" s="264" t="s">
        <v>9</v>
      </c>
      <c r="N74" s="1182" t="s">
        <v>12</v>
      </c>
      <c r="O74" s="1182" t="s">
        <v>13</v>
      </c>
      <c r="P74" s="1182" t="s">
        <v>14</v>
      </c>
      <c r="Q74" s="1182" t="s">
        <v>15</v>
      </c>
      <c r="R74" s="1182" t="s">
        <v>16</v>
      </c>
      <c r="S74" s="1182" t="s">
        <v>64</v>
      </c>
      <c r="T74" s="29" t="s">
        <v>10</v>
      </c>
      <c r="U74" s="30" t="s">
        <v>11</v>
      </c>
      <c r="V74" s="1182" t="s">
        <v>65</v>
      </c>
      <c r="W74" s="1182" t="s">
        <v>66</v>
      </c>
      <c r="X74" s="1182" t="s">
        <v>67</v>
      </c>
      <c r="Y74" s="1182" t="s">
        <v>68</v>
      </c>
      <c r="Z74" s="1182" t="s">
        <v>69</v>
      </c>
      <c r="AA74" s="1182" t="s">
        <v>70</v>
      </c>
      <c r="AB74" s="1182" t="s">
        <v>77</v>
      </c>
      <c r="AC74" s="1204" t="s">
        <v>78</v>
      </c>
      <c r="AD74" s="1206" t="s">
        <v>79</v>
      </c>
      <c r="AE74" s="1198" t="s">
        <v>80</v>
      </c>
      <c r="AF74" s="1198" t="s">
        <v>81</v>
      </c>
      <c r="AG74" s="1208" t="s">
        <v>82</v>
      </c>
      <c r="AH74" s="1196">
        <v>2016</v>
      </c>
      <c r="AI74" s="267"/>
    </row>
    <row r="75" spans="1:358" ht="21.75" hidden="1" customHeight="1" outlineLevel="1">
      <c r="A75" s="31"/>
      <c r="B75" s="68"/>
      <c r="C75" s="68"/>
      <c r="D75" s="116"/>
      <c r="E75" s="1183"/>
      <c r="F75" s="1183"/>
      <c r="G75" s="1183"/>
      <c r="H75" s="1183"/>
      <c r="I75" s="1183"/>
      <c r="J75" s="69" t="str">
        <f>$J$6</f>
        <v>(8-12 Jun)</v>
      </c>
      <c r="K75" s="1183"/>
      <c r="L75" s="33" t="s">
        <v>20</v>
      </c>
      <c r="M75" s="33" t="s">
        <v>63</v>
      </c>
      <c r="N75" s="1183"/>
      <c r="O75" s="1183"/>
      <c r="P75" s="1183"/>
      <c r="Q75" s="1183"/>
      <c r="R75" s="1183"/>
      <c r="S75" s="1183"/>
      <c r="T75" s="187">
        <f>T6</f>
        <v>42461</v>
      </c>
      <c r="U75" s="188">
        <f>U6</f>
        <v>42491</v>
      </c>
      <c r="V75" s="1183"/>
      <c r="W75" s="1183"/>
      <c r="X75" s="1183"/>
      <c r="Y75" s="1183"/>
      <c r="Z75" s="1183"/>
      <c r="AA75" s="1183"/>
      <c r="AB75" s="1183"/>
      <c r="AC75" s="1205"/>
      <c r="AD75" s="1207"/>
      <c r="AE75" s="1199"/>
      <c r="AF75" s="1199"/>
      <c r="AG75" s="1209"/>
      <c r="AH75" s="1197"/>
      <c r="AI75" s="267"/>
    </row>
    <row r="76" spans="1:358" hidden="1" outlineLevel="1">
      <c r="A76" s="117" t="s">
        <v>46</v>
      </c>
      <c r="B76" s="118">
        <v>0.28000000000000003</v>
      </c>
      <c r="C76" s="118" t="str">
        <f>C65</f>
        <v>Previous WK</v>
      </c>
      <c r="D76" s="119"/>
      <c r="E76" s="120">
        <v>1.02</v>
      </c>
      <c r="F76" s="35"/>
      <c r="G76" s="35"/>
      <c r="H76" s="35"/>
      <c r="I76" s="35"/>
      <c r="J76" s="69"/>
      <c r="K76" s="35"/>
      <c r="L76" s="121"/>
      <c r="M76" s="121"/>
      <c r="N76" s="35"/>
      <c r="O76" s="35"/>
      <c r="P76" s="35"/>
      <c r="Q76" s="35"/>
      <c r="R76" s="38"/>
      <c r="S76" s="39"/>
      <c r="T76" s="122"/>
      <c r="U76" s="122"/>
      <c r="V76" s="39"/>
      <c r="W76" s="39"/>
      <c r="X76" s="39"/>
      <c r="Y76" s="38"/>
      <c r="Z76" s="38"/>
      <c r="AA76" s="38"/>
      <c r="AB76" s="38"/>
      <c r="AC76" s="39"/>
      <c r="AD76" s="304"/>
      <c r="AE76" s="248"/>
      <c r="AF76" s="248"/>
      <c r="AG76" s="305"/>
      <c r="AH76" s="239"/>
      <c r="AI76" s="267"/>
    </row>
    <row r="77" spans="1:358" s="77" customFormat="1" ht="21" hidden="1" customHeight="1" outlineLevel="1">
      <c r="A77" s="1180"/>
      <c r="B77" s="1181"/>
      <c r="C77" s="1181"/>
      <c r="D77" s="41"/>
      <c r="E77" s="41"/>
      <c r="F77" s="76"/>
      <c r="G77" s="76"/>
      <c r="H77" s="76"/>
      <c r="I77" s="76"/>
      <c r="J77" s="43"/>
      <c r="K77" s="76"/>
      <c r="L77" s="76"/>
      <c r="M77" s="76"/>
      <c r="N77" s="76"/>
      <c r="O77" s="76"/>
      <c r="P77" s="222"/>
      <c r="Q77" s="76"/>
      <c r="R77" s="44"/>
      <c r="S77" s="44"/>
      <c r="T77" s="216"/>
      <c r="U77" s="217"/>
      <c r="V77" s="44"/>
      <c r="W77" s="44"/>
      <c r="X77" s="44"/>
      <c r="Y77" s="44"/>
      <c r="Z77" s="44"/>
      <c r="AA77" s="44"/>
      <c r="AB77" s="44"/>
      <c r="AC77" s="235"/>
      <c r="AD77" s="315"/>
      <c r="AE77" s="44"/>
      <c r="AF77" s="44"/>
      <c r="AG77" s="316"/>
      <c r="AH77" s="240"/>
      <c r="AI77" s="268"/>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5"/>
      <c r="EF77" s="45"/>
      <c r="EG77" s="45"/>
      <c r="EH77" s="45"/>
      <c r="EI77" s="45"/>
      <c r="EJ77" s="45"/>
      <c r="EK77" s="45"/>
      <c r="EL77" s="45"/>
      <c r="EM77" s="45"/>
      <c r="EN77" s="45"/>
      <c r="EO77" s="45"/>
      <c r="EP77" s="45"/>
      <c r="EQ77" s="45"/>
      <c r="ER77" s="45"/>
      <c r="ES77" s="45"/>
      <c r="ET77" s="45"/>
      <c r="EU77" s="45"/>
      <c r="EV77" s="45"/>
      <c r="EW77" s="45"/>
      <c r="EX77" s="45"/>
      <c r="EY77" s="45"/>
      <c r="EZ77" s="45"/>
      <c r="FA77" s="45"/>
      <c r="FB77" s="45"/>
      <c r="FC77" s="45"/>
      <c r="FD77" s="45"/>
      <c r="FE77" s="45"/>
      <c r="FF77" s="45"/>
      <c r="FG77" s="45"/>
      <c r="FH77" s="45"/>
      <c r="FI77" s="45"/>
      <c r="FJ77" s="45"/>
      <c r="FK77" s="45"/>
      <c r="FL77" s="45"/>
      <c r="FM77" s="45"/>
      <c r="FN77" s="45"/>
      <c r="FO77" s="45"/>
      <c r="FP77" s="45"/>
      <c r="FQ77" s="45"/>
      <c r="FR77" s="45"/>
      <c r="FS77" s="45"/>
      <c r="FT77" s="45"/>
      <c r="FU77" s="45"/>
      <c r="FV77" s="45"/>
      <c r="FW77" s="45"/>
      <c r="FX77" s="45"/>
      <c r="FY77" s="45"/>
      <c r="FZ77" s="45"/>
      <c r="GA77" s="45"/>
      <c r="GB77" s="45"/>
      <c r="GC77" s="45"/>
      <c r="GD77" s="45"/>
      <c r="GE77" s="45"/>
      <c r="GF77" s="45"/>
      <c r="GG77" s="45"/>
      <c r="GH77" s="45"/>
      <c r="GI77" s="45"/>
      <c r="GJ77" s="45"/>
      <c r="GK77" s="45"/>
      <c r="GL77" s="45"/>
      <c r="GM77" s="45"/>
      <c r="GN77" s="45"/>
      <c r="GO77" s="45"/>
      <c r="GP77" s="45"/>
      <c r="GQ77" s="45"/>
      <c r="GR77" s="45"/>
      <c r="GS77" s="45"/>
      <c r="GT77" s="45"/>
      <c r="GU77" s="45"/>
      <c r="GV77" s="45"/>
      <c r="GW77" s="45"/>
      <c r="GX77" s="45"/>
      <c r="GY77" s="45"/>
      <c r="GZ77" s="45"/>
      <c r="HA77" s="45"/>
      <c r="HB77" s="45"/>
      <c r="HC77" s="45"/>
      <c r="HD77" s="45"/>
      <c r="HE77" s="45"/>
      <c r="HF77" s="45"/>
      <c r="HG77" s="45"/>
      <c r="HH77" s="45"/>
      <c r="HI77" s="45"/>
      <c r="HJ77" s="45"/>
      <c r="HK77" s="45"/>
      <c r="HL77" s="45"/>
      <c r="HM77" s="45"/>
      <c r="HN77" s="45"/>
      <c r="HO77" s="45"/>
      <c r="HP77" s="45"/>
      <c r="HQ77" s="45"/>
      <c r="HR77" s="45"/>
      <c r="HS77" s="45"/>
      <c r="HT77" s="45"/>
      <c r="HU77" s="45"/>
      <c r="HV77" s="45"/>
      <c r="HW77" s="45"/>
      <c r="HX77" s="45"/>
      <c r="HY77" s="45"/>
      <c r="HZ77" s="45"/>
      <c r="IA77" s="45"/>
      <c r="IB77" s="45"/>
      <c r="IC77" s="45"/>
      <c r="ID77" s="45"/>
      <c r="IE77" s="45"/>
      <c r="IF77" s="45"/>
      <c r="IG77" s="45"/>
      <c r="IH77" s="45"/>
      <c r="II77" s="45"/>
      <c r="IJ77" s="45"/>
      <c r="IK77" s="45"/>
      <c r="IL77" s="45"/>
      <c r="IM77" s="45"/>
      <c r="IN77" s="45"/>
      <c r="IO77" s="45"/>
      <c r="IP77" s="45"/>
      <c r="IQ77" s="45"/>
      <c r="IR77" s="45"/>
      <c r="IS77" s="45"/>
      <c r="IT77" s="45"/>
      <c r="IU77" s="45"/>
      <c r="IV77" s="45"/>
      <c r="IW77" s="45"/>
      <c r="IX77" s="45"/>
      <c r="IY77" s="45"/>
      <c r="IZ77" s="45"/>
      <c r="JA77" s="45"/>
      <c r="JB77" s="45"/>
      <c r="JC77" s="45"/>
      <c r="JD77" s="45"/>
      <c r="JE77" s="45"/>
      <c r="JF77" s="45"/>
      <c r="JG77" s="45"/>
      <c r="JH77" s="45"/>
      <c r="JI77" s="45"/>
      <c r="JJ77" s="45"/>
      <c r="JK77" s="45"/>
      <c r="JL77" s="45"/>
      <c r="JM77" s="45"/>
      <c r="JN77" s="45"/>
      <c r="JO77" s="45"/>
      <c r="JP77" s="45"/>
      <c r="JQ77" s="45"/>
      <c r="JR77" s="45"/>
      <c r="JS77" s="45"/>
      <c r="JT77" s="45"/>
      <c r="JU77" s="45"/>
      <c r="JV77" s="45"/>
      <c r="JW77" s="45"/>
      <c r="JX77" s="45"/>
      <c r="JY77" s="45"/>
      <c r="JZ77" s="45"/>
      <c r="KA77" s="45"/>
      <c r="KB77" s="45"/>
      <c r="KC77" s="45"/>
      <c r="KD77" s="45"/>
      <c r="KE77" s="45"/>
      <c r="KF77" s="45"/>
      <c r="KG77" s="45"/>
      <c r="KH77" s="45"/>
      <c r="KI77" s="45"/>
      <c r="KJ77" s="45"/>
      <c r="KK77" s="45"/>
      <c r="KL77" s="45"/>
      <c r="KM77" s="45"/>
      <c r="KN77" s="45"/>
      <c r="KO77" s="45"/>
      <c r="KP77" s="45"/>
      <c r="KQ77" s="45"/>
      <c r="KR77" s="45"/>
      <c r="KS77" s="45"/>
      <c r="KT77" s="45"/>
      <c r="KU77" s="45"/>
      <c r="KV77" s="45"/>
      <c r="KW77" s="45"/>
      <c r="KX77" s="45"/>
      <c r="KY77" s="45"/>
      <c r="KZ77" s="45"/>
      <c r="LA77" s="45"/>
      <c r="LB77" s="45"/>
      <c r="LC77" s="45"/>
      <c r="LD77" s="45"/>
      <c r="LE77" s="45"/>
      <c r="LF77" s="45"/>
      <c r="LG77" s="45"/>
      <c r="LH77" s="45"/>
      <c r="LI77" s="45"/>
      <c r="LJ77" s="45"/>
      <c r="LK77" s="45"/>
      <c r="LL77" s="45"/>
      <c r="LM77" s="45"/>
      <c r="LN77" s="45"/>
      <c r="LO77" s="45"/>
      <c r="LP77" s="45"/>
      <c r="LQ77" s="45"/>
      <c r="LR77" s="45"/>
      <c r="LS77" s="45"/>
      <c r="LT77" s="45"/>
      <c r="LU77" s="45"/>
      <c r="LV77" s="45"/>
      <c r="LW77" s="45"/>
      <c r="LX77" s="45"/>
      <c r="LY77" s="45"/>
      <c r="LZ77" s="45"/>
      <c r="MA77" s="45"/>
      <c r="MB77" s="45"/>
      <c r="MC77" s="45"/>
      <c r="MD77" s="45"/>
      <c r="ME77" s="45"/>
      <c r="MF77" s="45"/>
      <c r="MG77" s="45"/>
      <c r="MH77" s="45"/>
      <c r="MI77" s="45"/>
      <c r="MJ77" s="45"/>
      <c r="MK77" s="45"/>
      <c r="ML77" s="45"/>
      <c r="MM77" s="45"/>
      <c r="MN77" s="45"/>
      <c r="MO77" s="45"/>
      <c r="MP77" s="45"/>
      <c r="MQ77" s="45"/>
      <c r="MR77" s="45"/>
      <c r="MS77" s="45"/>
      <c r="MT77" s="45"/>
    </row>
    <row r="78" spans="1:358" ht="42.75" hidden="1" customHeight="1" outlineLevel="1">
      <c r="A78" s="47" t="s">
        <v>23</v>
      </c>
      <c r="B78" s="78">
        <f>C78-$B$76</f>
        <v>0.21999999999999997</v>
      </c>
      <c r="C78" s="123">
        <v>0.5</v>
      </c>
      <c r="D78" s="49"/>
      <c r="E78" s="49"/>
      <c r="F78" s="52"/>
      <c r="G78" s="57"/>
      <c r="H78" s="56"/>
      <c r="I78" s="56"/>
      <c r="J78" s="123"/>
      <c r="K78" s="189">
        <v>1.8</v>
      </c>
      <c r="L78" s="191">
        <v>1.8</v>
      </c>
      <c r="M78" s="191">
        <v>1.9</v>
      </c>
      <c r="N78" s="191">
        <v>2</v>
      </c>
      <c r="O78" s="191">
        <v>2</v>
      </c>
      <c r="P78" s="56">
        <v>3.5</v>
      </c>
      <c r="Q78" s="56">
        <v>3.18</v>
      </c>
      <c r="R78" s="56">
        <v>3.3497727272727289</v>
      </c>
      <c r="S78" s="189">
        <v>3.25</v>
      </c>
      <c r="T78" s="255"/>
      <c r="U78" s="255"/>
      <c r="V78" s="189">
        <v>3.25</v>
      </c>
      <c r="W78" s="189">
        <v>3.25</v>
      </c>
      <c r="X78" s="189">
        <v>3.25</v>
      </c>
      <c r="Y78" s="189">
        <v>3.5</v>
      </c>
      <c r="Z78" s="189">
        <v>3.5</v>
      </c>
      <c r="AA78" s="189">
        <v>3.25</v>
      </c>
      <c r="AB78" s="189">
        <v>3.25</v>
      </c>
      <c r="AC78" s="297">
        <v>3.25</v>
      </c>
      <c r="AD78" s="308">
        <f>AVERAGE(P78:R78)</f>
        <v>3.3432575757575762</v>
      </c>
      <c r="AE78" s="246">
        <f>AVERAGE(S78:W78)</f>
        <v>3.25</v>
      </c>
      <c r="AF78" s="246">
        <f>AVERAGE(X78:Z78)</f>
        <v>3.4166666666666665</v>
      </c>
      <c r="AG78" s="309">
        <f>AVERAGE(AA78:AC78)</f>
        <v>3.25</v>
      </c>
      <c r="AH78" s="241">
        <f>AVERAGE(P78:AC78)</f>
        <v>3.3149810606060606</v>
      </c>
      <c r="AI78" s="267"/>
    </row>
    <row r="79" spans="1:358" ht="42.75" hidden="1" customHeight="1" outlineLevel="1">
      <c r="A79" s="47" t="s">
        <v>24</v>
      </c>
      <c r="B79" s="78">
        <f t="shared" ref="B79" si="51">C79-$B$58</f>
        <v>0.68999999999999984</v>
      </c>
      <c r="C79" s="123">
        <v>0.6</v>
      </c>
      <c r="D79" s="49"/>
      <c r="E79" s="49"/>
      <c r="F79" s="56"/>
      <c r="G79" s="57"/>
      <c r="H79" s="56"/>
      <c r="I79" s="56"/>
      <c r="J79" s="55"/>
      <c r="K79" s="189">
        <v>1.3</v>
      </c>
      <c r="L79" s="191">
        <v>1.3</v>
      </c>
      <c r="M79" s="191">
        <v>1.7</v>
      </c>
      <c r="N79" s="191">
        <v>2</v>
      </c>
      <c r="O79" s="191"/>
      <c r="P79" s="56">
        <v>3.5</v>
      </c>
      <c r="Q79" s="56">
        <v>3.18</v>
      </c>
      <c r="R79" s="56">
        <v>3.3497727272727289</v>
      </c>
      <c r="S79" s="189">
        <v>3.3</v>
      </c>
      <c r="T79" s="255"/>
      <c r="U79" s="255"/>
      <c r="V79" s="189">
        <v>3.1</v>
      </c>
      <c r="W79" s="189">
        <v>3.1</v>
      </c>
      <c r="X79" s="189">
        <v>3</v>
      </c>
      <c r="Y79" s="189">
        <v>2.9</v>
      </c>
      <c r="Z79" s="189">
        <v>2.9</v>
      </c>
      <c r="AA79" s="189">
        <v>2.5</v>
      </c>
      <c r="AB79" s="189">
        <v>2.6</v>
      </c>
      <c r="AC79" s="297">
        <v>2.8</v>
      </c>
      <c r="AD79" s="308">
        <f>AVERAGE(P79:R79)</f>
        <v>3.3432575757575762</v>
      </c>
      <c r="AE79" s="246">
        <f t="shared" ref="AE79:AE81" si="52">AVERAGE(S79:W79)</f>
        <v>3.1666666666666665</v>
      </c>
      <c r="AF79" s="246">
        <f t="shared" ref="AF79:AF81" si="53">AVERAGE(X79:Z79)</f>
        <v>2.9333333333333336</v>
      </c>
      <c r="AG79" s="309">
        <f t="shared" ref="AG79:AG81" si="54">AVERAGE(AA79:AC79)</f>
        <v>2.6333333333333333</v>
      </c>
      <c r="AH79" s="241">
        <f>AVERAGE(P79:AC79)</f>
        <v>3.0191477272727272</v>
      </c>
      <c r="AI79" s="267"/>
    </row>
    <row r="80" spans="1:358" ht="42.75" hidden="1" customHeight="1" outlineLevel="1">
      <c r="A80" s="47" t="s">
        <v>25</v>
      </c>
      <c r="B80" s="78">
        <f t="shared" ref="B80" si="55">C80-$B$76</f>
        <v>0.82000000000000006</v>
      </c>
      <c r="C80" s="123">
        <v>1.1000000000000001</v>
      </c>
      <c r="D80" s="49"/>
      <c r="E80" s="49"/>
      <c r="F80" s="52"/>
      <c r="G80" s="57"/>
      <c r="H80" s="56"/>
      <c r="I80" s="56"/>
      <c r="J80" s="123"/>
      <c r="K80" s="189">
        <v>0.5</v>
      </c>
      <c r="L80" s="191">
        <v>1.7</v>
      </c>
      <c r="M80" s="189">
        <v>1.7</v>
      </c>
      <c r="N80" s="191">
        <v>1.7</v>
      </c>
      <c r="O80" s="191">
        <v>1.7</v>
      </c>
      <c r="P80" s="56">
        <v>3.5</v>
      </c>
      <c r="Q80" s="56">
        <v>3.18</v>
      </c>
      <c r="R80" s="56">
        <v>3.3497727272727289</v>
      </c>
      <c r="S80" s="189">
        <v>3.5</v>
      </c>
      <c r="T80" s="185" t="s">
        <v>124</v>
      </c>
      <c r="U80" s="186" t="s">
        <v>124</v>
      </c>
      <c r="V80" s="189">
        <v>3.5</v>
      </c>
      <c r="W80" s="189">
        <v>3.5</v>
      </c>
      <c r="X80" s="189">
        <v>3.5</v>
      </c>
      <c r="Y80" s="189">
        <v>3.2</v>
      </c>
      <c r="Z80" s="189">
        <v>3.2</v>
      </c>
      <c r="AA80" s="189">
        <v>3.2</v>
      </c>
      <c r="AB80" s="189">
        <v>3.2</v>
      </c>
      <c r="AC80" s="297">
        <v>3.2</v>
      </c>
      <c r="AD80" s="308">
        <f>AVERAGE(P80:R80)</f>
        <v>3.3432575757575762</v>
      </c>
      <c r="AE80" s="246">
        <f t="shared" si="52"/>
        <v>3.5</v>
      </c>
      <c r="AF80" s="246">
        <f t="shared" si="53"/>
        <v>3.3000000000000003</v>
      </c>
      <c r="AG80" s="309">
        <f t="shared" si="54"/>
        <v>3.2000000000000006</v>
      </c>
      <c r="AH80" s="241">
        <f>AVERAGE(P80:AC80)</f>
        <v>3.3358143939393945</v>
      </c>
      <c r="AI80" s="267"/>
    </row>
    <row r="81" spans="1:358" ht="42.75" hidden="1" customHeight="1" outlineLevel="1" thickBot="1">
      <c r="A81" s="47" t="s">
        <v>26</v>
      </c>
      <c r="B81" s="78" t="e">
        <f>C81-#REF!</f>
        <v>#REF!</v>
      </c>
      <c r="C81" s="123">
        <v>1.5</v>
      </c>
      <c r="D81" s="49"/>
      <c r="E81" s="49"/>
      <c r="F81" s="52"/>
      <c r="G81" s="57"/>
      <c r="H81" s="52"/>
      <c r="I81" s="52"/>
      <c r="J81" s="123"/>
      <c r="K81" s="181">
        <v>1.2</v>
      </c>
      <c r="L81" s="182">
        <v>1.2</v>
      </c>
      <c r="M81" s="182">
        <v>1.2</v>
      </c>
      <c r="N81" s="182">
        <v>2</v>
      </c>
      <c r="O81" s="182">
        <v>2.5</v>
      </c>
      <c r="P81" s="56">
        <v>3.5</v>
      </c>
      <c r="Q81" s="56">
        <v>3.18</v>
      </c>
      <c r="R81" s="56">
        <v>3.3497727272727289</v>
      </c>
      <c r="S81" s="189">
        <v>3.6</v>
      </c>
      <c r="T81" s="256"/>
      <c r="U81" s="256"/>
      <c r="V81" s="189">
        <v>3.1</v>
      </c>
      <c r="W81" s="189">
        <v>3.1</v>
      </c>
      <c r="X81" s="189">
        <v>3.1</v>
      </c>
      <c r="Y81" s="189">
        <v>2.7</v>
      </c>
      <c r="Z81" s="189">
        <v>2.7</v>
      </c>
      <c r="AA81" s="189">
        <v>2.7</v>
      </c>
      <c r="AB81" s="189">
        <v>2.7</v>
      </c>
      <c r="AC81" s="297">
        <v>2.7</v>
      </c>
      <c r="AD81" s="308">
        <f>AVERAGE(P81:R81)</f>
        <v>3.3432575757575762</v>
      </c>
      <c r="AE81" s="246">
        <f t="shared" si="52"/>
        <v>3.2666666666666671</v>
      </c>
      <c r="AF81" s="246">
        <f t="shared" si="53"/>
        <v>2.8333333333333335</v>
      </c>
      <c r="AG81" s="309">
        <f t="shared" si="54"/>
        <v>2.7000000000000006</v>
      </c>
      <c r="AH81" s="241">
        <f>AVERAGE(P81:AC81)</f>
        <v>3.0358143939393947</v>
      </c>
      <c r="AI81" s="267"/>
    </row>
    <row r="82" spans="1:358" s="62" customFormat="1" ht="19.5" hidden="1" customHeight="1" outlineLevel="1" thickBot="1">
      <c r="A82" s="245" t="s">
        <v>75</v>
      </c>
      <c r="B82" s="58" t="s">
        <v>27</v>
      </c>
      <c r="C82" s="58" t="s">
        <v>27</v>
      </c>
      <c r="D82" s="87"/>
      <c r="E82" s="58"/>
      <c r="F82" s="59"/>
      <c r="G82" s="59"/>
      <c r="H82" s="59"/>
      <c r="I82" s="59"/>
      <c r="J82" s="59" t="e">
        <f t="shared" ref="J82" si="56">AVERAGE(J78:J81)</f>
        <v>#DIV/0!</v>
      </c>
      <c r="K82" s="59">
        <f>AVERAGE(K78:K81)</f>
        <v>1.2</v>
      </c>
      <c r="L82" s="59">
        <f>AVERAGE(L78:L81)</f>
        <v>1.5</v>
      </c>
      <c r="M82" s="59">
        <f>AVERAGE(M78:M81)</f>
        <v>1.625</v>
      </c>
      <c r="N82" s="59">
        <v>1.6</v>
      </c>
      <c r="O82" s="59">
        <f>AVERAGE(O78:O81)</f>
        <v>2.0666666666666669</v>
      </c>
      <c r="P82" s="59">
        <f>AVERAGE(P78:P81)</f>
        <v>3.5</v>
      </c>
      <c r="Q82" s="59">
        <f>AVERAGE(Q78:Q81)</f>
        <v>3.18</v>
      </c>
      <c r="R82" s="59">
        <f>AVERAGE(R78:R81)</f>
        <v>3.3497727272727289</v>
      </c>
      <c r="S82" s="59">
        <f t="shared" ref="S82:AD82" si="57">AVERAGE(S78:S81)</f>
        <v>3.4125000000000001</v>
      </c>
      <c r="T82" s="60"/>
      <c r="U82" s="60"/>
      <c r="V82" s="59">
        <f t="shared" si="57"/>
        <v>3.2374999999999998</v>
      </c>
      <c r="W82" s="59">
        <f t="shared" si="57"/>
        <v>3.2374999999999998</v>
      </c>
      <c r="X82" s="59">
        <f t="shared" si="57"/>
        <v>3.2124999999999999</v>
      </c>
      <c r="Y82" s="59">
        <f t="shared" si="57"/>
        <v>3.0750000000000002</v>
      </c>
      <c r="Z82" s="59">
        <f t="shared" si="57"/>
        <v>3.0750000000000002</v>
      </c>
      <c r="AA82" s="59">
        <f t="shared" si="57"/>
        <v>2.9124999999999996</v>
      </c>
      <c r="AB82" s="59">
        <f t="shared" si="57"/>
        <v>2.9375</v>
      </c>
      <c r="AC82" s="234">
        <f t="shared" si="57"/>
        <v>2.9874999999999998</v>
      </c>
      <c r="AD82" s="310">
        <f t="shared" si="57"/>
        <v>3.3432575757575762</v>
      </c>
      <c r="AE82" s="59">
        <f>AVERAGE(AE78:AE81)</f>
        <v>3.2958333333333334</v>
      </c>
      <c r="AF82" s="59">
        <f t="shared" ref="AF82:AG82" si="58">AVERAGE(AF78:AF81)</f>
        <v>3.1208333333333336</v>
      </c>
      <c r="AG82" s="311">
        <f t="shared" si="58"/>
        <v>2.9458333333333337</v>
      </c>
      <c r="AH82" s="242">
        <f>AVERAGE(AH78:AH81)</f>
        <v>3.1764393939393942</v>
      </c>
      <c r="AI82" s="269"/>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c r="GP82" s="61"/>
      <c r="GQ82" s="61"/>
      <c r="GR82" s="61"/>
      <c r="GS82" s="61"/>
      <c r="GT82" s="61"/>
      <c r="GU82" s="61"/>
      <c r="GV82" s="61"/>
      <c r="GW82" s="61"/>
      <c r="GX82" s="61"/>
      <c r="GY82" s="61"/>
      <c r="GZ82" s="61"/>
      <c r="HA82" s="61"/>
      <c r="HB82" s="61"/>
      <c r="HC82" s="61"/>
      <c r="HD82" s="61"/>
      <c r="HE82" s="61"/>
      <c r="HF82" s="61"/>
      <c r="HG82" s="61"/>
      <c r="HH82" s="61"/>
      <c r="HI82" s="61"/>
      <c r="HJ82" s="61"/>
      <c r="HK82" s="61"/>
      <c r="HL82" s="61"/>
      <c r="HM82" s="61"/>
      <c r="HN82" s="61"/>
      <c r="HO82" s="61"/>
      <c r="HP82" s="61"/>
      <c r="HQ82" s="61"/>
      <c r="HR82" s="61"/>
      <c r="HS82" s="61"/>
      <c r="HT82" s="61"/>
      <c r="HU82" s="61"/>
      <c r="HV82" s="61"/>
      <c r="HW82" s="61"/>
      <c r="HX82" s="61"/>
      <c r="HY82" s="61"/>
      <c r="HZ82" s="61"/>
      <c r="IA82" s="61"/>
      <c r="IB82" s="61"/>
      <c r="IC82" s="61"/>
      <c r="ID82" s="61"/>
      <c r="IE82" s="61"/>
      <c r="IF82" s="61"/>
      <c r="IG82" s="61"/>
      <c r="IH82" s="61"/>
      <c r="II82" s="61"/>
      <c r="IJ82" s="61"/>
      <c r="IK82" s="61"/>
      <c r="IL82" s="61"/>
      <c r="IM82" s="61"/>
      <c r="IN82" s="61"/>
      <c r="IO82" s="61"/>
      <c r="IP82" s="61"/>
      <c r="IQ82" s="61"/>
      <c r="IR82" s="61"/>
      <c r="IS82" s="61"/>
      <c r="IT82" s="61"/>
      <c r="IU82" s="61"/>
      <c r="IV82" s="61"/>
      <c r="IW82" s="61"/>
      <c r="IX82" s="61"/>
      <c r="IY82" s="61"/>
      <c r="IZ82" s="61"/>
      <c r="JA82" s="61"/>
      <c r="JB82" s="61"/>
      <c r="JC82" s="61"/>
      <c r="JD82" s="61"/>
      <c r="JE82" s="61"/>
      <c r="JF82" s="61"/>
      <c r="JG82" s="61"/>
      <c r="JH82" s="61"/>
      <c r="JI82" s="61"/>
      <c r="JJ82" s="61"/>
      <c r="JK82" s="61"/>
      <c r="JL82" s="61"/>
      <c r="JM82" s="61"/>
      <c r="JN82" s="61"/>
      <c r="JO82" s="61"/>
      <c r="JP82" s="61"/>
      <c r="JQ82" s="61"/>
      <c r="JR82" s="61"/>
      <c r="JS82" s="61"/>
      <c r="JT82" s="61"/>
      <c r="JU82" s="61"/>
      <c r="JV82" s="61"/>
      <c r="JW82" s="61"/>
      <c r="JX82" s="61"/>
      <c r="JY82" s="61"/>
      <c r="JZ82" s="61"/>
      <c r="KA82" s="61"/>
      <c r="KB82" s="61"/>
      <c r="KC82" s="61"/>
      <c r="KD82" s="61"/>
      <c r="KE82" s="61"/>
      <c r="KF82" s="61"/>
      <c r="KG82" s="61"/>
      <c r="KH82" s="61"/>
      <c r="KI82" s="61"/>
      <c r="KJ82" s="61"/>
      <c r="KK82" s="61"/>
      <c r="KL82" s="61"/>
      <c r="KM82" s="61"/>
      <c r="KN82" s="61"/>
      <c r="KO82" s="61"/>
      <c r="KP82" s="61"/>
      <c r="KQ82" s="61"/>
      <c r="KR82" s="61"/>
      <c r="KS82" s="61"/>
      <c r="KT82" s="61"/>
      <c r="KU82" s="61"/>
      <c r="KV82" s="61"/>
      <c r="KW82" s="61"/>
      <c r="KX82" s="61"/>
      <c r="KY82" s="61"/>
      <c r="KZ82" s="61"/>
      <c r="LA82" s="61"/>
      <c r="LB82" s="61"/>
      <c r="LC82" s="61"/>
      <c r="LD82" s="61"/>
      <c r="LE82" s="61"/>
      <c r="LF82" s="61"/>
      <c r="LG82" s="61"/>
      <c r="LH82" s="61"/>
      <c r="LI82" s="61"/>
      <c r="LJ82" s="61"/>
      <c r="LK82" s="61"/>
      <c r="LL82" s="61"/>
      <c r="LM82" s="61"/>
      <c r="LN82" s="61"/>
      <c r="LO82" s="61"/>
      <c r="LP82" s="61"/>
      <c r="LQ82" s="61"/>
      <c r="LR82" s="61"/>
      <c r="LS82" s="61"/>
      <c r="LT82" s="61"/>
      <c r="LU82" s="61"/>
      <c r="LV82" s="61"/>
      <c r="LW82" s="61"/>
      <c r="LX82" s="61"/>
      <c r="LY82" s="61"/>
      <c r="LZ82" s="61"/>
      <c r="MA82" s="61"/>
      <c r="MB82" s="61"/>
      <c r="MC82" s="61"/>
      <c r="MD82" s="61"/>
      <c r="ME82" s="61"/>
      <c r="MF82" s="61"/>
      <c r="MG82" s="61"/>
      <c r="MH82" s="61"/>
      <c r="MI82" s="61"/>
      <c r="MJ82" s="61"/>
      <c r="MK82" s="61"/>
      <c r="ML82" s="61"/>
      <c r="MM82" s="61"/>
      <c r="MN82" s="61"/>
      <c r="MO82" s="61"/>
      <c r="MP82" s="61"/>
      <c r="MQ82" s="61"/>
      <c r="MR82" s="61"/>
      <c r="MS82" s="61"/>
      <c r="MT82" s="61"/>
    </row>
    <row r="83" spans="1:358" s="62" customFormat="1" ht="22.5" customHeight="1" collapsed="1" thickBot="1">
      <c r="A83" s="227" t="s">
        <v>74</v>
      </c>
      <c r="B83" s="160"/>
      <c r="C83" s="160"/>
      <c r="D83" s="161"/>
      <c r="E83" s="161"/>
      <c r="F83" s="162"/>
      <c r="G83" s="162"/>
      <c r="H83" s="162"/>
      <c r="I83" s="162"/>
      <c r="J83" s="163"/>
      <c r="K83" s="162"/>
      <c r="L83" s="162"/>
      <c r="M83" s="162"/>
      <c r="N83" s="164">
        <f>N82</f>
        <v>1.6</v>
      </c>
      <c r="O83" s="164">
        <f>O82</f>
        <v>2.0666666666666669</v>
      </c>
      <c r="P83" s="164">
        <f>P82</f>
        <v>3.5</v>
      </c>
      <c r="Q83" s="164">
        <f t="shared" ref="Q83" si="59">Q82</f>
        <v>3.18</v>
      </c>
      <c r="R83" s="164">
        <f>R82</f>
        <v>3.3497727272727289</v>
      </c>
      <c r="S83" s="164">
        <v>3.3</v>
      </c>
      <c r="T83" s="164"/>
      <c r="U83" s="164"/>
      <c r="V83" s="164">
        <v>3.1</v>
      </c>
      <c r="W83" s="164">
        <v>3.2</v>
      </c>
      <c r="X83" s="164">
        <v>3.25</v>
      </c>
      <c r="Y83" s="164">
        <v>3</v>
      </c>
      <c r="Z83" s="164">
        <v>3</v>
      </c>
      <c r="AA83" s="164">
        <v>3</v>
      </c>
      <c r="AB83" s="164">
        <v>3</v>
      </c>
      <c r="AC83" s="229">
        <v>3</v>
      </c>
      <c r="AD83" s="312">
        <f>AVERAGE(P83:R83)</f>
        <v>3.3432575757575762</v>
      </c>
      <c r="AE83" s="164">
        <f>AVERAGE(S83:W83)</f>
        <v>3.2000000000000006</v>
      </c>
      <c r="AF83" s="164">
        <f>AVERAGE(X83:Z83)</f>
        <v>3.0833333333333335</v>
      </c>
      <c r="AG83" s="313">
        <f>AVERAGE(AA83:AC83)</f>
        <v>3</v>
      </c>
      <c r="AH83" s="242">
        <f>AVERAGE(P83:S83,V83:AC83)</f>
        <v>3.1566477272727274</v>
      </c>
      <c r="AI83" s="270"/>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c r="DW83" s="61"/>
      <c r="DX83" s="61"/>
      <c r="DY83" s="61"/>
      <c r="DZ83" s="61"/>
      <c r="EA83" s="61"/>
      <c r="EB83" s="61"/>
      <c r="EC83" s="61"/>
      <c r="ED83" s="61"/>
      <c r="EE83" s="61"/>
      <c r="EF83" s="61"/>
      <c r="EG83" s="61"/>
      <c r="EH83" s="61"/>
      <c r="EI83" s="61"/>
      <c r="EJ83" s="61"/>
      <c r="EK83" s="61"/>
      <c r="EL83" s="61"/>
      <c r="EM83" s="61"/>
      <c r="EN83" s="61"/>
      <c r="EO83" s="61"/>
      <c r="EP83" s="61"/>
      <c r="EQ83" s="61"/>
      <c r="ER83" s="61"/>
      <c r="ES83" s="61"/>
      <c r="ET83" s="61"/>
      <c r="EU83" s="61"/>
      <c r="EV83" s="61"/>
      <c r="EW83" s="61"/>
      <c r="EX83" s="61"/>
      <c r="EY83" s="61"/>
      <c r="EZ83" s="61"/>
      <c r="FA83" s="61"/>
      <c r="FB83" s="61"/>
      <c r="FC83" s="61"/>
      <c r="FD83" s="61"/>
      <c r="FE83" s="61"/>
      <c r="FF83" s="61"/>
      <c r="FG83" s="61"/>
      <c r="FH83" s="61"/>
      <c r="FI83" s="61"/>
      <c r="FJ83" s="61"/>
      <c r="FK83" s="61"/>
      <c r="FL83" s="61"/>
      <c r="FM83" s="61"/>
      <c r="FN83" s="61"/>
      <c r="FO83" s="61"/>
      <c r="FP83" s="61"/>
      <c r="FQ83" s="61"/>
      <c r="FR83" s="61"/>
      <c r="FS83" s="61"/>
      <c r="FT83" s="61"/>
      <c r="FU83" s="61"/>
      <c r="FV83" s="61"/>
      <c r="FW83" s="61"/>
      <c r="FX83" s="61"/>
      <c r="FY83" s="61"/>
      <c r="FZ83" s="61"/>
      <c r="GA83" s="61"/>
      <c r="GB83" s="61"/>
      <c r="GC83" s="61"/>
      <c r="GD83" s="61"/>
      <c r="GE83" s="61"/>
      <c r="GF83" s="61"/>
      <c r="GG83" s="61"/>
      <c r="GH83" s="61"/>
      <c r="GI83" s="61"/>
      <c r="GJ83" s="61"/>
      <c r="GK83" s="61"/>
      <c r="GL83" s="61"/>
      <c r="GM83" s="61"/>
      <c r="GN83" s="61"/>
      <c r="GO83" s="61"/>
      <c r="GP83" s="61"/>
      <c r="GQ83" s="61"/>
      <c r="GR83" s="61"/>
      <c r="GS83" s="61"/>
      <c r="GT83" s="61"/>
      <c r="GU83" s="61"/>
      <c r="GV83" s="61"/>
      <c r="GW83" s="61"/>
      <c r="GX83" s="61"/>
      <c r="GY83" s="61"/>
      <c r="GZ83" s="61"/>
      <c r="HA83" s="61"/>
      <c r="HB83" s="61"/>
      <c r="HC83" s="61"/>
      <c r="HD83" s="61"/>
      <c r="HE83" s="61"/>
      <c r="HF83" s="61"/>
      <c r="HG83" s="61"/>
      <c r="HH83" s="61"/>
      <c r="HI83" s="61"/>
      <c r="HJ83" s="61"/>
      <c r="HK83" s="61"/>
      <c r="HL83" s="61"/>
      <c r="HM83" s="61"/>
      <c r="HN83" s="61"/>
      <c r="HO83" s="61"/>
      <c r="HP83" s="61"/>
      <c r="HQ83" s="61"/>
      <c r="HR83" s="61"/>
      <c r="HS83" s="61"/>
      <c r="HT83" s="61"/>
      <c r="HU83" s="61"/>
      <c r="HV83" s="61"/>
      <c r="HW83" s="61"/>
      <c r="HX83" s="61"/>
      <c r="HY83" s="61"/>
      <c r="HZ83" s="61"/>
      <c r="IA83" s="61"/>
      <c r="IB83" s="61"/>
      <c r="IC83" s="61"/>
      <c r="ID83" s="61"/>
      <c r="IE83" s="61"/>
      <c r="IF83" s="61"/>
      <c r="IG83" s="61"/>
      <c r="IH83" s="61"/>
      <c r="II83" s="61"/>
      <c r="IJ83" s="61"/>
      <c r="IK83" s="61"/>
      <c r="IL83" s="61"/>
      <c r="IM83" s="61"/>
      <c r="IN83" s="61"/>
      <c r="IO83" s="61"/>
      <c r="IP83" s="61"/>
      <c r="IQ83" s="61"/>
      <c r="IR83" s="61"/>
      <c r="IS83" s="61"/>
      <c r="IT83" s="61"/>
      <c r="IU83" s="61"/>
      <c r="IV83" s="61"/>
      <c r="IW83" s="61"/>
      <c r="IX83" s="61"/>
      <c r="IY83" s="61"/>
      <c r="IZ83" s="61"/>
      <c r="JA83" s="61"/>
      <c r="JB83" s="61"/>
      <c r="JC83" s="61"/>
      <c r="JD83" s="61"/>
      <c r="JE83" s="61"/>
      <c r="JF83" s="61"/>
      <c r="JG83" s="61"/>
      <c r="JH83" s="61"/>
      <c r="JI83" s="61"/>
      <c r="JJ83" s="61"/>
      <c r="JK83" s="61"/>
      <c r="JL83" s="61"/>
      <c r="JM83" s="61"/>
      <c r="JN83" s="61"/>
      <c r="JO83" s="61"/>
      <c r="JP83" s="61"/>
      <c r="JQ83" s="61"/>
      <c r="JR83" s="61"/>
      <c r="JS83" s="61"/>
      <c r="JT83" s="61"/>
      <c r="JU83" s="61"/>
      <c r="JV83" s="61"/>
      <c r="JW83" s="61"/>
      <c r="JX83" s="61"/>
      <c r="JY83" s="61"/>
      <c r="JZ83" s="61"/>
      <c r="KA83" s="61"/>
      <c r="KB83" s="61"/>
      <c r="KC83" s="61"/>
      <c r="KD83" s="61"/>
      <c r="KE83" s="61"/>
      <c r="KF83" s="61"/>
      <c r="KG83" s="61"/>
      <c r="KH83" s="61"/>
      <c r="KI83" s="61"/>
      <c r="KJ83" s="61"/>
      <c r="KK83" s="61"/>
      <c r="KL83" s="61"/>
      <c r="KM83" s="61"/>
      <c r="KN83" s="61"/>
      <c r="KO83" s="61"/>
      <c r="KP83" s="61"/>
      <c r="KQ83" s="61"/>
      <c r="KR83" s="61"/>
      <c r="KS83" s="61"/>
      <c r="KT83" s="61"/>
      <c r="KU83" s="61"/>
      <c r="KV83" s="61"/>
      <c r="KW83" s="61"/>
      <c r="KX83" s="61"/>
      <c r="KY83" s="61"/>
      <c r="KZ83" s="61"/>
      <c r="LA83" s="61"/>
      <c r="LB83" s="61"/>
      <c r="LC83" s="61"/>
      <c r="LD83" s="61"/>
      <c r="LE83" s="61"/>
      <c r="LF83" s="61"/>
      <c r="LG83" s="61"/>
      <c r="LH83" s="61"/>
      <c r="LI83" s="61"/>
      <c r="LJ83" s="61"/>
      <c r="LK83" s="61"/>
      <c r="LL83" s="61"/>
      <c r="LM83" s="61"/>
      <c r="LN83" s="61"/>
      <c r="LO83" s="61"/>
      <c r="LP83" s="61"/>
      <c r="LQ83" s="61"/>
      <c r="LR83" s="61"/>
      <c r="LS83" s="61"/>
      <c r="LT83" s="61"/>
      <c r="LU83" s="61"/>
      <c r="LV83" s="61"/>
      <c r="LW83" s="61"/>
      <c r="LX83" s="61"/>
      <c r="LY83" s="61"/>
      <c r="LZ83" s="61"/>
      <c r="MA83" s="61"/>
      <c r="MB83" s="61"/>
      <c r="MC83" s="61"/>
      <c r="MD83" s="61"/>
      <c r="ME83" s="61"/>
      <c r="MF83" s="61"/>
      <c r="MG83" s="61"/>
      <c r="MH83" s="61"/>
      <c r="MI83" s="61"/>
      <c r="MJ83" s="61"/>
      <c r="MK83" s="61"/>
      <c r="ML83" s="61"/>
      <c r="MM83" s="61"/>
      <c r="MN83" s="61"/>
      <c r="MO83" s="61"/>
      <c r="MP83" s="61"/>
      <c r="MQ83" s="61"/>
      <c r="MR83" s="61"/>
      <c r="MS83" s="61"/>
      <c r="MT83" s="61"/>
    </row>
    <row r="84" spans="1:358" ht="21.75" thickBot="1">
      <c r="A84" s="252"/>
      <c r="F84" s="1"/>
      <c r="G84" s="1"/>
      <c r="H84" s="1"/>
      <c r="I84" s="125"/>
      <c r="K84" s="125">
        <f>K14+K82</f>
        <v>49.5</v>
      </c>
      <c r="L84" s="125">
        <f>L14+L82</f>
        <v>48.35</v>
      </c>
      <c r="M84" s="125">
        <f>M14+M82</f>
        <v>50.26</v>
      </c>
      <c r="N84" s="125"/>
      <c r="O84" s="125"/>
      <c r="P84" s="1"/>
      <c r="Q84" s="1"/>
      <c r="R84" s="126"/>
      <c r="S84" s="126"/>
      <c r="T84" s="125"/>
      <c r="U84" s="125"/>
      <c r="V84" s="126"/>
      <c r="W84" s="126"/>
      <c r="X84" s="126"/>
      <c r="Y84" s="126"/>
      <c r="Z84" s="126"/>
      <c r="AA84" s="126"/>
      <c r="AB84" s="126"/>
      <c r="AC84" s="126"/>
      <c r="AD84" s="126"/>
      <c r="AE84" s="126"/>
      <c r="AF84" s="126"/>
      <c r="AG84" s="126"/>
      <c r="AH84" s="7"/>
    </row>
    <row r="85" spans="1:358" ht="21" customHeight="1">
      <c r="A85" s="324"/>
      <c r="B85" s="325"/>
      <c r="C85" s="325"/>
      <c r="D85" s="326"/>
      <c r="E85" s="326"/>
      <c r="F85" s="327" t="s">
        <v>4</v>
      </c>
      <c r="G85" s="327" t="s">
        <v>5</v>
      </c>
      <c r="H85" s="327" t="s">
        <v>6</v>
      </c>
      <c r="I85" s="327" t="s">
        <v>7</v>
      </c>
      <c r="J85" s="328" t="s">
        <v>2</v>
      </c>
      <c r="K85" s="327" t="s">
        <v>71</v>
      </c>
      <c r="L85" s="327" t="s">
        <v>72</v>
      </c>
      <c r="M85" s="327" t="s">
        <v>73</v>
      </c>
      <c r="N85" s="327" t="s">
        <v>12</v>
      </c>
      <c r="O85" s="327" t="s">
        <v>13</v>
      </c>
      <c r="P85" s="329" t="s">
        <v>14</v>
      </c>
      <c r="Q85" s="329" t="s">
        <v>15</v>
      </c>
      <c r="R85" s="329" t="s">
        <v>16</v>
      </c>
      <c r="S85" s="329" t="s">
        <v>64</v>
      </c>
      <c r="T85" s="330"/>
      <c r="U85" s="330"/>
      <c r="V85" s="329" t="s">
        <v>65</v>
      </c>
      <c r="W85" s="329" t="s">
        <v>66</v>
      </c>
      <c r="X85" s="329" t="s">
        <v>67</v>
      </c>
      <c r="Y85" s="329" t="s">
        <v>68</v>
      </c>
      <c r="Z85" s="329" t="s">
        <v>69</v>
      </c>
      <c r="AA85" s="329" t="s">
        <v>70</v>
      </c>
      <c r="AB85" s="329" t="s">
        <v>77</v>
      </c>
      <c r="AC85" s="331" t="s">
        <v>78</v>
      </c>
      <c r="AD85" s="332" t="s">
        <v>79</v>
      </c>
      <c r="AE85" s="329" t="s">
        <v>80</v>
      </c>
      <c r="AF85" s="329" t="s">
        <v>81</v>
      </c>
      <c r="AG85" s="329" t="s">
        <v>82</v>
      </c>
      <c r="AH85" s="331">
        <v>2016</v>
      </c>
    </row>
    <row r="86" spans="1:358" ht="17.25" customHeight="1">
      <c r="A86" s="333" t="s">
        <v>48</v>
      </c>
      <c r="B86" s="129" t="s">
        <v>48</v>
      </c>
      <c r="C86" s="129" t="s">
        <v>48</v>
      </c>
      <c r="D86" s="130"/>
      <c r="E86" s="130"/>
      <c r="F86" s="36"/>
      <c r="G86" s="36">
        <v>56.18</v>
      </c>
      <c r="H86" s="36">
        <v>47.690789473684205</v>
      </c>
      <c r="I86" s="36">
        <v>45.375000000000007</v>
      </c>
      <c r="J86" s="36" t="e">
        <f>J14</f>
        <v>#DIV/0!</v>
      </c>
      <c r="K86" s="36">
        <f>K14</f>
        <v>48.3</v>
      </c>
      <c r="L86" s="36">
        <f>L14</f>
        <v>46.85</v>
      </c>
      <c r="M86" s="36">
        <f>M14</f>
        <v>48.634999999999998</v>
      </c>
      <c r="N86" s="36">
        <f>N14</f>
        <v>46.25</v>
      </c>
      <c r="O86" s="36">
        <f>O15</f>
        <v>0</v>
      </c>
      <c r="P86" s="36">
        <f>P15</f>
        <v>26.81</v>
      </c>
      <c r="Q86" s="36">
        <f t="shared" ref="Q86:AB86" si="60">Q15</f>
        <v>29.38</v>
      </c>
      <c r="R86" s="36">
        <f t="shared" si="60"/>
        <v>35.141818181818174</v>
      </c>
      <c r="S86" s="36">
        <f t="shared" si="60"/>
        <v>35.700000000000003</v>
      </c>
      <c r="T86" s="36"/>
      <c r="U86" s="36"/>
      <c r="V86" s="36">
        <f t="shared" si="60"/>
        <v>36</v>
      </c>
      <c r="W86" s="36">
        <f t="shared" si="60"/>
        <v>36</v>
      </c>
      <c r="X86" s="36">
        <f t="shared" si="60"/>
        <v>37.5</v>
      </c>
      <c r="Y86" s="36">
        <f t="shared" si="60"/>
        <v>38</v>
      </c>
      <c r="Z86" s="36">
        <f t="shared" si="60"/>
        <v>39</v>
      </c>
      <c r="AA86" s="36">
        <f t="shared" si="60"/>
        <v>40</v>
      </c>
      <c r="AB86" s="36">
        <f t="shared" si="60"/>
        <v>42</v>
      </c>
      <c r="AC86" s="322">
        <f>AC15</f>
        <v>42.5</v>
      </c>
      <c r="AD86" s="319">
        <f>AD15</f>
        <v>30.443939393939388</v>
      </c>
      <c r="AE86" s="258">
        <f t="shared" ref="AE86:AF86" si="61">AE15</f>
        <v>35.9</v>
      </c>
      <c r="AF86" s="258">
        <f t="shared" si="61"/>
        <v>38.166666666666664</v>
      </c>
      <c r="AG86" s="258">
        <f>AG15</f>
        <v>41.5</v>
      </c>
      <c r="AH86" s="334">
        <f t="shared" ref="AH86:AH92" si="62">AVERAGE(P86:AC86)</f>
        <v>36.502651515151513</v>
      </c>
    </row>
    <row r="87" spans="1:358" ht="18.75">
      <c r="A87" s="333" t="s">
        <v>49</v>
      </c>
      <c r="B87" s="129" t="s">
        <v>49</v>
      </c>
      <c r="C87" s="129" t="s">
        <v>49</v>
      </c>
      <c r="D87" s="130"/>
      <c r="E87" s="130"/>
      <c r="F87" s="36"/>
      <c r="G87" s="36">
        <v>53.145899999999997</v>
      </c>
      <c r="H87" s="36">
        <v>45.764210526315786</v>
      </c>
      <c r="I87" s="36">
        <v>46.804999999999993</v>
      </c>
      <c r="J87" s="36" t="e">
        <f>J14+#REF!</f>
        <v>#DIV/0!</v>
      </c>
      <c r="K87" s="36" t="e">
        <f>K14+#REF!</f>
        <v>#REF!</v>
      </c>
      <c r="L87" s="36" t="e">
        <f>L14+#REF!</f>
        <v>#REF!</v>
      </c>
      <c r="M87" s="36">
        <f>M14+M25</f>
        <v>50.059999999999995</v>
      </c>
      <c r="N87" s="36">
        <f>N14+N26</f>
        <v>50.125</v>
      </c>
      <c r="O87" s="36">
        <f>O15+O26</f>
        <v>6</v>
      </c>
      <c r="P87" s="36">
        <f>P15+P26</f>
        <v>36.599999999999994</v>
      </c>
      <c r="Q87" s="36">
        <f t="shared" ref="Q87:AC87" si="63">Q15+Q26</f>
        <v>33.942777777777778</v>
      </c>
      <c r="R87" s="36">
        <f t="shared" si="63"/>
        <v>39.004090909090912</v>
      </c>
      <c r="S87" s="36">
        <f t="shared" si="63"/>
        <v>39.700000000000003</v>
      </c>
      <c r="T87" s="36"/>
      <c r="U87" s="36"/>
      <c r="V87" s="36">
        <f t="shared" si="63"/>
        <v>40.5</v>
      </c>
      <c r="W87" s="36">
        <f t="shared" si="63"/>
        <v>41</v>
      </c>
      <c r="X87" s="36">
        <f t="shared" si="63"/>
        <v>41.5</v>
      </c>
      <c r="Y87" s="36">
        <f t="shared" si="63"/>
        <v>41.5</v>
      </c>
      <c r="Z87" s="36">
        <f t="shared" si="63"/>
        <v>42</v>
      </c>
      <c r="AA87" s="36">
        <f t="shared" si="63"/>
        <v>43</v>
      </c>
      <c r="AB87" s="36">
        <f t="shared" si="63"/>
        <v>45.2</v>
      </c>
      <c r="AC87" s="322">
        <f t="shared" si="63"/>
        <v>45.7</v>
      </c>
      <c r="AD87" s="319">
        <f>AD15+AD26</f>
        <v>36.515622895622897</v>
      </c>
      <c r="AE87" s="258">
        <f t="shared" ref="AE87:AF87" si="64">AE15+AE26</f>
        <v>40.4</v>
      </c>
      <c r="AF87" s="258">
        <f t="shared" si="64"/>
        <v>41.666666666666664</v>
      </c>
      <c r="AG87" s="258">
        <f>AG15+AG26</f>
        <v>44.633333333333333</v>
      </c>
      <c r="AH87" s="334">
        <f t="shared" si="62"/>
        <v>40.803905723905721</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333">
        <v>95</v>
      </c>
      <c r="B88" s="129">
        <v>95</v>
      </c>
      <c r="C88" s="129">
        <v>95</v>
      </c>
      <c r="D88" s="130"/>
      <c r="E88" s="130"/>
      <c r="F88" s="36"/>
      <c r="G88" s="36">
        <v>75.946299999999994</v>
      </c>
      <c r="H88" s="36">
        <v>66.004736842105288</v>
      </c>
      <c r="I88" s="36">
        <v>65.236000000000004</v>
      </c>
      <c r="J88" s="36" t="e">
        <f>J36+J14</f>
        <v>#DIV/0!</v>
      </c>
      <c r="K88" s="36">
        <f>K36+K14</f>
        <v>64.782499999999999</v>
      </c>
      <c r="L88" s="36">
        <f>L36+L14</f>
        <v>64.099999999999994</v>
      </c>
      <c r="M88" s="36">
        <f>M36+M14</f>
        <v>65.007499999999993</v>
      </c>
      <c r="N88" s="36">
        <f>N37+N14</f>
        <v>62.0625</v>
      </c>
      <c r="O88" s="36">
        <f>O37+O15</f>
        <v>17.5</v>
      </c>
      <c r="P88" s="36">
        <f>P37+P15</f>
        <v>50.42</v>
      </c>
      <c r="Q88" s="36">
        <f t="shared" ref="Q88:AB88" si="65">Q37+Q15</f>
        <v>44.58</v>
      </c>
      <c r="R88" s="36">
        <f t="shared" si="65"/>
        <v>52.771818181818183</v>
      </c>
      <c r="S88" s="36">
        <f t="shared" si="65"/>
        <v>54.7</v>
      </c>
      <c r="T88" s="36"/>
      <c r="U88" s="36"/>
      <c r="V88" s="36">
        <f t="shared" si="65"/>
        <v>55.7</v>
      </c>
      <c r="W88" s="36">
        <f t="shared" si="65"/>
        <v>56.5</v>
      </c>
      <c r="X88" s="36">
        <f t="shared" si="65"/>
        <v>57.5</v>
      </c>
      <c r="Y88" s="36">
        <f t="shared" si="65"/>
        <v>57</v>
      </c>
      <c r="Z88" s="36">
        <f t="shared" si="65"/>
        <v>56.5</v>
      </c>
      <c r="AA88" s="36">
        <f t="shared" si="65"/>
        <v>56.5</v>
      </c>
      <c r="AB88" s="36">
        <f t="shared" si="65"/>
        <v>57</v>
      </c>
      <c r="AC88" s="322">
        <f>AC37+AC15</f>
        <v>57</v>
      </c>
      <c r="AD88" s="319">
        <f>AD37+AD15</f>
        <v>49.257272727272721</v>
      </c>
      <c r="AE88" s="258">
        <f t="shared" ref="AE88:AF88" si="66">AE37+AE15</f>
        <v>55.633333333333333</v>
      </c>
      <c r="AF88" s="258">
        <f t="shared" si="66"/>
        <v>57</v>
      </c>
      <c r="AG88" s="258">
        <f>AG37+AG15</f>
        <v>56.833333333333336</v>
      </c>
      <c r="AH88" s="334">
        <f t="shared" si="62"/>
        <v>54.680984848484854</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18.75">
      <c r="A89" s="333" t="s">
        <v>50</v>
      </c>
      <c r="B89" s="129" t="s">
        <v>50</v>
      </c>
      <c r="C89" s="129" t="s">
        <v>50</v>
      </c>
      <c r="D89" s="133"/>
      <c r="E89" s="133"/>
      <c r="F89" s="36"/>
      <c r="G89" s="36">
        <v>65.808999999999997</v>
      </c>
      <c r="H89" s="36">
        <v>57.075789473684203</v>
      </c>
      <c r="I89" s="36">
        <v>58.993499999999997</v>
      </c>
      <c r="J89" s="36" t="e">
        <f>J47+J14</f>
        <v>#DIV/0!</v>
      </c>
      <c r="K89" s="36">
        <f>K47+K14</f>
        <v>61.41</v>
      </c>
      <c r="L89" s="36">
        <f>L47+L14</f>
        <v>60.285000000000004</v>
      </c>
      <c r="M89" s="36">
        <f>M47+M14</f>
        <v>61.98</v>
      </c>
      <c r="N89" s="36">
        <f>N48+N14</f>
        <v>60.48</v>
      </c>
      <c r="O89" s="36">
        <f>O48+O15</f>
        <v>15.6</v>
      </c>
      <c r="P89" s="36">
        <f>P48+P15</f>
        <v>37.909999999999997</v>
      </c>
      <c r="Q89" s="36">
        <f t="shared" ref="Q89:AC89" si="67">Q48+Q15</f>
        <v>41</v>
      </c>
      <c r="R89" s="36">
        <f t="shared" si="67"/>
        <v>47.38</v>
      </c>
      <c r="S89" s="36">
        <f t="shared" si="67"/>
        <v>47.300000000000004</v>
      </c>
      <c r="T89" s="36"/>
      <c r="U89" s="36"/>
      <c r="V89" s="36">
        <f t="shared" si="67"/>
        <v>47.4</v>
      </c>
      <c r="W89" s="36">
        <f t="shared" si="67"/>
        <v>47.3</v>
      </c>
      <c r="X89" s="36">
        <f t="shared" si="67"/>
        <v>49.15</v>
      </c>
      <c r="Y89" s="36">
        <f t="shared" si="67"/>
        <v>49</v>
      </c>
      <c r="Z89" s="36">
        <f t="shared" si="67"/>
        <v>50.2</v>
      </c>
      <c r="AA89" s="36">
        <f t="shared" si="67"/>
        <v>52.2</v>
      </c>
      <c r="AB89" s="36">
        <f t="shared" si="67"/>
        <v>55.5</v>
      </c>
      <c r="AC89" s="322">
        <f t="shared" si="67"/>
        <v>56</v>
      </c>
      <c r="AD89" s="319">
        <f>AD48+AD15</f>
        <v>42.096666666666664</v>
      </c>
      <c r="AE89" s="258">
        <f t="shared" ref="AE89:AF89" si="68">AE48+AE15</f>
        <v>47.333333333333329</v>
      </c>
      <c r="AF89" s="258">
        <f t="shared" si="68"/>
        <v>49.449999999999996</v>
      </c>
      <c r="AG89" s="258">
        <f>AG48+AG15</f>
        <v>54.56666666666667</v>
      </c>
      <c r="AH89" s="334">
        <f t="shared" si="62"/>
        <v>48.361666666666657</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ht="18.75">
      <c r="A90" s="333" t="s">
        <v>51</v>
      </c>
      <c r="B90" s="129" t="s">
        <v>51</v>
      </c>
      <c r="C90" s="129" t="s">
        <v>51</v>
      </c>
      <c r="D90" s="130"/>
      <c r="E90" s="130"/>
      <c r="F90" s="36"/>
      <c r="G90" s="36">
        <v>65.069999999999993</v>
      </c>
      <c r="H90" s="36">
        <v>57.116315789473688</v>
      </c>
      <c r="I90" s="36">
        <v>59.478000000000009</v>
      </c>
      <c r="J90" s="36" t="e">
        <f>J60+J14</f>
        <v>#DIV/0!</v>
      </c>
      <c r="K90" s="36">
        <f>K60+K14</f>
        <v>61.65</v>
      </c>
      <c r="L90" s="36">
        <f>L60+L14</f>
        <v>60.6</v>
      </c>
      <c r="M90" s="36">
        <f>M60+M14</f>
        <v>61.704999999999998</v>
      </c>
      <c r="N90" s="36">
        <f>N61+N14</f>
        <v>60.28</v>
      </c>
      <c r="O90" s="36">
        <f>O61+O15</f>
        <v>14.15</v>
      </c>
      <c r="P90" s="36">
        <f>P61+P15</f>
        <v>36.15</v>
      </c>
      <c r="Q90" s="36">
        <f t="shared" ref="Q90:AC90" si="69">Q61+Q15</f>
        <v>38.54</v>
      </c>
      <c r="R90" s="36">
        <f t="shared" si="69"/>
        <v>45.517727272727271</v>
      </c>
      <c r="S90" s="36">
        <f t="shared" si="69"/>
        <v>46.7</v>
      </c>
      <c r="T90" s="36"/>
      <c r="U90" s="36"/>
      <c r="V90" s="36">
        <f t="shared" si="69"/>
        <v>46.6</v>
      </c>
      <c r="W90" s="36">
        <f t="shared" si="69"/>
        <v>46.25</v>
      </c>
      <c r="X90" s="36">
        <f t="shared" si="69"/>
        <v>48</v>
      </c>
      <c r="Y90" s="36">
        <f t="shared" si="69"/>
        <v>48.2</v>
      </c>
      <c r="Z90" s="36">
        <f t="shared" si="69"/>
        <v>49.2</v>
      </c>
      <c r="AA90" s="36">
        <f t="shared" si="69"/>
        <v>51.2</v>
      </c>
      <c r="AB90" s="36">
        <f t="shared" si="69"/>
        <v>54</v>
      </c>
      <c r="AC90" s="322">
        <f t="shared" si="69"/>
        <v>54.5</v>
      </c>
      <c r="AD90" s="319">
        <f>AD61+AD15</f>
        <v>40.069242424242418</v>
      </c>
      <c r="AE90" s="258">
        <f t="shared" ref="AE90:AF90" si="70">AE61+AE15</f>
        <v>46.516666666666666</v>
      </c>
      <c r="AF90" s="258">
        <f t="shared" si="70"/>
        <v>48.466666666666661</v>
      </c>
      <c r="AG90" s="258">
        <f>AG61+AG15</f>
        <v>53.233333333333334</v>
      </c>
      <c r="AH90" s="334">
        <f t="shared" si="62"/>
        <v>47.071477272727272</v>
      </c>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t="18.75">
      <c r="A91" s="333" t="s">
        <v>52</v>
      </c>
      <c r="B91" s="129" t="s">
        <v>52</v>
      </c>
      <c r="C91" s="129" t="s">
        <v>52</v>
      </c>
      <c r="D91" s="130"/>
      <c r="E91" s="130"/>
      <c r="F91" s="134"/>
      <c r="G91" s="134">
        <v>48.747959921259849</v>
      </c>
      <c r="H91" s="134">
        <v>38.740489017820138</v>
      </c>
      <c r="I91" s="134">
        <v>37.475669291338583</v>
      </c>
      <c r="J91" s="134" t="e">
        <f>(J71+J14)*6.35</f>
        <v>#DIV/0!</v>
      </c>
      <c r="K91" s="134">
        <f>(K71+K14)*6.35</f>
        <v>254.92074999999997</v>
      </c>
      <c r="L91" s="134">
        <f>(L71+L14)*6.35</f>
        <v>245.71324999999999</v>
      </c>
      <c r="M91" s="134">
        <f>(M71+M14)*6.35</f>
        <v>255.93674999999999</v>
      </c>
      <c r="N91" s="134">
        <f>(N72+N14)*6.35</f>
        <v>249.76137499999996</v>
      </c>
      <c r="O91" s="134">
        <f>(O72+O15)*6.35</f>
        <v>-42.756666666666668</v>
      </c>
      <c r="P91" s="134">
        <f>(P72+P15)*6.35</f>
        <v>150.36799999999999</v>
      </c>
      <c r="Q91" s="134">
        <f t="shared" ref="Q91:AC91" si="71">(Q72+Q15)*6.35</f>
        <v>154.30499999999998</v>
      </c>
      <c r="R91" s="134">
        <f t="shared" si="71"/>
        <v>176.7890909090909</v>
      </c>
      <c r="S91" s="134">
        <f t="shared" si="71"/>
        <v>182.245</v>
      </c>
      <c r="T91" s="134"/>
      <c r="U91" s="134"/>
      <c r="V91" s="134">
        <f t="shared" si="71"/>
        <v>180.97499999999999</v>
      </c>
      <c r="W91" s="134">
        <f t="shared" si="71"/>
        <v>184.14999999999998</v>
      </c>
      <c r="X91" s="134">
        <f t="shared" si="71"/>
        <v>196.85</v>
      </c>
      <c r="Y91" s="134">
        <f t="shared" si="71"/>
        <v>195.57999999999998</v>
      </c>
      <c r="Z91" s="134">
        <f t="shared" si="71"/>
        <v>203.2</v>
      </c>
      <c r="AA91" s="134">
        <f t="shared" si="71"/>
        <v>209.54999999999998</v>
      </c>
      <c r="AB91" s="134">
        <f t="shared" si="71"/>
        <v>225.42499999999998</v>
      </c>
      <c r="AC91" s="323">
        <f t="shared" si="71"/>
        <v>228.6</v>
      </c>
      <c r="AD91" s="320">
        <f>(AD72+AD15)*6.35</f>
        <v>160.48736363636363</v>
      </c>
      <c r="AE91" s="259">
        <f t="shared" ref="AE91:AF91" si="72">(AE72+AE15)*6.35</f>
        <v>182.45666666666665</v>
      </c>
      <c r="AF91" s="259">
        <f t="shared" si="72"/>
        <v>198.54333333333332</v>
      </c>
      <c r="AG91" s="259">
        <f>(AG72+AG15)*6.35</f>
        <v>221.19166666666666</v>
      </c>
      <c r="AH91" s="334">
        <f t="shared" si="62"/>
        <v>190.66975757575756</v>
      </c>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t="19.5" thickBot="1">
      <c r="A92" s="335" t="s">
        <v>53</v>
      </c>
      <c r="B92" s="336" t="s">
        <v>53</v>
      </c>
      <c r="C92" s="336" t="s">
        <v>53</v>
      </c>
      <c r="D92" s="337"/>
      <c r="E92" s="337"/>
      <c r="F92" s="338"/>
      <c r="G92" s="338"/>
      <c r="H92" s="338"/>
      <c r="I92" s="338"/>
      <c r="J92" s="338" t="e">
        <f>J82</f>
        <v>#DIV/0!</v>
      </c>
      <c r="K92" s="338">
        <f t="shared" ref="K92:L92" si="73">K82</f>
        <v>1.2</v>
      </c>
      <c r="L92" s="338">
        <f t="shared" si="73"/>
        <v>1.5</v>
      </c>
      <c r="M92" s="338">
        <f>M82</f>
        <v>1.625</v>
      </c>
      <c r="N92" s="338">
        <f>N83+N15</f>
        <v>47.85</v>
      </c>
      <c r="O92" s="338">
        <f>O83+O15</f>
        <v>2.0666666666666669</v>
      </c>
      <c r="P92" s="338">
        <f>P83+P15</f>
        <v>30.31</v>
      </c>
      <c r="Q92" s="338">
        <f t="shared" ref="Q92:AB92" si="74">Q83+Q15</f>
        <v>32.56</v>
      </c>
      <c r="R92" s="338">
        <f t="shared" si="74"/>
        <v>38.491590909090903</v>
      </c>
      <c r="S92" s="338">
        <f t="shared" si="74"/>
        <v>39</v>
      </c>
      <c r="T92" s="338"/>
      <c r="U92" s="338"/>
      <c r="V92" s="338">
        <f t="shared" si="74"/>
        <v>39.1</v>
      </c>
      <c r="W92" s="338">
        <f t="shared" si="74"/>
        <v>39.200000000000003</v>
      </c>
      <c r="X92" s="338">
        <f t="shared" si="74"/>
        <v>40.75</v>
      </c>
      <c r="Y92" s="338">
        <f t="shared" si="74"/>
        <v>41</v>
      </c>
      <c r="Z92" s="338">
        <f t="shared" si="74"/>
        <v>42</v>
      </c>
      <c r="AA92" s="338">
        <f t="shared" si="74"/>
        <v>43</v>
      </c>
      <c r="AB92" s="338">
        <f t="shared" si="74"/>
        <v>45</v>
      </c>
      <c r="AC92" s="339">
        <f>AC83+AC15</f>
        <v>45.5</v>
      </c>
      <c r="AD92" s="340">
        <f>AD83+AD15</f>
        <v>33.787196969696964</v>
      </c>
      <c r="AE92" s="341">
        <f t="shared" ref="AE92" si="75">AE83+AE15</f>
        <v>39.1</v>
      </c>
      <c r="AF92" s="341">
        <f>AF83+AF15</f>
        <v>41.25</v>
      </c>
      <c r="AG92" s="341">
        <f>AG83+AG15</f>
        <v>44.5</v>
      </c>
      <c r="AH92" s="342">
        <f t="shared" si="62"/>
        <v>39.659299242424247</v>
      </c>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t="21.75" thickBot="1">
      <c r="A93" s="199"/>
      <c r="F93" s="135"/>
      <c r="G93" s="135"/>
      <c r="H93" s="135"/>
      <c r="I93" s="135"/>
      <c r="K93" s="135"/>
      <c r="L93" s="135"/>
      <c r="M93" s="135"/>
      <c r="N93" s="135"/>
      <c r="O93" s="135"/>
      <c r="P93" s="135"/>
      <c r="Q93" s="135"/>
      <c r="R93" s="137"/>
      <c r="S93" s="137"/>
      <c r="T93" s="136"/>
      <c r="U93" s="136"/>
      <c r="V93" s="137"/>
      <c r="W93" s="137"/>
      <c r="X93" s="137"/>
      <c r="Y93" s="137"/>
      <c r="Z93" s="137"/>
      <c r="AA93" s="137"/>
      <c r="AB93" s="137"/>
      <c r="AC93" s="137"/>
      <c r="AD93" s="137"/>
      <c r="AE93" s="137"/>
      <c r="AF93" s="137"/>
      <c r="AG93" s="137"/>
      <c r="AH93" s="7"/>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t="18.75">
      <c r="A94" s="332" t="s">
        <v>54</v>
      </c>
      <c r="B94" s="343" t="s">
        <v>54</v>
      </c>
      <c r="C94" s="343" t="s">
        <v>54</v>
      </c>
      <c r="D94" s="344"/>
      <c r="E94" s="344"/>
      <c r="F94" s="329" t="s">
        <v>4</v>
      </c>
      <c r="G94" s="329" t="s">
        <v>5</v>
      </c>
      <c r="H94" s="329" t="s">
        <v>6</v>
      </c>
      <c r="I94" s="329" t="s">
        <v>7</v>
      </c>
      <c r="J94" s="328" t="s">
        <v>2</v>
      </c>
      <c r="K94" s="329" t="s">
        <v>9</v>
      </c>
      <c r="L94" s="329" t="s">
        <v>9</v>
      </c>
      <c r="M94" s="329" t="s">
        <v>9</v>
      </c>
      <c r="N94" s="329" t="s">
        <v>12</v>
      </c>
      <c r="O94" s="329" t="s">
        <v>13</v>
      </c>
      <c r="P94" s="329" t="s">
        <v>14</v>
      </c>
      <c r="Q94" s="329" t="s">
        <v>15</v>
      </c>
      <c r="R94" s="329" t="s">
        <v>16</v>
      </c>
      <c r="S94" s="329" t="s">
        <v>64</v>
      </c>
      <c r="T94" s="330"/>
      <c r="U94" s="330"/>
      <c r="V94" s="329" t="s">
        <v>65</v>
      </c>
      <c r="W94" s="329" t="s">
        <v>66</v>
      </c>
      <c r="X94" s="329" t="s">
        <v>67</v>
      </c>
      <c r="Y94" s="329" t="s">
        <v>68</v>
      </c>
      <c r="Z94" s="329" t="s">
        <v>69</v>
      </c>
      <c r="AA94" s="329" t="s">
        <v>70</v>
      </c>
      <c r="AB94" s="329" t="s">
        <v>77</v>
      </c>
      <c r="AC94" s="331" t="s">
        <v>78</v>
      </c>
      <c r="AD94" s="332" t="s">
        <v>79</v>
      </c>
      <c r="AE94" s="329" t="s">
        <v>80</v>
      </c>
      <c r="AF94" s="329" t="s">
        <v>81</v>
      </c>
      <c r="AG94" s="329" t="s">
        <v>82</v>
      </c>
      <c r="AH94" s="331">
        <v>2016</v>
      </c>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t="18.75">
      <c r="A95" s="345" t="s">
        <v>56</v>
      </c>
      <c r="B95" s="138" t="s">
        <v>56</v>
      </c>
      <c r="C95" s="138" t="s">
        <v>56</v>
      </c>
      <c r="D95" s="142"/>
      <c r="E95" s="142"/>
      <c r="F95" s="143">
        <f t="shared" ref="F95" si="76">F86</f>
        <v>0</v>
      </c>
      <c r="G95" s="143">
        <f>G86</f>
        <v>56.18</v>
      </c>
      <c r="H95" s="143">
        <f t="shared" ref="H95" si="77">H86</f>
        <v>47.690789473684205</v>
      </c>
      <c r="I95" s="143">
        <f>I86</f>
        <v>45.375000000000007</v>
      </c>
      <c r="J95" s="143" t="e">
        <f>J86</f>
        <v>#DIV/0!</v>
      </c>
      <c r="K95" s="143">
        <f t="shared" ref="K95:L95" si="78">K86</f>
        <v>48.3</v>
      </c>
      <c r="L95" s="143">
        <f t="shared" si="78"/>
        <v>46.85</v>
      </c>
      <c r="M95" s="143">
        <f>M86</f>
        <v>48.634999999999998</v>
      </c>
      <c r="N95" s="143">
        <f>N86</f>
        <v>46.25</v>
      </c>
      <c r="O95" s="143">
        <f>O86</f>
        <v>0</v>
      </c>
      <c r="P95" s="143">
        <f>P86</f>
        <v>26.81</v>
      </c>
      <c r="Q95" s="143">
        <f>Q86</f>
        <v>29.38</v>
      </c>
      <c r="R95" s="143">
        <f t="shared" ref="R95:AG95" si="79">R86</f>
        <v>35.141818181818174</v>
      </c>
      <c r="S95" s="143">
        <f t="shared" si="79"/>
        <v>35.700000000000003</v>
      </c>
      <c r="T95" s="144"/>
      <c r="U95" s="144"/>
      <c r="V95" s="143">
        <f t="shared" si="79"/>
        <v>36</v>
      </c>
      <c r="W95" s="143">
        <f t="shared" si="79"/>
        <v>36</v>
      </c>
      <c r="X95" s="143">
        <f t="shared" si="79"/>
        <v>37.5</v>
      </c>
      <c r="Y95" s="143">
        <f t="shared" si="79"/>
        <v>38</v>
      </c>
      <c r="Z95" s="143">
        <f t="shared" si="79"/>
        <v>39</v>
      </c>
      <c r="AA95" s="143">
        <f t="shared" si="79"/>
        <v>40</v>
      </c>
      <c r="AB95" s="143">
        <f t="shared" si="79"/>
        <v>42</v>
      </c>
      <c r="AC95" s="353">
        <f t="shared" si="79"/>
        <v>42.5</v>
      </c>
      <c r="AD95" s="321">
        <f t="shared" si="79"/>
        <v>30.443939393939388</v>
      </c>
      <c r="AE95" s="260">
        <f t="shared" si="79"/>
        <v>35.9</v>
      </c>
      <c r="AF95" s="260">
        <f t="shared" si="79"/>
        <v>38.166666666666664</v>
      </c>
      <c r="AG95" s="260">
        <f t="shared" si="79"/>
        <v>41.5</v>
      </c>
      <c r="AH95" s="334">
        <f t="shared" ref="AH95:AH101" si="80">AVERAGE(P95:AC95)</f>
        <v>36.502651515151513</v>
      </c>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t="18.75">
      <c r="A96" s="345" t="s">
        <v>57</v>
      </c>
      <c r="B96" s="138" t="s">
        <v>57</v>
      </c>
      <c r="C96" s="138" t="s">
        <v>57</v>
      </c>
      <c r="D96" s="142"/>
      <c r="E96" s="142"/>
      <c r="F96" s="143">
        <f t="shared" ref="F96" si="81">F87-F86</f>
        <v>0</v>
      </c>
      <c r="G96" s="143">
        <f>G87-G86</f>
        <v>-3.0341000000000022</v>
      </c>
      <c r="H96" s="143">
        <f t="shared" ref="H96" si="82">H87-H86</f>
        <v>-1.9265789473684194</v>
      </c>
      <c r="I96" s="143">
        <f>I87-I86</f>
        <v>1.4299999999999855</v>
      </c>
      <c r="J96" s="143" t="e">
        <f>J87-J86</f>
        <v>#DIV/0!</v>
      </c>
      <c r="K96" s="143" t="e">
        <f t="shared" ref="K96:L96" si="83">K87-K86</f>
        <v>#REF!</v>
      </c>
      <c r="L96" s="143" t="e">
        <f t="shared" si="83"/>
        <v>#REF!</v>
      </c>
      <c r="M96" s="143">
        <f>M87-M86</f>
        <v>1.4249999999999972</v>
      </c>
      <c r="N96" s="143">
        <f>N87-N86</f>
        <v>3.875</v>
      </c>
      <c r="O96" s="143">
        <f>O87-O86</f>
        <v>6</v>
      </c>
      <c r="P96" s="143">
        <f>P87-P86</f>
        <v>9.7899999999999956</v>
      </c>
      <c r="Q96" s="143">
        <f>Q87-Q86</f>
        <v>4.5627777777777787</v>
      </c>
      <c r="R96" s="143">
        <f t="shared" ref="R96:AG96" si="84">R87-R86</f>
        <v>3.8622727272727388</v>
      </c>
      <c r="S96" s="143">
        <f t="shared" si="84"/>
        <v>4</v>
      </c>
      <c r="T96" s="144"/>
      <c r="U96" s="144"/>
      <c r="V96" s="143">
        <f t="shared" si="84"/>
        <v>4.5</v>
      </c>
      <c r="W96" s="143">
        <f t="shared" si="84"/>
        <v>5</v>
      </c>
      <c r="X96" s="143">
        <f t="shared" si="84"/>
        <v>4</v>
      </c>
      <c r="Y96" s="143">
        <f t="shared" si="84"/>
        <v>3.5</v>
      </c>
      <c r="Z96" s="143">
        <f t="shared" si="84"/>
        <v>3</v>
      </c>
      <c r="AA96" s="143">
        <f t="shared" si="84"/>
        <v>3</v>
      </c>
      <c r="AB96" s="143">
        <f t="shared" si="84"/>
        <v>3.2000000000000028</v>
      </c>
      <c r="AC96" s="353">
        <f t="shared" si="84"/>
        <v>3.2000000000000028</v>
      </c>
      <c r="AD96" s="321">
        <f t="shared" si="84"/>
        <v>6.0716835016835091</v>
      </c>
      <c r="AE96" s="260">
        <f t="shared" si="84"/>
        <v>4.5</v>
      </c>
      <c r="AF96" s="260">
        <f t="shared" si="84"/>
        <v>3.5</v>
      </c>
      <c r="AG96" s="260">
        <f t="shared" si="84"/>
        <v>3.1333333333333329</v>
      </c>
      <c r="AH96" s="334">
        <f t="shared" si="80"/>
        <v>4.3012542087542096</v>
      </c>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t="18.75">
      <c r="A97" s="345" t="s">
        <v>58</v>
      </c>
      <c r="B97" s="138" t="s">
        <v>58</v>
      </c>
      <c r="C97" s="138" t="s">
        <v>58</v>
      </c>
      <c r="D97" s="142"/>
      <c r="E97" s="142"/>
      <c r="F97" s="143">
        <f t="shared" ref="F97" si="85">F88-F86</f>
        <v>0</v>
      </c>
      <c r="G97" s="143">
        <f>G88-G86</f>
        <v>19.766299999999994</v>
      </c>
      <c r="H97" s="143">
        <f t="shared" ref="H97" si="86">H88-H86</f>
        <v>18.313947368421083</v>
      </c>
      <c r="I97" s="143">
        <f>I88-I86</f>
        <v>19.860999999999997</v>
      </c>
      <c r="J97" s="143" t="e">
        <f>J88-J86</f>
        <v>#DIV/0!</v>
      </c>
      <c r="K97" s="143">
        <f t="shared" ref="K97:M97" si="87">K88-K86</f>
        <v>16.482500000000002</v>
      </c>
      <c r="L97" s="143">
        <f t="shared" si="87"/>
        <v>17.249999999999993</v>
      </c>
      <c r="M97" s="143">
        <f t="shared" si="87"/>
        <v>16.372499999999995</v>
      </c>
      <c r="N97" s="143">
        <f>N88-N86</f>
        <v>15.8125</v>
      </c>
      <c r="O97" s="143">
        <f>O88-O86</f>
        <v>17.5</v>
      </c>
      <c r="P97" s="143">
        <f>P88-P86</f>
        <v>23.610000000000003</v>
      </c>
      <c r="Q97" s="143">
        <f t="shared" ref="Q97" si="88">Q88-Q86</f>
        <v>15.2</v>
      </c>
      <c r="R97" s="143">
        <f>R88-R86</f>
        <v>17.63000000000001</v>
      </c>
      <c r="S97" s="143">
        <f t="shared" ref="S97:AG97" si="89">S88-S86</f>
        <v>19</v>
      </c>
      <c r="T97" s="144"/>
      <c r="U97" s="144"/>
      <c r="V97" s="143">
        <f t="shared" si="89"/>
        <v>19.700000000000003</v>
      </c>
      <c r="W97" s="143">
        <f t="shared" si="89"/>
        <v>20.5</v>
      </c>
      <c r="X97" s="143">
        <f t="shared" si="89"/>
        <v>20</v>
      </c>
      <c r="Y97" s="143">
        <f t="shared" si="89"/>
        <v>19</v>
      </c>
      <c r="Z97" s="143">
        <f t="shared" si="89"/>
        <v>17.5</v>
      </c>
      <c r="AA97" s="143">
        <f t="shared" si="89"/>
        <v>16.5</v>
      </c>
      <c r="AB97" s="143">
        <f t="shared" si="89"/>
        <v>15</v>
      </c>
      <c r="AC97" s="353">
        <f t="shared" si="89"/>
        <v>14.5</v>
      </c>
      <c r="AD97" s="321">
        <f t="shared" si="89"/>
        <v>18.813333333333333</v>
      </c>
      <c r="AE97" s="260">
        <f t="shared" si="89"/>
        <v>19.733333333333334</v>
      </c>
      <c r="AF97" s="260">
        <f t="shared" si="89"/>
        <v>18.833333333333336</v>
      </c>
      <c r="AG97" s="260">
        <f t="shared" si="89"/>
        <v>15.333333333333336</v>
      </c>
      <c r="AH97" s="334">
        <f t="shared" si="80"/>
        <v>18.178333333333335</v>
      </c>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t="18.75">
      <c r="A98" s="345" t="s">
        <v>59</v>
      </c>
      <c r="B98" s="138" t="s">
        <v>59</v>
      </c>
      <c r="C98" s="138" t="s">
        <v>59</v>
      </c>
      <c r="D98" s="142"/>
      <c r="E98" s="142"/>
      <c r="F98" s="143">
        <f t="shared" ref="F98" si="90">F89-F86</f>
        <v>0</v>
      </c>
      <c r="G98" s="143">
        <f>G89-G86</f>
        <v>9.6289999999999978</v>
      </c>
      <c r="H98" s="143">
        <f t="shared" ref="H98" si="91">H89-H86</f>
        <v>9.384999999999998</v>
      </c>
      <c r="I98" s="143">
        <f>I89-I86</f>
        <v>13.61849999999999</v>
      </c>
      <c r="J98" s="143" t="e">
        <f>J89-J86</f>
        <v>#DIV/0!</v>
      </c>
      <c r="K98" s="143">
        <f t="shared" ref="K98:M98" si="92">K89-K86</f>
        <v>13.11</v>
      </c>
      <c r="L98" s="143">
        <f t="shared" si="92"/>
        <v>13.435000000000002</v>
      </c>
      <c r="M98" s="143">
        <f t="shared" si="92"/>
        <v>13.344999999999999</v>
      </c>
      <c r="N98" s="143">
        <f>N89-N86</f>
        <v>14.229999999999997</v>
      </c>
      <c r="O98" s="143">
        <f>O89-O86</f>
        <v>15.6</v>
      </c>
      <c r="P98" s="143">
        <f>P89-P86</f>
        <v>11.099999999999998</v>
      </c>
      <c r="Q98" s="143">
        <f>Q89-Q86</f>
        <v>11.620000000000001</v>
      </c>
      <c r="R98" s="143">
        <f t="shared" ref="R98:AG98" si="93">R89-R86</f>
        <v>12.238181818181829</v>
      </c>
      <c r="S98" s="143">
        <f t="shared" si="93"/>
        <v>11.600000000000001</v>
      </c>
      <c r="T98" s="144"/>
      <c r="U98" s="144"/>
      <c r="V98" s="143">
        <f t="shared" si="93"/>
        <v>11.399999999999999</v>
      </c>
      <c r="W98" s="143">
        <f t="shared" si="93"/>
        <v>11.299999999999997</v>
      </c>
      <c r="X98" s="143">
        <f t="shared" si="93"/>
        <v>11.649999999999999</v>
      </c>
      <c r="Y98" s="143">
        <f t="shared" si="93"/>
        <v>11</v>
      </c>
      <c r="Z98" s="143">
        <f t="shared" si="93"/>
        <v>11.200000000000003</v>
      </c>
      <c r="AA98" s="143">
        <f t="shared" si="93"/>
        <v>12.200000000000003</v>
      </c>
      <c r="AB98" s="143">
        <f t="shared" si="93"/>
        <v>13.5</v>
      </c>
      <c r="AC98" s="353">
        <f t="shared" si="93"/>
        <v>13.5</v>
      </c>
      <c r="AD98" s="321">
        <f t="shared" si="93"/>
        <v>11.652727272727276</v>
      </c>
      <c r="AE98" s="260">
        <f t="shared" si="93"/>
        <v>11.43333333333333</v>
      </c>
      <c r="AF98" s="260">
        <f t="shared" si="93"/>
        <v>11.283333333333331</v>
      </c>
      <c r="AG98" s="260">
        <f t="shared" si="93"/>
        <v>13.06666666666667</v>
      </c>
      <c r="AH98" s="334">
        <f t="shared" si="80"/>
        <v>11.859015151515152</v>
      </c>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t="18.75">
      <c r="A99" s="345" t="s">
        <v>60</v>
      </c>
      <c r="B99" s="138" t="s">
        <v>60</v>
      </c>
      <c r="C99" s="138" t="s">
        <v>60</v>
      </c>
      <c r="D99" s="142"/>
      <c r="E99" s="142"/>
      <c r="F99" s="143">
        <f t="shared" ref="F99" si="94">F90-F86</f>
        <v>0</v>
      </c>
      <c r="G99" s="143">
        <f>G90-G86</f>
        <v>8.8899999999999935</v>
      </c>
      <c r="H99" s="143">
        <f t="shared" ref="H99" si="95">H90-H86</f>
        <v>9.4255263157894831</v>
      </c>
      <c r="I99" s="143">
        <f>I90-I86</f>
        <v>14.103000000000002</v>
      </c>
      <c r="J99" s="143" t="e">
        <f>J90-J86</f>
        <v>#DIV/0!</v>
      </c>
      <c r="K99" s="143">
        <f t="shared" ref="K99:M99" si="96">K90-K86</f>
        <v>13.350000000000001</v>
      </c>
      <c r="L99" s="143">
        <f t="shared" si="96"/>
        <v>13.75</v>
      </c>
      <c r="M99" s="143">
        <f t="shared" si="96"/>
        <v>13.07</v>
      </c>
      <c r="N99" s="143">
        <f>N90-N86</f>
        <v>14.030000000000001</v>
      </c>
      <c r="O99" s="143">
        <f>O90-O86</f>
        <v>14.15</v>
      </c>
      <c r="P99" s="143">
        <f>P90-P86</f>
        <v>9.34</v>
      </c>
      <c r="Q99" s="143">
        <f>Q90-Q86</f>
        <v>9.16</v>
      </c>
      <c r="R99" s="143">
        <f t="shared" ref="R99:AG99" si="97">R90-R86</f>
        <v>10.375909090909097</v>
      </c>
      <c r="S99" s="143">
        <f t="shared" si="97"/>
        <v>11</v>
      </c>
      <c r="T99" s="144"/>
      <c r="U99" s="144"/>
      <c r="V99" s="143">
        <f t="shared" si="97"/>
        <v>10.600000000000001</v>
      </c>
      <c r="W99" s="143">
        <f t="shared" si="97"/>
        <v>10.25</v>
      </c>
      <c r="X99" s="143">
        <f t="shared" si="97"/>
        <v>10.5</v>
      </c>
      <c r="Y99" s="143">
        <f t="shared" si="97"/>
        <v>10.200000000000003</v>
      </c>
      <c r="Z99" s="143">
        <f t="shared" si="97"/>
        <v>10.200000000000003</v>
      </c>
      <c r="AA99" s="143">
        <f t="shared" si="97"/>
        <v>11.200000000000003</v>
      </c>
      <c r="AB99" s="143">
        <f t="shared" si="97"/>
        <v>12</v>
      </c>
      <c r="AC99" s="353">
        <f t="shared" si="97"/>
        <v>12</v>
      </c>
      <c r="AD99" s="321">
        <f t="shared" si="97"/>
        <v>9.62530303030303</v>
      </c>
      <c r="AE99" s="260">
        <f t="shared" si="97"/>
        <v>10.616666666666667</v>
      </c>
      <c r="AF99" s="260">
        <f t="shared" si="97"/>
        <v>10.299999999999997</v>
      </c>
      <c r="AG99" s="260">
        <f t="shared" si="97"/>
        <v>11.733333333333334</v>
      </c>
      <c r="AH99" s="334">
        <f t="shared" si="80"/>
        <v>10.568825757575759</v>
      </c>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t="18.75">
      <c r="A100" s="345" t="s">
        <v>61</v>
      </c>
      <c r="B100" s="138" t="s">
        <v>61</v>
      </c>
      <c r="C100" s="138" t="s">
        <v>61</v>
      </c>
      <c r="D100" s="142"/>
      <c r="E100" s="142"/>
      <c r="F100" s="143">
        <f>F71</f>
        <v>0</v>
      </c>
      <c r="G100" s="143">
        <f>G91-G86</f>
        <v>-7.432040078740151</v>
      </c>
      <c r="H100" s="143">
        <f t="shared" ref="H100:I100" si="98">H91-H86</f>
        <v>-8.9503004558640669</v>
      </c>
      <c r="I100" s="143">
        <f t="shared" si="98"/>
        <v>-7.8993307086614237</v>
      </c>
      <c r="J100" s="143">
        <f t="shared" ref="J100" si="99">J71</f>
        <v>0</v>
      </c>
      <c r="K100" s="143">
        <f>K71</f>
        <v>-8.1550000000000011</v>
      </c>
      <c r="L100" s="143">
        <f>L71</f>
        <v>-8.1550000000000011</v>
      </c>
      <c r="M100" s="143">
        <f>M71</f>
        <v>-8.33</v>
      </c>
      <c r="N100" s="143">
        <f>N71</f>
        <v>-6.9175000000000004</v>
      </c>
      <c r="O100" s="143">
        <f>O72</f>
        <v>-6.7333333333333334</v>
      </c>
      <c r="P100" s="143">
        <f>P72</f>
        <v>-3.13</v>
      </c>
      <c r="Q100" s="143">
        <f t="shared" ref="Q100:AC100" si="100">Q72</f>
        <v>-5.08</v>
      </c>
      <c r="R100" s="143">
        <f t="shared" si="100"/>
        <v>-7.3010164638511021</v>
      </c>
      <c r="S100" s="143">
        <f t="shared" si="100"/>
        <v>-7</v>
      </c>
      <c r="T100" s="143"/>
      <c r="U100" s="143"/>
      <c r="V100" s="143">
        <f t="shared" si="100"/>
        <v>-7.5</v>
      </c>
      <c r="W100" s="143">
        <f t="shared" si="100"/>
        <v>-7</v>
      </c>
      <c r="X100" s="143">
        <f t="shared" si="100"/>
        <v>-6.5</v>
      </c>
      <c r="Y100" s="143">
        <f t="shared" si="100"/>
        <v>-7.2</v>
      </c>
      <c r="Z100" s="143">
        <f t="shared" si="100"/>
        <v>-7</v>
      </c>
      <c r="AA100" s="143">
        <f t="shared" si="100"/>
        <v>-7</v>
      </c>
      <c r="AB100" s="143">
        <f t="shared" si="100"/>
        <v>-6.5</v>
      </c>
      <c r="AC100" s="143">
        <f t="shared" si="100"/>
        <v>-6.5</v>
      </c>
      <c r="AD100" s="321">
        <f t="shared" ref="AD100:AG100" si="101">AD71</f>
        <v>-5.1703388212837007</v>
      </c>
      <c r="AE100" s="260">
        <f t="shared" si="101"/>
        <v>-6.7208333333333332</v>
      </c>
      <c r="AF100" s="260">
        <f t="shared" si="101"/>
        <v>-7.083333333333333</v>
      </c>
      <c r="AG100" s="358">
        <f t="shared" si="101"/>
        <v>-7.1083333333333334</v>
      </c>
      <c r="AH100" s="359">
        <f t="shared" si="80"/>
        <v>-6.4759180386542594</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ht="36.75" customHeight="1" thickBot="1">
      <c r="A101" s="346" t="s">
        <v>62</v>
      </c>
      <c r="B101" s="347" t="s">
        <v>62</v>
      </c>
      <c r="C101" s="347" t="s">
        <v>62</v>
      </c>
      <c r="D101" s="348"/>
      <c r="E101" s="348"/>
      <c r="F101" s="349">
        <f t="shared" ref="F101" si="102">F82</f>
        <v>0</v>
      </c>
      <c r="G101" s="349">
        <f>G82</f>
        <v>0</v>
      </c>
      <c r="H101" s="349">
        <f t="shared" ref="H101" si="103">H82</f>
        <v>0</v>
      </c>
      <c r="I101" s="349">
        <f>I82</f>
        <v>0</v>
      </c>
      <c r="J101" s="349" t="e">
        <f>J82</f>
        <v>#DIV/0!</v>
      </c>
      <c r="K101" s="349">
        <f t="shared" ref="K101:M101" si="104">K82</f>
        <v>1.2</v>
      </c>
      <c r="L101" s="349">
        <f t="shared" si="104"/>
        <v>1.5</v>
      </c>
      <c r="M101" s="349">
        <f t="shared" si="104"/>
        <v>1.625</v>
      </c>
      <c r="N101" s="349">
        <f>N92-N86</f>
        <v>1.6000000000000014</v>
      </c>
      <c r="O101" s="349">
        <f>O92-O86</f>
        <v>2.0666666666666669</v>
      </c>
      <c r="P101" s="349">
        <f>P92-P86</f>
        <v>3.5</v>
      </c>
      <c r="Q101" s="349">
        <f>Q92-Q86</f>
        <v>3.1800000000000033</v>
      </c>
      <c r="R101" s="349">
        <f t="shared" ref="R101:AG101" si="105">R92-R86</f>
        <v>3.3497727272727289</v>
      </c>
      <c r="S101" s="349">
        <f t="shared" si="105"/>
        <v>3.2999999999999972</v>
      </c>
      <c r="T101" s="350"/>
      <c r="U101" s="350"/>
      <c r="V101" s="349">
        <f t="shared" si="105"/>
        <v>3.1000000000000014</v>
      </c>
      <c r="W101" s="349">
        <f t="shared" si="105"/>
        <v>3.2000000000000028</v>
      </c>
      <c r="X101" s="349">
        <f t="shared" si="105"/>
        <v>3.25</v>
      </c>
      <c r="Y101" s="349">
        <f t="shared" si="105"/>
        <v>3</v>
      </c>
      <c r="Z101" s="349">
        <f t="shared" si="105"/>
        <v>3</v>
      </c>
      <c r="AA101" s="349">
        <f t="shared" si="105"/>
        <v>3</v>
      </c>
      <c r="AB101" s="349">
        <f t="shared" si="105"/>
        <v>3</v>
      </c>
      <c r="AC101" s="354">
        <f t="shared" si="105"/>
        <v>3</v>
      </c>
      <c r="AD101" s="351">
        <f>AD92-AD86</f>
        <v>3.3432575757575762</v>
      </c>
      <c r="AE101" s="352">
        <f>AE92-AE86</f>
        <v>3.2000000000000028</v>
      </c>
      <c r="AF101" s="352">
        <f>AF92-AF86</f>
        <v>3.0833333333333357</v>
      </c>
      <c r="AG101" s="352">
        <f t="shared" si="105"/>
        <v>3</v>
      </c>
      <c r="AH101" s="342">
        <f t="shared" si="80"/>
        <v>3.1566477272727282</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65"/>
      <c r="B102" s="276"/>
      <c r="C102" s="276"/>
      <c r="D102" s="152"/>
      <c r="E102" s="152"/>
      <c r="F102" s="277"/>
      <c r="G102" s="277"/>
      <c r="H102" s="277"/>
      <c r="I102" s="277"/>
      <c r="J102" s="278"/>
      <c r="K102" s="277"/>
      <c r="L102" s="277"/>
      <c r="M102" s="277"/>
      <c r="N102" s="277"/>
      <c r="O102" s="277"/>
      <c r="P102" s="277"/>
      <c r="Q102" s="277"/>
      <c r="R102" s="279"/>
      <c r="S102" s="279"/>
      <c r="T102" s="280"/>
      <c r="U102" s="280"/>
      <c r="V102" s="279"/>
      <c r="W102" s="279"/>
      <c r="X102" s="279"/>
      <c r="Y102" s="279"/>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hidden="1">
      <c r="A103" s="265"/>
      <c r="B103" s="281"/>
      <c r="C103" s="281"/>
      <c r="D103" s="282"/>
      <c r="E103" s="282"/>
      <c r="F103" s="283" t="s">
        <v>4</v>
      </c>
      <c r="G103" s="283" t="s">
        <v>5</v>
      </c>
      <c r="H103" s="283" t="s">
        <v>6</v>
      </c>
      <c r="I103" s="283" t="s">
        <v>7</v>
      </c>
      <c r="J103" s="284"/>
      <c r="K103" s="283" t="s">
        <v>9</v>
      </c>
      <c r="L103" s="283" t="s">
        <v>9</v>
      </c>
      <c r="M103" s="283" t="s">
        <v>70</v>
      </c>
      <c r="N103" s="283" t="s">
        <v>12</v>
      </c>
      <c r="O103" s="283" t="s">
        <v>13</v>
      </c>
      <c r="P103" s="283" t="s">
        <v>13</v>
      </c>
      <c r="Q103" s="283" t="s">
        <v>13</v>
      </c>
      <c r="R103" s="283"/>
      <c r="S103" s="283"/>
      <c r="T103" s="285"/>
      <c r="U103" s="285"/>
      <c r="V103" s="283"/>
      <c r="W103" s="283"/>
      <c r="X103" s="283" t="s">
        <v>17</v>
      </c>
      <c r="Y103" s="286"/>
      <c r="Z103" s="286"/>
      <c r="AA103" s="286"/>
      <c r="AB103" s="286"/>
      <c r="AC103" s="286"/>
      <c r="AD103" s="283" t="s">
        <v>55</v>
      </c>
      <c r="AE103" s="283" t="s">
        <v>55</v>
      </c>
      <c r="AF103" s="283"/>
      <c r="AG103" s="283" t="s">
        <v>55</v>
      </c>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hidden="1">
      <c r="A104" s="265"/>
      <c r="B104" s="287">
        <v>0.03</v>
      </c>
      <c r="C104" s="287">
        <v>0.03</v>
      </c>
      <c r="D104" s="288"/>
      <c r="E104" s="288"/>
      <c r="F104" s="289">
        <f>$B$104*$J$104</f>
        <v>-0.6</v>
      </c>
      <c r="G104" s="289">
        <f>$B$104*$J$104</f>
        <v>-0.6</v>
      </c>
      <c r="H104" s="289">
        <f>$B$104*$J$104</f>
        <v>-0.6</v>
      </c>
      <c r="I104" s="289">
        <f>$B$104*$J$104</f>
        <v>-0.6</v>
      </c>
      <c r="J104" s="290">
        <v>-20</v>
      </c>
      <c r="K104" s="289">
        <f t="shared" ref="K104:P104" si="106">$B$104*$J$104</f>
        <v>-0.6</v>
      </c>
      <c r="L104" s="289">
        <f t="shared" si="106"/>
        <v>-0.6</v>
      </c>
      <c r="M104" s="289">
        <f t="shared" si="106"/>
        <v>-0.6</v>
      </c>
      <c r="N104" s="289">
        <f t="shared" si="106"/>
        <v>-0.6</v>
      </c>
      <c r="O104" s="289">
        <f t="shared" si="106"/>
        <v>-0.6</v>
      </c>
      <c r="P104" s="289">
        <f t="shared" si="106"/>
        <v>-0.6</v>
      </c>
      <c r="Q104" s="289">
        <f>$B$104*$J$104</f>
        <v>-0.6</v>
      </c>
      <c r="R104" s="291"/>
      <c r="S104" s="291"/>
      <c r="T104" s="292"/>
      <c r="U104" s="292"/>
      <c r="V104" s="291"/>
      <c r="W104" s="291"/>
      <c r="X104" s="291">
        <v>0.94499999999999995</v>
      </c>
      <c r="Y104" s="291"/>
      <c r="Z104" s="291"/>
      <c r="AA104" s="291"/>
      <c r="AB104" s="291"/>
      <c r="AC104" s="291"/>
      <c r="AD104" s="289">
        <f>$B$104*$J$104</f>
        <v>-0.6</v>
      </c>
      <c r="AE104" s="289">
        <f>$B$104*$J$104</f>
        <v>-0.6</v>
      </c>
      <c r="AF104" s="289"/>
      <c r="AG104" s="289">
        <f>$B$104*$J$104</f>
        <v>-0.6</v>
      </c>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hidden="1">
      <c r="A105" s="265"/>
      <c r="B105" s="287">
        <v>0.03</v>
      </c>
      <c r="C105" s="287">
        <v>0.03</v>
      </c>
      <c r="D105" s="288"/>
      <c r="E105" s="288"/>
      <c r="F105" s="289">
        <f t="shared" ref="F105:I108" si="107">$B105*(F87-F$86-1.7)</f>
        <v>-5.0999999999999997E-2</v>
      </c>
      <c r="G105" s="289">
        <f t="shared" si="107"/>
        <v>-0.14202300000000007</v>
      </c>
      <c r="H105" s="289">
        <f t="shared" si="107"/>
        <v>-0.10879736842105259</v>
      </c>
      <c r="I105" s="289">
        <f t="shared" si="107"/>
        <v>-8.1000000000004332E-3</v>
      </c>
      <c r="J105" s="290"/>
      <c r="K105" s="289" t="e">
        <f t="shared" ref="K105:P108" si="108">$B105*(K87-K$86-1.7)</f>
        <v>#REF!</v>
      </c>
      <c r="L105" s="289" t="e">
        <f t="shared" si="108"/>
        <v>#REF!</v>
      </c>
      <c r="M105" s="289">
        <f t="shared" si="108"/>
        <v>-8.2500000000000837E-3</v>
      </c>
      <c r="N105" s="289">
        <f t="shared" si="108"/>
        <v>6.5249999999999989E-2</v>
      </c>
      <c r="O105" s="289">
        <f t="shared" si="108"/>
        <v>0.129</v>
      </c>
      <c r="P105" s="289">
        <f t="shared" si="108"/>
        <v>0.24269999999999989</v>
      </c>
      <c r="Q105" s="289">
        <f>$B105*(Q87-Q$86-1.7)</f>
        <v>8.5883333333333353E-2</v>
      </c>
      <c r="R105" s="291"/>
      <c r="S105" s="291"/>
      <c r="T105" s="292"/>
      <c r="U105" s="292"/>
      <c r="V105" s="291"/>
      <c r="W105" s="291"/>
      <c r="X105" s="291" t="e">
        <v>#REF!</v>
      </c>
      <c r="Y105" s="291"/>
      <c r="Z105" s="291"/>
      <c r="AA105" s="291"/>
      <c r="AB105" s="291"/>
      <c r="AC105" s="291"/>
      <c r="AD105" s="289">
        <f t="shared" ref="AD105:AG108" si="109">$B105*(AD87-AD$86-1.7)</f>
        <v>0.13115050505050527</v>
      </c>
      <c r="AE105" s="289">
        <f t="shared" si="109"/>
        <v>8.3999999999999991E-2</v>
      </c>
      <c r="AF105" s="289"/>
      <c r="AG105" s="289">
        <f t="shared" si="109"/>
        <v>4.2999999999999983E-2</v>
      </c>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hidden="1">
      <c r="A106" s="265"/>
      <c r="B106" s="287">
        <v>0.16</v>
      </c>
      <c r="C106" s="287">
        <v>0.16</v>
      </c>
      <c r="D106" s="288"/>
      <c r="E106" s="288"/>
      <c r="F106" s="289">
        <f t="shared" si="107"/>
        <v>-0.27200000000000002</v>
      </c>
      <c r="G106" s="289">
        <f t="shared" si="107"/>
        <v>2.8906079999999994</v>
      </c>
      <c r="H106" s="289">
        <f t="shared" si="107"/>
        <v>2.6582315789473734</v>
      </c>
      <c r="I106" s="289">
        <f t="shared" si="107"/>
        <v>2.9057599999999999</v>
      </c>
      <c r="J106" s="290"/>
      <c r="K106" s="289">
        <f t="shared" si="108"/>
        <v>2.3652000000000006</v>
      </c>
      <c r="L106" s="289">
        <f t="shared" si="108"/>
        <v>2.4879999999999991</v>
      </c>
      <c r="M106" s="289">
        <f t="shared" si="108"/>
        <v>2.3475999999999995</v>
      </c>
      <c r="N106" s="289">
        <f t="shared" si="108"/>
        <v>2.258</v>
      </c>
      <c r="O106" s="289">
        <f t="shared" si="108"/>
        <v>2.528</v>
      </c>
      <c r="P106" s="289">
        <f t="shared" si="108"/>
        <v>3.5056000000000007</v>
      </c>
      <c r="Q106" s="289">
        <f>$B106*(Q88-Q$86-1.7)</f>
        <v>2.16</v>
      </c>
      <c r="R106" s="291"/>
      <c r="S106" s="291"/>
      <c r="T106" s="292"/>
      <c r="U106" s="292"/>
      <c r="V106" s="291"/>
      <c r="W106" s="291"/>
      <c r="X106" s="291" t="e">
        <v>#REF!</v>
      </c>
      <c r="Y106" s="291"/>
      <c r="Z106" s="291"/>
      <c r="AA106" s="291"/>
      <c r="AB106" s="291"/>
      <c r="AC106" s="291"/>
      <c r="AD106" s="289">
        <f t="shared" si="109"/>
        <v>2.7381333333333333</v>
      </c>
      <c r="AE106" s="289">
        <f t="shared" si="109"/>
        <v>2.8853333333333335</v>
      </c>
      <c r="AF106" s="289"/>
      <c r="AG106" s="289">
        <f t="shared" si="109"/>
        <v>2.1813333333333338</v>
      </c>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hidden="1">
      <c r="A107" s="252"/>
      <c r="B107" s="287">
        <v>0.15</v>
      </c>
      <c r="C107" s="287">
        <v>0.15</v>
      </c>
      <c r="D107" s="288"/>
      <c r="E107" s="288"/>
      <c r="F107" s="289">
        <f t="shared" si="107"/>
        <v>-0.255</v>
      </c>
      <c r="G107" s="289">
        <f t="shared" si="107"/>
        <v>1.1893499999999997</v>
      </c>
      <c r="H107" s="289">
        <f t="shared" si="107"/>
        <v>1.1527499999999997</v>
      </c>
      <c r="I107" s="289">
        <f t="shared" si="107"/>
        <v>1.7877749999999986</v>
      </c>
      <c r="J107" s="290"/>
      <c r="K107" s="289">
        <f t="shared" si="108"/>
        <v>1.7115</v>
      </c>
      <c r="L107" s="289">
        <f t="shared" si="108"/>
        <v>1.7602500000000003</v>
      </c>
      <c r="M107" s="289">
        <f t="shared" si="108"/>
        <v>1.7467499999999998</v>
      </c>
      <c r="N107" s="289">
        <f t="shared" si="108"/>
        <v>1.8794999999999995</v>
      </c>
      <c r="O107" s="289">
        <f t="shared" si="108"/>
        <v>2.085</v>
      </c>
      <c r="P107" s="289">
        <f t="shared" si="108"/>
        <v>1.4099999999999997</v>
      </c>
      <c r="Q107" s="289">
        <f>$B107*(Q89-Q$86-1.7)</f>
        <v>1.4880000000000002</v>
      </c>
      <c r="R107" s="291"/>
      <c r="S107" s="291"/>
      <c r="T107" s="292"/>
      <c r="U107" s="292"/>
      <c r="V107" s="291"/>
      <c r="W107" s="291"/>
      <c r="X107" s="291" t="e">
        <v>#REF!</v>
      </c>
      <c r="Y107" s="291"/>
      <c r="Z107" s="291"/>
      <c r="AA107" s="291"/>
      <c r="AB107" s="291"/>
      <c r="AC107" s="291"/>
      <c r="AD107" s="289">
        <f t="shared" si="109"/>
        <v>1.4929090909090914</v>
      </c>
      <c r="AE107" s="289">
        <f t="shared" si="109"/>
        <v>1.4599999999999995</v>
      </c>
      <c r="AF107" s="289"/>
      <c r="AG107" s="289">
        <f t="shared" si="109"/>
        <v>1.7050000000000005</v>
      </c>
      <c r="AH107" s="7"/>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row>
    <row r="108" spans="1:358" hidden="1">
      <c r="A108" s="252"/>
      <c r="B108" s="287">
        <v>0.39</v>
      </c>
      <c r="C108" s="287">
        <v>0.39</v>
      </c>
      <c r="D108" s="288"/>
      <c r="E108" s="288"/>
      <c r="F108" s="289">
        <f t="shared" si="107"/>
        <v>-0.66300000000000003</v>
      </c>
      <c r="G108" s="289">
        <f t="shared" si="107"/>
        <v>2.8040999999999974</v>
      </c>
      <c r="H108" s="289">
        <f t="shared" si="107"/>
        <v>3.0129552631578984</v>
      </c>
      <c r="I108" s="289">
        <f t="shared" si="107"/>
        <v>4.8371700000000013</v>
      </c>
      <c r="J108" s="290"/>
      <c r="K108" s="289">
        <f t="shared" si="108"/>
        <v>4.5435000000000008</v>
      </c>
      <c r="L108" s="289">
        <f t="shared" si="108"/>
        <v>4.6995000000000005</v>
      </c>
      <c r="M108" s="289">
        <f t="shared" si="108"/>
        <v>4.4343000000000004</v>
      </c>
      <c r="N108" s="289">
        <f t="shared" si="108"/>
        <v>4.8087000000000009</v>
      </c>
      <c r="O108" s="289">
        <f t="shared" si="108"/>
        <v>4.8555000000000001</v>
      </c>
      <c r="P108" s="289">
        <f t="shared" si="108"/>
        <v>2.9796</v>
      </c>
      <c r="Q108" s="289">
        <f>$B108*(Q90-Q$86-1.7)</f>
        <v>2.9094000000000002</v>
      </c>
      <c r="R108" s="291"/>
      <c r="S108" s="291"/>
      <c r="T108" s="292"/>
      <c r="U108" s="292"/>
      <c r="V108" s="291"/>
      <c r="W108" s="291"/>
      <c r="X108" s="291" t="e">
        <v>#REF!</v>
      </c>
      <c r="Y108" s="291"/>
      <c r="Z108" s="291"/>
      <c r="AA108" s="291"/>
      <c r="AB108" s="291"/>
      <c r="AC108" s="291"/>
      <c r="AD108" s="289">
        <f t="shared" si="109"/>
        <v>3.0908681818181818</v>
      </c>
      <c r="AE108" s="289">
        <f t="shared" si="109"/>
        <v>3.4775000000000005</v>
      </c>
      <c r="AF108" s="289"/>
      <c r="AG108" s="289">
        <f t="shared" si="109"/>
        <v>3.9130000000000007</v>
      </c>
      <c r="AH108" s="7"/>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row>
    <row r="109" spans="1:358" hidden="1">
      <c r="A109" s="252"/>
      <c r="B109" s="287">
        <v>0.12</v>
      </c>
      <c r="C109" s="287">
        <v>0.12</v>
      </c>
      <c r="D109" s="288"/>
      <c r="E109" s="288"/>
      <c r="F109" s="289">
        <f>$B$109*((F91/6.5)-(F$86-1.7))</f>
        <v>0.20399999999999999</v>
      </c>
      <c r="G109" s="289">
        <f>$B$109*((G91/6.5)-(G$86-1.7))</f>
        <v>-5.637637662992125</v>
      </c>
      <c r="H109" s="289">
        <f>$B$109*((H91/6.5)-(H$86-1.7))</f>
        <v>-4.8036857088208089</v>
      </c>
      <c r="I109" s="289">
        <f>$B$109*((I91/6.5)-(I$86-1.7))</f>
        <v>-4.5491414900060576</v>
      </c>
      <c r="J109" s="290"/>
      <c r="K109" s="289">
        <f t="shared" ref="K109:M109" si="110">$B$109*((K91/6.5)-(K$86-1.7))</f>
        <v>-0.88577076923076925</v>
      </c>
      <c r="L109" s="289">
        <f t="shared" si="110"/>
        <v>-0.88175538461538472</v>
      </c>
      <c r="M109" s="289">
        <f t="shared" si="110"/>
        <v>-0.90721384615384548</v>
      </c>
      <c r="N109" s="289">
        <f>$B$109*((N91/6.5)-(N$86-1.7))</f>
        <v>-0.73502076923076998</v>
      </c>
      <c r="O109" s="289">
        <f>$B$109*((O91/6.5)-(O$86-1.7))</f>
        <v>-0.58535384615384611</v>
      </c>
      <c r="P109" s="289">
        <f>$B$109*((P91/6.5)-(P$86-1.7))</f>
        <v>-0.23717538461538468</v>
      </c>
      <c r="Q109" s="289">
        <f>$B$109*((Q91/6.5)-(Q$86-1.7))</f>
        <v>-0.47289230769230811</v>
      </c>
      <c r="R109" s="291"/>
      <c r="S109" s="291"/>
      <c r="T109" s="292"/>
      <c r="U109" s="292"/>
      <c r="V109" s="291"/>
      <c r="W109" s="291"/>
      <c r="X109" s="291" t="e">
        <v>#REF!</v>
      </c>
      <c r="Y109" s="291"/>
      <c r="Z109" s="291"/>
      <c r="AA109" s="291"/>
      <c r="AB109" s="291"/>
      <c r="AC109" s="291"/>
      <c r="AD109" s="289">
        <f t="shared" ref="AD109:AG109" si="111">$B$109*((AD91/6.5)-(AD$86-1.7))</f>
        <v>-0.48642909090909042</v>
      </c>
      <c r="AE109" s="289">
        <f t="shared" si="111"/>
        <v>-0.73556923076923042</v>
      </c>
      <c r="AF109" s="289"/>
      <c r="AG109" s="289">
        <f t="shared" si="111"/>
        <v>-0.69246153846153846</v>
      </c>
      <c r="AH109" s="7"/>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row>
    <row r="110" spans="1:358" hidden="1">
      <c r="A110" s="252"/>
      <c r="B110" s="287">
        <v>0.03</v>
      </c>
      <c r="C110" s="287">
        <v>0.03</v>
      </c>
      <c r="D110" s="288"/>
      <c r="E110" s="288"/>
      <c r="F110" s="289">
        <f>$B110*(F93-F$86-1.7)</f>
        <v>-5.0999999999999997E-2</v>
      </c>
      <c r="G110" s="289">
        <f>$B110*(G93-G$86-1.7)</f>
        <v>-1.7363999999999999</v>
      </c>
      <c r="H110" s="289">
        <f>$B110*(H93-H$86-1.7)</f>
        <v>-1.4817236842105261</v>
      </c>
      <c r="I110" s="289">
        <f>$B110*(I93-I$86-1.7)</f>
        <v>-1.4122500000000002</v>
      </c>
      <c r="J110" s="290"/>
      <c r="K110" s="289">
        <f t="shared" ref="K110:M110" si="112">$B110*(K93-K$86-1.7)</f>
        <v>-1.5</v>
      </c>
      <c r="L110" s="289">
        <f t="shared" si="112"/>
        <v>-1.4565000000000001</v>
      </c>
      <c r="M110" s="289">
        <f t="shared" si="112"/>
        <v>-1.5100499999999999</v>
      </c>
      <c r="N110" s="289">
        <f>$B110*(N93-N$86-1.7)</f>
        <v>-1.4385000000000001</v>
      </c>
      <c r="O110" s="289">
        <f>$B110*(O93-O$86-1.7)</f>
        <v>-5.0999999999999997E-2</v>
      </c>
      <c r="P110" s="289">
        <f>$B110*(P93-P$86-1.7)</f>
        <v>-0.85529999999999995</v>
      </c>
      <c r="Q110" s="289">
        <f>$B110*(Q93-Q$86-1.7)</f>
        <v>-0.9323999999999999</v>
      </c>
      <c r="R110" s="291"/>
      <c r="S110" s="291"/>
      <c r="T110" s="292"/>
      <c r="U110" s="292"/>
      <c r="V110" s="291"/>
      <c r="W110" s="291"/>
      <c r="X110" s="291" t="e">
        <v>#REF!</v>
      </c>
      <c r="Y110" s="291"/>
      <c r="Z110" s="291"/>
      <c r="AA110" s="291"/>
      <c r="AB110" s="291"/>
      <c r="AC110" s="291"/>
      <c r="AD110" s="289">
        <f t="shared" ref="AD110:AG110" si="113">$B110*(AD93-AD$86-1.7)</f>
        <v>-0.96431818181818174</v>
      </c>
      <c r="AE110" s="289">
        <f t="shared" si="113"/>
        <v>-1.1279999999999999</v>
      </c>
      <c r="AF110" s="289"/>
      <c r="AG110" s="289">
        <f t="shared" si="113"/>
        <v>-1.296</v>
      </c>
      <c r="AH110" s="7"/>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row>
    <row r="111" spans="1:358" hidden="1">
      <c r="A111" s="252"/>
      <c r="B111" s="287">
        <v>0.09</v>
      </c>
      <c r="C111" s="287">
        <v>0.09</v>
      </c>
      <c r="D111" s="288"/>
      <c r="E111" s="288"/>
      <c r="F111" s="289"/>
      <c r="G111" s="289"/>
      <c r="H111" s="289"/>
      <c r="I111" s="289"/>
      <c r="J111" s="290"/>
      <c r="K111" s="289"/>
      <c r="L111" s="289"/>
      <c r="M111" s="289"/>
      <c r="N111" s="289"/>
      <c r="O111" s="289"/>
      <c r="P111" s="289"/>
      <c r="Q111" s="289"/>
      <c r="R111" s="291"/>
      <c r="S111" s="291"/>
      <c r="T111" s="292"/>
      <c r="U111" s="292"/>
      <c r="V111" s="291"/>
      <c r="W111" s="291"/>
      <c r="X111" s="291"/>
      <c r="Y111" s="291"/>
      <c r="Z111" s="291"/>
      <c r="AA111" s="291"/>
      <c r="AB111" s="291"/>
      <c r="AC111" s="291"/>
      <c r="AD111" s="289"/>
      <c r="AE111" s="289"/>
      <c r="AF111" s="289"/>
      <c r="AG111" s="289"/>
      <c r="AH111" s="7"/>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row>
    <row r="112" spans="1:358" hidden="1">
      <c r="A112" s="252"/>
      <c r="B112" s="293"/>
      <c r="C112" s="293"/>
      <c r="D112" s="294"/>
      <c r="E112" s="294"/>
      <c r="F112" s="289">
        <f>SUM(F104:F110)</f>
        <v>-1.6879999999999999</v>
      </c>
      <c r="G112" s="289">
        <f>SUM(G104:G110)</f>
        <v>-1.2320026629921286</v>
      </c>
      <c r="H112" s="289">
        <f t="shared" ref="H112" si="114">SUM(H104:H110)</f>
        <v>-0.17026991934711599</v>
      </c>
      <c r="I112" s="289">
        <f>SUM(I104:I110)</f>
        <v>2.9612135099939429</v>
      </c>
      <c r="J112" s="290"/>
      <c r="K112" s="289" t="e">
        <f t="shared" ref="K112:M112" si="115">SUM(K104:K110)</f>
        <v>#REF!</v>
      </c>
      <c r="L112" s="289" t="e">
        <f t="shared" si="115"/>
        <v>#REF!</v>
      </c>
      <c r="M112" s="289">
        <f t="shared" si="115"/>
        <v>5.503136153846155</v>
      </c>
      <c r="N112" s="289">
        <f>SUM(N104:N110)</f>
        <v>6.2379292307692298</v>
      </c>
      <c r="O112" s="289">
        <f>SUM(O104:O110)</f>
        <v>8.3611461538461516</v>
      </c>
      <c r="P112" s="289">
        <f>SUM(P104:P110)</f>
        <v>6.4454246153846162</v>
      </c>
      <c r="Q112" s="289">
        <f t="shared" ref="Q112" si="116">SUM(Q104:Q110)</f>
        <v>4.6379910256410248</v>
      </c>
      <c r="R112" s="291"/>
      <c r="S112" s="291"/>
      <c r="T112" s="292"/>
      <c r="U112" s="292"/>
      <c r="V112" s="291"/>
      <c r="W112" s="291"/>
      <c r="X112" s="291" t="e">
        <v>#REF!</v>
      </c>
      <c r="Y112" s="291"/>
      <c r="Z112" s="291"/>
      <c r="AA112" s="291"/>
      <c r="AB112" s="291"/>
      <c r="AC112" s="291"/>
      <c r="AD112" s="289">
        <f t="shared" ref="AD112:AG112" si="117">SUM(AD104:AD110)</f>
        <v>5.4023138383838401</v>
      </c>
      <c r="AE112" s="289">
        <f t="shared" si="117"/>
        <v>5.4432641025641031</v>
      </c>
      <c r="AF112" s="289"/>
      <c r="AG112" s="289">
        <f t="shared" si="117"/>
        <v>5.2538717948717961</v>
      </c>
      <c r="AH112" s="7"/>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row>
    <row r="113" spans="1:358">
      <c r="A113" s="252"/>
      <c r="B113" s="276"/>
      <c r="C113" s="276"/>
      <c r="D113" s="152"/>
      <c r="E113" s="152"/>
      <c r="F113" s="277"/>
      <c r="G113" s="277"/>
      <c r="H113" s="277"/>
      <c r="I113" s="277"/>
      <c r="J113" s="278"/>
      <c r="K113" s="277"/>
      <c r="L113" s="277"/>
      <c r="M113" s="277"/>
      <c r="N113" s="277"/>
      <c r="O113" s="277"/>
      <c r="P113" s="277"/>
      <c r="Q113" s="277"/>
      <c r="R113" s="277"/>
      <c r="S113" s="277"/>
      <c r="T113" s="280"/>
      <c r="U113" s="280"/>
      <c r="V113" s="277"/>
      <c r="W113" s="277"/>
      <c r="X113" s="279"/>
      <c r="Y113" s="279"/>
      <c r="Z113" s="279"/>
      <c r="AA113" s="279"/>
      <c r="AB113" s="279"/>
      <c r="AC113" s="279"/>
      <c r="AD113" s="279"/>
      <c r="AE113" s="279"/>
      <c r="AF113" s="279"/>
      <c r="AG113" s="279"/>
      <c r="AH113" s="7"/>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row>
    <row r="114" spans="1:358">
      <c r="A114" s="252"/>
      <c r="B114" s="276"/>
      <c r="C114" s="276"/>
      <c r="D114" s="152"/>
      <c r="E114" s="152"/>
      <c r="F114" s="277"/>
      <c r="G114" s="277"/>
      <c r="H114" s="277"/>
      <c r="I114" s="277"/>
      <c r="J114" s="278"/>
      <c r="K114" s="277"/>
      <c r="L114" s="277"/>
      <c r="M114" s="277"/>
      <c r="N114" s="277"/>
      <c r="O114" s="277"/>
      <c r="P114" s="277"/>
      <c r="Q114" s="277"/>
      <c r="R114" s="277"/>
      <c r="S114" s="277"/>
      <c r="T114" s="280"/>
      <c r="U114" s="280"/>
      <c r="V114" s="277"/>
      <c r="W114" s="277"/>
      <c r="X114" s="279"/>
      <c r="Y114" s="279"/>
      <c r="Z114" s="279"/>
      <c r="AA114" s="279"/>
      <c r="AB114" s="279"/>
      <c r="AC114" s="279"/>
      <c r="AD114" s="279"/>
      <c r="AE114" s="279"/>
      <c r="AF114" s="279"/>
      <c r="AG114" s="279"/>
      <c r="AH114" s="7"/>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row>
    <row r="115" spans="1:358">
      <c r="A115" s="252"/>
      <c r="B115" s="276"/>
      <c r="C115" s="276"/>
      <c r="D115" s="152"/>
      <c r="E115" s="152"/>
      <c r="F115" s="277"/>
      <c r="G115" s="277"/>
      <c r="H115" s="277"/>
      <c r="I115" s="277"/>
      <c r="J115" s="278"/>
      <c r="K115" s="277"/>
      <c r="L115" s="277"/>
      <c r="M115" s="277"/>
      <c r="N115" s="277"/>
      <c r="O115" s="277"/>
      <c r="P115" s="277"/>
      <c r="Q115" s="277"/>
      <c r="R115" s="277"/>
      <c r="S115" s="277"/>
      <c r="T115" s="280"/>
      <c r="U115" s="280"/>
      <c r="V115" s="277"/>
      <c r="W115" s="277"/>
      <c r="X115" s="279"/>
      <c r="Y115" s="279"/>
      <c r="Z115" s="279"/>
      <c r="AA115" s="279"/>
      <c r="AB115" s="279"/>
      <c r="AC115" s="279"/>
      <c r="AD115" s="279"/>
      <c r="AE115" s="279"/>
      <c r="AF115" s="279"/>
      <c r="AG115" s="279"/>
      <c r="AH115" s="7"/>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row>
    <row r="116" spans="1:358">
      <c r="A116" s="295"/>
      <c r="B116" s="276"/>
      <c r="C116" s="276"/>
      <c r="D116" s="152"/>
      <c r="E116" s="152"/>
      <c r="F116" s="277"/>
      <c r="G116" s="277"/>
      <c r="H116" s="277"/>
      <c r="I116" s="277"/>
      <c r="J116" s="278"/>
      <c r="K116" s="277"/>
      <c r="L116" s="277"/>
      <c r="M116" s="277"/>
      <c r="N116" s="277"/>
      <c r="O116" s="277"/>
      <c r="P116" s="277"/>
      <c r="Q116" s="277"/>
      <c r="R116" s="277"/>
      <c r="S116" s="277"/>
      <c r="T116" s="280"/>
      <c r="U116" s="280"/>
      <c r="V116" s="277"/>
      <c r="W116" s="277"/>
      <c r="X116" s="279"/>
      <c r="Y116" s="279"/>
      <c r="Z116" s="279"/>
      <c r="AA116" s="279"/>
      <c r="AB116" s="279"/>
      <c r="AC116" s="279"/>
      <c r="AD116" s="279"/>
      <c r="AE116" s="279"/>
      <c r="AF116" s="279"/>
      <c r="AG116" s="279"/>
      <c r="AH116" s="7"/>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row>
    <row r="117" spans="1:358">
      <c r="A117" s="295"/>
      <c r="B117" s="276"/>
      <c r="C117" s="276"/>
      <c r="D117" s="152"/>
      <c r="E117" s="152"/>
      <c r="F117" s="277"/>
      <c r="G117" s="277"/>
      <c r="H117" s="277"/>
      <c r="I117" s="277"/>
      <c r="J117" s="278"/>
      <c r="K117" s="277"/>
      <c r="L117" s="277"/>
      <c r="M117" s="277"/>
      <c r="N117" s="277"/>
      <c r="O117" s="277"/>
      <c r="P117" s="277"/>
      <c r="Q117" s="277"/>
      <c r="R117" s="277"/>
      <c r="S117" s="277"/>
      <c r="T117" s="280"/>
      <c r="U117" s="280"/>
      <c r="V117" s="277"/>
      <c r="W117" s="277"/>
      <c r="X117" s="279"/>
      <c r="Y117" s="279"/>
      <c r="Z117" s="279"/>
      <c r="AA117" s="279"/>
      <c r="AB117" s="279"/>
      <c r="AC117" s="279"/>
      <c r="AD117" s="279"/>
      <c r="AE117" s="279"/>
      <c r="AF117" s="279"/>
      <c r="AG117" s="279"/>
      <c r="AH117" s="7"/>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row>
    <row r="118" spans="1:358">
      <c r="A118" s="295"/>
      <c r="B118" s="276"/>
      <c r="C118" s="276"/>
      <c r="D118" s="152"/>
      <c r="E118" s="152"/>
      <c r="F118" s="277"/>
      <c r="G118" s="277"/>
      <c r="H118" s="277"/>
      <c r="I118" s="277"/>
      <c r="J118" s="278"/>
      <c r="K118" s="277"/>
      <c r="L118" s="277"/>
      <c r="M118" s="277"/>
      <c r="N118" s="277"/>
      <c r="O118" s="277"/>
      <c r="P118" s="277"/>
      <c r="Q118" s="277"/>
      <c r="R118" s="277"/>
      <c r="S118" s="277"/>
      <c r="T118" s="280"/>
      <c r="U118" s="280"/>
      <c r="V118" s="277"/>
      <c r="W118" s="277"/>
      <c r="X118" s="279"/>
      <c r="Y118" s="279"/>
      <c r="Z118" s="279"/>
      <c r="AA118" s="279"/>
      <c r="AB118" s="279"/>
      <c r="AC118" s="279"/>
      <c r="AD118" s="279"/>
      <c r="AE118" s="279"/>
      <c r="AF118" s="279"/>
      <c r="AG118" s="279"/>
      <c r="AH118" s="7"/>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row>
    <row r="119" spans="1:358">
      <c r="A119" s="295"/>
      <c r="B119" s="276"/>
      <c r="C119" s="276"/>
      <c r="D119" s="152"/>
      <c r="E119" s="152"/>
      <c r="F119" s="277"/>
      <c r="G119" s="277"/>
      <c r="H119" s="277"/>
      <c r="I119" s="277"/>
      <c r="J119" s="278"/>
      <c r="K119" s="277"/>
      <c r="L119" s="277"/>
      <c r="M119" s="277"/>
      <c r="N119" s="277"/>
      <c r="O119" s="277"/>
      <c r="P119" s="277"/>
      <c r="Q119" s="277"/>
      <c r="R119" s="277"/>
      <c r="S119" s="277"/>
      <c r="T119" s="280"/>
      <c r="U119" s="280"/>
      <c r="V119" s="277"/>
      <c r="W119" s="277"/>
      <c r="X119" s="279"/>
      <c r="Y119" s="279"/>
      <c r="Z119" s="279"/>
      <c r="AA119" s="279"/>
      <c r="AB119" s="279"/>
      <c r="AC119" s="279"/>
      <c r="AD119" s="279"/>
      <c r="AE119" s="279"/>
      <c r="AF119" s="279"/>
      <c r="AG119" s="279"/>
      <c r="AH119" s="7"/>
    </row>
    <row r="120" spans="1:358">
      <c r="A120" s="252"/>
      <c r="B120" s="276"/>
      <c r="C120" s="276"/>
      <c r="D120" s="152"/>
      <c r="E120" s="152"/>
      <c r="F120" s="277"/>
      <c r="G120" s="277"/>
      <c r="H120" s="277"/>
      <c r="I120" s="277"/>
      <c r="J120" s="278"/>
      <c r="K120" s="277"/>
      <c r="L120" s="277"/>
      <c r="M120" s="277"/>
      <c r="N120" s="277"/>
      <c r="O120" s="277"/>
      <c r="P120" s="277"/>
      <c r="Q120" s="277"/>
      <c r="R120" s="277"/>
      <c r="S120" s="277"/>
      <c r="T120" s="280"/>
      <c r="U120" s="280"/>
      <c r="V120" s="277"/>
      <c r="W120" s="277"/>
      <c r="X120" s="279"/>
      <c r="Y120" s="279"/>
      <c r="Z120" s="279"/>
      <c r="AA120" s="279"/>
      <c r="AB120" s="279"/>
      <c r="AC120" s="279"/>
      <c r="AD120" s="279"/>
      <c r="AE120" s="279"/>
      <c r="AF120" s="279"/>
      <c r="AG120" s="279"/>
      <c r="AH120" s="7"/>
    </row>
    <row r="121" spans="1:358">
      <c r="A121" s="252"/>
      <c r="B121" s="276"/>
      <c r="C121" s="276"/>
      <c r="D121" s="152"/>
      <c r="E121" s="152"/>
      <c r="F121" s="277"/>
      <c r="G121" s="277"/>
      <c r="H121" s="277"/>
      <c r="I121" s="277"/>
      <c r="J121" s="278"/>
      <c r="K121" s="277"/>
      <c r="L121" s="277"/>
      <c r="M121" s="277"/>
      <c r="N121" s="277"/>
      <c r="O121" s="277"/>
      <c r="P121" s="277"/>
      <c r="Q121" s="277"/>
      <c r="R121" s="277"/>
      <c r="S121" s="277"/>
      <c r="T121" s="280"/>
      <c r="U121" s="280"/>
      <c r="V121" s="277"/>
      <c r="W121" s="277"/>
      <c r="X121" s="279"/>
      <c r="Y121" s="279"/>
      <c r="Z121" s="279"/>
      <c r="AA121" s="279"/>
      <c r="AB121" s="279"/>
      <c r="AC121" s="279"/>
      <c r="AD121" s="279"/>
      <c r="AE121" s="279"/>
      <c r="AF121" s="279"/>
      <c r="AG121" s="279"/>
      <c r="AH121" s="7"/>
    </row>
    <row r="122" spans="1:358">
      <c r="A122" s="265"/>
      <c r="B122" s="276"/>
      <c r="C122" s="276"/>
      <c r="D122" s="152"/>
      <c r="E122" s="152"/>
      <c r="F122" s="277"/>
      <c r="G122" s="277"/>
      <c r="H122" s="277"/>
      <c r="I122" s="277"/>
      <c r="J122" s="278"/>
      <c r="K122" s="277"/>
      <c r="L122" s="277"/>
      <c r="M122" s="277"/>
      <c r="N122" s="277"/>
      <c r="O122" s="277"/>
      <c r="P122" s="277"/>
      <c r="Q122" s="277"/>
      <c r="R122" s="277"/>
      <c r="S122" s="277"/>
      <c r="T122" s="280"/>
      <c r="U122" s="280"/>
      <c r="V122" s="277"/>
      <c r="W122" s="277"/>
      <c r="X122" s="279"/>
      <c r="Y122" s="279"/>
      <c r="Z122" s="279"/>
      <c r="AA122" s="279"/>
      <c r="AB122" s="279"/>
      <c r="AC122" s="279"/>
      <c r="AD122" s="279"/>
      <c r="AE122" s="279"/>
      <c r="AF122" s="279"/>
      <c r="AG122" s="279"/>
      <c r="AH122" s="7"/>
    </row>
    <row r="123" spans="1:358">
      <c r="A123" s="265"/>
      <c r="B123" s="276"/>
      <c r="C123" s="276"/>
      <c r="D123" s="152"/>
      <c r="E123" s="152"/>
      <c r="F123" s="277"/>
      <c r="G123" s="277"/>
      <c r="H123" s="277"/>
      <c r="I123" s="277"/>
      <c r="J123" s="278"/>
      <c r="K123" s="277"/>
      <c r="L123" s="277"/>
      <c r="M123" s="277"/>
      <c r="N123" s="277"/>
      <c r="O123" s="277"/>
      <c r="P123" s="277"/>
      <c r="Q123" s="277"/>
      <c r="R123" s="277"/>
      <c r="S123" s="277"/>
      <c r="T123" s="280"/>
      <c r="U123" s="280"/>
      <c r="V123" s="277"/>
      <c r="W123" s="277"/>
      <c r="X123" s="279"/>
      <c r="Y123" s="279"/>
      <c r="Z123" s="279"/>
      <c r="AA123" s="279"/>
      <c r="AB123" s="279"/>
      <c r="AC123" s="279"/>
      <c r="AD123" s="279"/>
      <c r="AE123" s="279"/>
      <c r="AF123" s="279"/>
      <c r="AG123" s="279"/>
      <c r="AH123" s="7"/>
    </row>
    <row r="124" spans="1:358" s="1" customFormat="1">
      <c r="A124" s="252"/>
      <c r="B124" s="276"/>
      <c r="C124" s="276"/>
      <c r="D124" s="152"/>
      <c r="E124" s="152"/>
      <c r="F124" s="277"/>
      <c r="G124" s="277"/>
      <c r="H124" s="277"/>
      <c r="I124" s="277"/>
      <c r="J124" s="278"/>
      <c r="K124" s="277"/>
      <c r="L124" s="277"/>
      <c r="M124" s="277"/>
      <c r="N124" s="277"/>
      <c r="O124" s="277"/>
      <c r="P124" s="277"/>
      <c r="Q124" s="277"/>
      <c r="R124" s="277"/>
      <c r="S124" s="277"/>
      <c r="T124" s="280"/>
      <c r="U124" s="280"/>
      <c r="V124" s="277"/>
      <c r="W124" s="277"/>
      <c r="X124" s="279"/>
      <c r="Y124" s="279"/>
      <c r="Z124" s="279"/>
      <c r="AA124" s="279"/>
      <c r="AB124" s="279"/>
      <c r="AC124" s="279"/>
      <c r="AD124" s="279"/>
      <c r="AE124" s="279"/>
      <c r="AF124" s="279"/>
      <c r="AG124" s="279"/>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row r="125" spans="1:358" s="1" customFormat="1">
      <c r="A125" s="252"/>
      <c r="B125" s="276"/>
      <c r="C125" s="276"/>
      <c r="D125" s="152"/>
      <c r="E125" s="152"/>
      <c r="F125" s="277"/>
      <c r="G125" s="277"/>
      <c r="H125" s="277"/>
      <c r="I125" s="277"/>
      <c r="J125" s="278"/>
      <c r="K125" s="277"/>
      <c r="L125" s="277"/>
      <c r="M125" s="277"/>
      <c r="N125" s="277"/>
      <c r="O125" s="277"/>
      <c r="P125" s="277"/>
      <c r="Q125" s="277"/>
      <c r="R125" s="277"/>
      <c r="S125" s="277"/>
      <c r="T125" s="280"/>
      <c r="U125" s="280"/>
      <c r="V125" s="277"/>
      <c r="W125" s="277"/>
      <c r="X125" s="279"/>
      <c r="Y125" s="279"/>
      <c r="Z125" s="279"/>
      <c r="AA125" s="279"/>
      <c r="AB125" s="279"/>
      <c r="AC125" s="279"/>
      <c r="AD125" s="279"/>
      <c r="AE125" s="279"/>
      <c r="AF125" s="279"/>
      <c r="AG125" s="279"/>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P125" s="152"/>
      <c r="EQ125" s="152"/>
      <c r="ER125" s="152"/>
      <c r="ES125" s="152"/>
      <c r="ET125" s="152"/>
      <c r="EU125" s="152"/>
      <c r="EV125" s="152"/>
      <c r="EW125" s="152"/>
      <c r="EX125" s="152"/>
      <c r="EY125" s="152"/>
      <c r="EZ125" s="152"/>
      <c r="FA125" s="152"/>
      <c r="FB125" s="152"/>
      <c r="FC125" s="152"/>
      <c r="FD125" s="152"/>
      <c r="FE125" s="152"/>
      <c r="FF125" s="152"/>
      <c r="FG125" s="152"/>
      <c r="FH125" s="152"/>
      <c r="FI125" s="152"/>
      <c r="FJ125" s="152"/>
      <c r="FK125" s="152"/>
      <c r="FL125" s="152"/>
      <c r="FM125" s="152"/>
      <c r="FN125" s="152"/>
      <c r="FO125" s="152"/>
      <c r="FP125" s="152"/>
      <c r="FQ125" s="152"/>
      <c r="FR125" s="152"/>
      <c r="FS125" s="152"/>
      <c r="FT125" s="152"/>
      <c r="FU125" s="152"/>
      <c r="FV125" s="152"/>
      <c r="FW125" s="152"/>
      <c r="FX125" s="152"/>
      <c r="FY125" s="152"/>
      <c r="FZ125" s="152"/>
      <c r="GA125" s="152"/>
      <c r="GB125" s="152"/>
      <c r="GC125" s="152"/>
      <c r="GD125" s="152"/>
      <c r="GE125" s="152"/>
      <c r="GF125" s="152"/>
      <c r="GG125" s="152"/>
      <c r="GH125" s="152"/>
      <c r="GI125" s="152"/>
      <c r="GJ125" s="152"/>
      <c r="GK125" s="152"/>
      <c r="GL125" s="152"/>
      <c r="GM125" s="152"/>
      <c r="GN125" s="152"/>
      <c r="GO125" s="152"/>
      <c r="GP125" s="152"/>
      <c r="GQ125" s="152"/>
      <c r="GR125" s="152"/>
      <c r="GS125" s="152"/>
      <c r="GT125" s="152"/>
      <c r="GU125" s="152"/>
      <c r="GV125" s="152"/>
      <c r="GW125" s="152"/>
      <c r="GX125" s="152"/>
      <c r="GY125" s="152"/>
      <c r="GZ125" s="152"/>
      <c r="HA125" s="152"/>
      <c r="HB125" s="152"/>
      <c r="HC125" s="152"/>
      <c r="HD125" s="152"/>
      <c r="HE125" s="152"/>
      <c r="HF125" s="152"/>
      <c r="HG125" s="152"/>
      <c r="HH125" s="152"/>
      <c r="HI125" s="152"/>
      <c r="HJ125" s="152"/>
      <c r="HK125" s="152"/>
      <c r="HL125" s="152"/>
      <c r="HM125" s="152"/>
      <c r="HN125" s="152"/>
      <c r="HO125" s="152"/>
      <c r="HP125" s="152"/>
      <c r="HQ125" s="152"/>
      <c r="HR125" s="152"/>
      <c r="HS125" s="152"/>
      <c r="HT125" s="152"/>
      <c r="HU125" s="152"/>
      <c r="HV125" s="152"/>
      <c r="HW125" s="152"/>
      <c r="HX125" s="152"/>
      <c r="HY125" s="152"/>
      <c r="HZ125" s="152"/>
      <c r="IA125" s="152"/>
      <c r="IB125" s="152"/>
      <c r="IC125" s="152"/>
      <c r="ID125" s="152"/>
      <c r="IE125" s="152"/>
      <c r="IF125" s="152"/>
      <c r="IG125" s="152"/>
      <c r="IH125" s="152"/>
      <c r="II125" s="152"/>
      <c r="IJ125" s="152"/>
      <c r="IK125" s="152"/>
      <c r="IL125" s="152"/>
      <c r="IM125" s="152"/>
      <c r="IN125" s="152"/>
      <c r="IO125" s="152"/>
      <c r="IP125" s="152"/>
      <c r="IQ125" s="152"/>
      <c r="IR125" s="152"/>
      <c r="IS125" s="152"/>
      <c r="IT125" s="152"/>
      <c r="IU125" s="152"/>
      <c r="IV125" s="152"/>
      <c r="IW125" s="152"/>
      <c r="IX125" s="152"/>
      <c r="IY125" s="152"/>
      <c r="IZ125" s="152"/>
      <c r="JA125" s="152"/>
      <c r="JB125" s="152"/>
      <c r="JC125" s="152"/>
      <c r="JD125" s="152"/>
      <c r="JE125" s="152"/>
      <c r="JF125" s="152"/>
      <c r="JG125" s="152"/>
      <c r="JH125" s="152"/>
      <c r="JI125" s="152"/>
      <c r="JJ125" s="152"/>
      <c r="JK125" s="152"/>
      <c r="JL125" s="152"/>
      <c r="JM125" s="152"/>
      <c r="JN125" s="152"/>
      <c r="JO125" s="152"/>
      <c r="JP125" s="152"/>
      <c r="JQ125" s="152"/>
      <c r="JR125" s="152"/>
      <c r="JS125" s="152"/>
      <c r="JT125" s="152"/>
      <c r="JU125" s="152"/>
      <c r="JV125" s="152"/>
      <c r="JW125" s="152"/>
      <c r="JX125" s="152"/>
      <c r="JY125" s="152"/>
      <c r="JZ125" s="152"/>
      <c r="KA125" s="152"/>
      <c r="KB125" s="152"/>
      <c r="KC125" s="152"/>
      <c r="KD125" s="152"/>
      <c r="KE125" s="152"/>
      <c r="KF125" s="152"/>
      <c r="KG125" s="152"/>
      <c r="KH125" s="152"/>
      <c r="KI125" s="152"/>
      <c r="KJ125" s="152"/>
      <c r="KK125" s="152"/>
      <c r="KL125" s="152"/>
      <c r="KM125" s="152"/>
      <c r="KN125" s="152"/>
      <c r="KO125" s="152"/>
      <c r="KP125" s="152"/>
      <c r="KQ125" s="152"/>
      <c r="KR125" s="152"/>
      <c r="KS125" s="152"/>
      <c r="KT125" s="152"/>
      <c r="KU125" s="152"/>
      <c r="KV125" s="152"/>
      <c r="KW125" s="152"/>
      <c r="KX125" s="152"/>
      <c r="KY125" s="152"/>
      <c r="KZ125" s="152"/>
      <c r="LA125" s="152"/>
      <c r="LB125" s="152"/>
      <c r="LC125" s="152"/>
      <c r="LD125" s="152"/>
      <c r="LE125" s="152"/>
      <c r="LF125" s="152"/>
      <c r="LG125" s="152"/>
      <c r="LH125" s="152"/>
      <c r="LI125" s="152"/>
      <c r="LJ125" s="152"/>
      <c r="LK125" s="152"/>
      <c r="LL125" s="152"/>
      <c r="LM125" s="152"/>
      <c r="LN125" s="152"/>
      <c r="LO125" s="152"/>
      <c r="LP125" s="152"/>
      <c r="LQ125" s="152"/>
      <c r="LR125" s="152"/>
      <c r="LS125" s="152"/>
      <c r="LT125" s="152"/>
      <c r="LU125" s="152"/>
      <c r="LV125" s="152"/>
      <c r="LW125" s="152"/>
      <c r="LX125" s="152"/>
      <c r="LY125" s="152"/>
      <c r="LZ125" s="152"/>
      <c r="MA125" s="152"/>
      <c r="MB125" s="152"/>
      <c r="MC125" s="152"/>
      <c r="MD125" s="152"/>
      <c r="ME125" s="152"/>
      <c r="MF125" s="152"/>
      <c r="MG125" s="152"/>
      <c r="MH125" s="152"/>
      <c r="MI125" s="152"/>
      <c r="MJ125" s="152"/>
      <c r="MK125" s="152"/>
      <c r="ML125" s="152"/>
      <c r="MM125" s="152"/>
      <c r="MN125" s="152"/>
      <c r="MO125" s="152"/>
      <c r="MP125" s="152"/>
      <c r="MQ125" s="152"/>
      <c r="MR125" s="152"/>
      <c r="MS125" s="152"/>
      <c r="MT125" s="152"/>
    </row>
    <row r="126" spans="1:358" s="1" customFormat="1">
      <c r="A126" s="252"/>
      <c r="B126" s="276"/>
      <c r="C126" s="276"/>
      <c r="D126" s="152"/>
      <c r="E126" s="152"/>
      <c r="F126" s="277"/>
      <c r="G126" s="277"/>
      <c r="H126" s="277"/>
      <c r="I126" s="277"/>
      <c r="J126" s="278"/>
      <c r="K126" s="277"/>
      <c r="L126" s="277"/>
      <c r="M126" s="277"/>
      <c r="N126" s="277"/>
      <c r="O126" s="277"/>
      <c r="P126" s="277"/>
      <c r="Q126" s="277"/>
      <c r="R126" s="277"/>
      <c r="S126" s="277"/>
      <c r="T126" s="280"/>
      <c r="U126" s="280"/>
      <c r="V126" s="277"/>
      <c r="W126" s="277"/>
      <c r="X126" s="279"/>
      <c r="Y126" s="279"/>
      <c r="Z126" s="279"/>
      <c r="AA126" s="279"/>
      <c r="AB126" s="279"/>
      <c r="AC126" s="279"/>
      <c r="AD126" s="279"/>
      <c r="AE126" s="279"/>
      <c r="AF126" s="279"/>
      <c r="AG126" s="279"/>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c r="CV126" s="152"/>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c r="DY126" s="152"/>
      <c r="DZ126" s="152"/>
      <c r="EA126" s="152"/>
      <c r="EB126" s="152"/>
      <c r="EC126" s="152"/>
      <c r="ED126" s="152"/>
      <c r="EE126" s="152"/>
      <c r="EF126" s="152"/>
      <c r="EG126" s="152"/>
      <c r="EH126" s="152"/>
      <c r="EI126" s="152"/>
      <c r="EJ126" s="152"/>
      <c r="EK126" s="152"/>
      <c r="EL126" s="152"/>
      <c r="EM126" s="152"/>
      <c r="EN126" s="152"/>
      <c r="EO126" s="152"/>
      <c r="EP126" s="152"/>
      <c r="EQ126" s="152"/>
      <c r="ER126" s="152"/>
      <c r="ES126" s="152"/>
      <c r="ET126" s="152"/>
      <c r="EU126" s="152"/>
      <c r="EV126" s="152"/>
      <c r="EW126" s="152"/>
      <c r="EX126" s="152"/>
      <c r="EY126" s="152"/>
      <c r="EZ126" s="152"/>
      <c r="FA126" s="152"/>
      <c r="FB126" s="152"/>
      <c r="FC126" s="152"/>
      <c r="FD126" s="152"/>
      <c r="FE126" s="152"/>
      <c r="FF126" s="152"/>
      <c r="FG126" s="152"/>
      <c r="FH126" s="152"/>
      <c r="FI126" s="152"/>
      <c r="FJ126" s="152"/>
      <c r="FK126" s="152"/>
      <c r="FL126" s="152"/>
      <c r="FM126" s="152"/>
      <c r="FN126" s="152"/>
      <c r="FO126" s="152"/>
      <c r="FP126" s="152"/>
      <c r="FQ126" s="152"/>
      <c r="FR126" s="152"/>
      <c r="FS126" s="152"/>
      <c r="FT126" s="152"/>
      <c r="FU126" s="152"/>
      <c r="FV126" s="152"/>
      <c r="FW126" s="152"/>
      <c r="FX126" s="152"/>
      <c r="FY126" s="152"/>
      <c r="FZ126" s="152"/>
      <c r="GA126" s="152"/>
      <c r="GB126" s="152"/>
      <c r="GC126" s="152"/>
      <c r="GD126" s="152"/>
      <c r="GE126" s="152"/>
      <c r="GF126" s="152"/>
      <c r="GG126" s="152"/>
      <c r="GH126" s="152"/>
      <c r="GI126" s="152"/>
      <c r="GJ126" s="152"/>
      <c r="GK126" s="152"/>
      <c r="GL126" s="152"/>
      <c r="GM126" s="152"/>
      <c r="GN126" s="152"/>
      <c r="GO126" s="152"/>
      <c r="GP126" s="152"/>
      <c r="GQ126" s="152"/>
      <c r="GR126" s="152"/>
      <c r="GS126" s="152"/>
      <c r="GT126" s="152"/>
      <c r="GU126" s="152"/>
      <c r="GV126" s="152"/>
      <c r="GW126" s="152"/>
      <c r="GX126" s="152"/>
      <c r="GY126" s="152"/>
      <c r="GZ126" s="152"/>
      <c r="HA126" s="152"/>
      <c r="HB126" s="152"/>
      <c r="HC126" s="152"/>
      <c r="HD126" s="152"/>
      <c r="HE126" s="152"/>
      <c r="HF126" s="152"/>
      <c r="HG126" s="152"/>
      <c r="HH126" s="152"/>
      <c r="HI126" s="152"/>
      <c r="HJ126" s="152"/>
      <c r="HK126" s="152"/>
      <c r="HL126" s="152"/>
      <c r="HM126" s="152"/>
      <c r="HN126" s="152"/>
      <c r="HO126" s="152"/>
      <c r="HP126" s="152"/>
      <c r="HQ126" s="152"/>
      <c r="HR126" s="152"/>
      <c r="HS126" s="152"/>
      <c r="HT126" s="152"/>
      <c r="HU126" s="152"/>
      <c r="HV126" s="152"/>
      <c r="HW126" s="152"/>
      <c r="HX126" s="152"/>
      <c r="HY126" s="152"/>
      <c r="HZ126" s="152"/>
      <c r="IA126" s="152"/>
      <c r="IB126" s="152"/>
      <c r="IC126" s="152"/>
      <c r="ID126" s="152"/>
      <c r="IE126" s="152"/>
      <c r="IF126" s="152"/>
      <c r="IG126" s="152"/>
      <c r="IH126" s="152"/>
      <c r="II126" s="152"/>
      <c r="IJ126" s="152"/>
      <c r="IK126" s="152"/>
      <c r="IL126" s="152"/>
      <c r="IM126" s="152"/>
      <c r="IN126" s="152"/>
      <c r="IO126" s="152"/>
      <c r="IP126" s="152"/>
      <c r="IQ126" s="152"/>
      <c r="IR126" s="152"/>
      <c r="IS126" s="152"/>
      <c r="IT126" s="152"/>
      <c r="IU126" s="152"/>
      <c r="IV126" s="152"/>
      <c r="IW126" s="152"/>
      <c r="IX126" s="152"/>
      <c r="IY126" s="152"/>
      <c r="IZ126" s="152"/>
      <c r="JA126" s="152"/>
      <c r="JB126" s="152"/>
      <c r="JC126" s="152"/>
      <c r="JD126" s="152"/>
      <c r="JE126" s="152"/>
      <c r="JF126" s="152"/>
      <c r="JG126" s="152"/>
      <c r="JH126" s="152"/>
      <c r="JI126" s="152"/>
      <c r="JJ126" s="152"/>
      <c r="JK126" s="152"/>
      <c r="JL126" s="152"/>
      <c r="JM126" s="152"/>
      <c r="JN126" s="152"/>
      <c r="JO126" s="152"/>
      <c r="JP126" s="152"/>
      <c r="JQ126" s="152"/>
      <c r="JR126" s="152"/>
      <c r="JS126" s="152"/>
      <c r="JT126" s="152"/>
      <c r="JU126" s="152"/>
      <c r="JV126" s="152"/>
      <c r="JW126" s="152"/>
      <c r="JX126" s="152"/>
      <c r="JY126" s="152"/>
      <c r="JZ126" s="152"/>
      <c r="KA126" s="152"/>
      <c r="KB126" s="152"/>
      <c r="KC126" s="152"/>
      <c r="KD126" s="152"/>
      <c r="KE126" s="152"/>
      <c r="KF126" s="152"/>
      <c r="KG126" s="152"/>
      <c r="KH126" s="152"/>
      <c r="KI126" s="152"/>
      <c r="KJ126" s="152"/>
      <c r="KK126" s="152"/>
      <c r="KL126" s="152"/>
      <c r="KM126" s="152"/>
      <c r="KN126" s="152"/>
      <c r="KO126" s="152"/>
      <c r="KP126" s="152"/>
      <c r="KQ126" s="152"/>
      <c r="KR126" s="152"/>
      <c r="KS126" s="152"/>
      <c r="KT126" s="152"/>
      <c r="KU126" s="152"/>
      <c r="KV126" s="152"/>
      <c r="KW126" s="152"/>
      <c r="KX126" s="152"/>
      <c r="KY126" s="152"/>
      <c r="KZ126" s="152"/>
      <c r="LA126" s="152"/>
      <c r="LB126" s="152"/>
      <c r="LC126" s="152"/>
      <c r="LD126" s="152"/>
      <c r="LE126" s="152"/>
      <c r="LF126" s="152"/>
      <c r="LG126" s="152"/>
      <c r="LH126" s="152"/>
      <c r="LI126" s="152"/>
      <c r="LJ126" s="152"/>
      <c r="LK126" s="152"/>
      <c r="LL126" s="152"/>
      <c r="LM126" s="152"/>
      <c r="LN126" s="152"/>
      <c r="LO126" s="152"/>
      <c r="LP126" s="152"/>
      <c r="LQ126" s="152"/>
      <c r="LR126" s="152"/>
      <c r="LS126" s="152"/>
      <c r="LT126" s="152"/>
      <c r="LU126" s="152"/>
      <c r="LV126" s="152"/>
      <c r="LW126" s="152"/>
      <c r="LX126" s="152"/>
      <c r="LY126" s="152"/>
      <c r="LZ126" s="152"/>
      <c r="MA126" s="152"/>
      <c r="MB126" s="152"/>
      <c r="MC126" s="152"/>
      <c r="MD126" s="152"/>
      <c r="ME126" s="152"/>
      <c r="MF126" s="152"/>
      <c r="MG126" s="152"/>
      <c r="MH126" s="152"/>
      <c r="MI126" s="152"/>
      <c r="MJ126" s="152"/>
      <c r="MK126" s="152"/>
      <c r="ML126" s="152"/>
      <c r="MM126" s="152"/>
      <c r="MN126" s="152"/>
      <c r="MO126" s="152"/>
      <c r="MP126" s="152"/>
      <c r="MQ126" s="152"/>
      <c r="MR126" s="152"/>
      <c r="MS126" s="152"/>
      <c r="MT126" s="152"/>
    </row>
    <row r="127" spans="1:358" s="1" customFormat="1">
      <c r="A127" s="252"/>
      <c r="B127" s="276"/>
      <c r="C127" s="276"/>
      <c r="D127" s="152"/>
      <c r="E127" s="152"/>
      <c r="F127" s="277"/>
      <c r="G127" s="277"/>
      <c r="H127" s="277"/>
      <c r="I127" s="277"/>
      <c r="J127" s="278"/>
      <c r="K127" s="277"/>
      <c r="L127" s="277"/>
      <c r="M127" s="277"/>
      <c r="N127" s="277"/>
      <c r="O127" s="277"/>
      <c r="P127" s="277"/>
      <c r="Q127" s="277"/>
      <c r="R127" s="277"/>
      <c r="S127" s="277"/>
      <c r="T127" s="280"/>
      <c r="U127" s="280"/>
      <c r="V127" s="277"/>
      <c r="W127" s="277"/>
      <c r="X127" s="279"/>
      <c r="Y127" s="279"/>
      <c r="Z127" s="279"/>
      <c r="AA127" s="279"/>
      <c r="AB127" s="279"/>
      <c r="AC127" s="279"/>
      <c r="AD127" s="279"/>
      <c r="AE127" s="279"/>
      <c r="AF127" s="279"/>
      <c r="AG127" s="279"/>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c r="CV127" s="152"/>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c r="DY127" s="152"/>
      <c r="DZ127" s="152"/>
      <c r="EA127" s="152"/>
      <c r="EB127" s="152"/>
      <c r="EC127" s="152"/>
      <c r="ED127" s="152"/>
      <c r="EE127" s="152"/>
      <c r="EF127" s="152"/>
      <c r="EG127" s="152"/>
      <c r="EH127" s="152"/>
      <c r="EI127" s="152"/>
      <c r="EJ127" s="152"/>
      <c r="EK127" s="152"/>
      <c r="EL127" s="152"/>
      <c r="EM127" s="152"/>
      <c r="EN127" s="152"/>
      <c r="EO127" s="152"/>
      <c r="EP127" s="152"/>
      <c r="EQ127" s="152"/>
      <c r="ER127" s="152"/>
      <c r="ES127" s="152"/>
      <c r="ET127" s="152"/>
      <c r="EU127" s="152"/>
      <c r="EV127" s="152"/>
      <c r="EW127" s="152"/>
      <c r="EX127" s="152"/>
      <c r="EY127" s="152"/>
      <c r="EZ127" s="152"/>
      <c r="FA127" s="152"/>
      <c r="FB127" s="152"/>
      <c r="FC127" s="152"/>
      <c r="FD127" s="152"/>
      <c r="FE127" s="152"/>
      <c r="FF127" s="152"/>
      <c r="FG127" s="152"/>
      <c r="FH127" s="152"/>
      <c r="FI127" s="152"/>
      <c r="FJ127" s="152"/>
      <c r="FK127" s="152"/>
      <c r="FL127" s="152"/>
      <c r="FM127" s="152"/>
      <c r="FN127" s="152"/>
      <c r="FO127" s="152"/>
      <c r="FP127" s="152"/>
      <c r="FQ127" s="152"/>
      <c r="FR127" s="152"/>
      <c r="FS127" s="152"/>
      <c r="FT127" s="152"/>
      <c r="FU127" s="152"/>
      <c r="FV127" s="152"/>
      <c r="FW127" s="152"/>
      <c r="FX127" s="152"/>
      <c r="FY127" s="152"/>
      <c r="FZ127" s="152"/>
      <c r="GA127" s="152"/>
      <c r="GB127" s="152"/>
      <c r="GC127" s="152"/>
      <c r="GD127" s="152"/>
      <c r="GE127" s="152"/>
      <c r="GF127" s="152"/>
      <c r="GG127" s="152"/>
      <c r="GH127" s="152"/>
      <c r="GI127" s="152"/>
      <c r="GJ127" s="152"/>
      <c r="GK127" s="152"/>
      <c r="GL127" s="152"/>
      <c r="GM127" s="152"/>
      <c r="GN127" s="152"/>
      <c r="GO127" s="152"/>
      <c r="GP127" s="152"/>
      <c r="GQ127" s="152"/>
      <c r="GR127" s="152"/>
      <c r="GS127" s="152"/>
      <c r="GT127" s="152"/>
      <c r="GU127" s="152"/>
      <c r="GV127" s="152"/>
      <c r="GW127" s="152"/>
      <c r="GX127" s="152"/>
      <c r="GY127" s="152"/>
      <c r="GZ127" s="152"/>
      <c r="HA127" s="152"/>
      <c r="HB127" s="152"/>
      <c r="HC127" s="152"/>
      <c r="HD127" s="152"/>
      <c r="HE127" s="152"/>
      <c r="HF127" s="152"/>
      <c r="HG127" s="152"/>
      <c r="HH127" s="152"/>
      <c r="HI127" s="152"/>
      <c r="HJ127" s="152"/>
      <c r="HK127" s="152"/>
      <c r="HL127" s="152"/>
      <c r="HM127" s="152"/>
      <c r="HN127" s="152"/>
      <c r="HO127" s="152"/>
      <c r="HP127" s="152"/>
      <c r="HQ127" s="152"/>
      <c r="HR127" s="152"/>
      <c r="HS127" s="152"/>
      <c r="HT127" s="152"/>
      <c r="HU127" s="152"/>
      <c r="HV127" s="152"/>
      <c r="HW127" s="152"/>
      <c r="HX127" s="152"/>
      <c r="HY127" s="152"/>
      <c r="HZ127" s="152"/>
      <c r="IA127" s="152"/>
      <c r="IB127" s="152"/>
      <c r="IC127" s="152"/>
      <c r="ID127" s="152"/>
      <c r="IE127" s="152"/>
      <c r="IF127" s="152"/>
      <c r="IG127" s="152"/>
      <c r="IH127" s="152"/>
      <c r="II127" s="152"/>
      <c r="IJ127" s="152"/>
      <c r="IK127" s="152"/>
      <c r="IL127" s="152"/>
      <c r="IM127" s="152"/>
      <c r="IN127" s="152"/>
      <c r="IO127" s="152"/>
      <c r="IP127" s="152"/>
      <c r="IQ127" s="152"/>
      <c r="IR127" s="152"/>
      <c r="IS127" s="152"/>
      <c r="IT127" s="152"/>
      <c r="IU127" s="152"/>
      <c r="IV127" s="152"/>
      <c r="IW127" s="152"/>
      <c r="IX127" s="152"/>
      <c r="IY127" s="152"/>
      <c r="IZ127" s="152"/>
      <c r="JA127" s="152"/>
      <c r="JB127" s="152"/>
      <c r="JC127" s="152"/>
      <c r="JD127" s="152"/>
      <c r="JE127" s="152"/>
      <c r="JF127" s="152"/>
      <c r="JG127" s="152"/>
      <c r="JH127" s="152"/>
      <c r="JI127" s="152"/>
      <c r="JJ127" s="152"/>
      <c r="JK127" s="152"/>
      <c r="JL127" s="152"/>
      <c r="JM127" s="152"/>
      <c r="JN127" s="152"/>
      <c r="JO127" s="152"/>
      <c r="JP127" s="152"/>
      <c r="JQ127" s="152"/>
      <c r="JR127" s="152"/>
      <c r="JS127" s="152"/>
      <c r="JT127" s="152"/>
      <c r="JU127" s="152"/>
      <c r="JV127" s="152"/>
      <c r="JW127" s="152"/>
      <c r="JX127" s="152"/>
      <c r="JY127" s="152"/>
      <c r="JZ127" s="152"/>
      <c r="KA127" s="152"/>
      <c r="KB127" s="152"/>
      <c r="KC127" s="152"/>
      <c r="KD127" s="152"/>
      <c r="KE127" s="152"/>
      <c r="KF127" s="152"/>
      <c r="KG127" s="152"/>
      <c r="KH127" s="152"/>
      <c r="KI127" s="152"/>
      <c r="KJ127" s="152"/>
      <c r="KK127" s="152"/>
      <c r="KL127" s="152"/>
      <c r="KM127" s="152"/>
      <c r="KN127" s="152"/>
      <c r="KO127" s="152"/>
      <c r="KP127" s="152"/>
      <c r="KQ127" s="152"/>
      <c r="KR127" s="152"/>
      <c r="KS127" s="152"/>
      <c r="KT127" s="152"/>
      <c r="KU127" s="152"/>
      <c r="KV127" s="152"/>
      <c r="KW127" s="152"/>
      <c r="KX127" s="152"/>
      <c r="KY127" s="152"/>
      <c r="KZ127" s="152"/>
      <c r="LA127" s="152"/>
      <c r="LB127" s="152"/>
      <c r="LC127" s="152"/>
      <c r="LD127" s="152"/>
      <c r="LE127" s="152"/>
      <c r="LF127" s="152"/>
      <c r="LG127" s="152"/>
      <c r="LH127" s="152"/>
      <c r="LI127" s="152"/>
      <c r="LJ127" s="152"/>
      <c r="LK127" s="152"/>
      <c r="LL127" s="152"/>
      <c r="LM127" s="152"/>
      <c r="LN127" s="152"/>
      <c r="LO127" s="152"/>
      <c r="LP127" s="152"/>
      <c r="LQ127" s="152"/>
      <c r="LR127" s="152"/>
      <c r="LS127" s="152"/>
      <c r="LT127" s="152"/>
      <c r="LU127" s="152"/>
      <c r="LV127" s="152"/>
      <c r="LW127" s="152"/>
      <c r="LX127" s="152"/>
      <c r="LY127" s="152"/>
      <c r="LZ127" s="152"/>
      <c r="MA127" s="152"/>
      <c r="MB127" s="152"/>
      <c r="MC127" s="152"/>
      <c r="MD127" s="152"/>
      <c r="ME127" s="152"/>
      <c r="MF127" s="152"/>
      <c r="MG127" s="152"/>
      <c r="MH127" s="152"/>
      <c r="MI127" s="152"/>
      <c r="MJ127" s="152"/>
      <c r="MK127" s="152"/>
      <c r="ML127" s="152"/>
      <c r="MM127" s="152"/>
      <c r="MN127" s="152"/>
      <c r="MO127" s="152"/>
      <c r="MP127" s="152"/>
      <c r="MQ127" s="152"/>
      <c r="MR127" s="152"/>
      <c r="MS127" s="152"/>
      <c r="MT127" s="152"/>
    </row>
    <row r="128" spans="1:358" s="1" customFormat="1">
      <c r="A128" s="252"/>
      <c r="B128" s="276"/>
      <c r="C128" s="276"/>
      <c r="D128" s="152"/>
      <c r="E128" s="152"/>
      <c r="F128" s="277"/>
      <c r="G128" s="277"/>
      <c r="H128" s="277"/>
      <c r="I128" s="277"/>
      <c r="J128" s="278"/>
      <c r="K128" s="277"/>
      <c r="L128" s="277"/>
      <c r="M128" s="277"/>
      <c r="N128" s="277"/>
      <c r="O128" s="277"/>
      <c r="P128" s="277"/>
      <c r="Q128" s="277"/>
      <c r="R128" s="277"/>
      <c r="S128" s="277"/>
      <c r="T128" s="280"/>
      <c r="U128" s="280"/>
      <c r="V128" s="277"/>
      <c r="W128" s="277"/>
      <c r="X128" s="279"/>
      <c r="Y128" s="279"/>
      <c r="Z128" s="279"/>
      <c r="AA128" s="279"/>
      <c r="AB128" s="279"/>
      <c r="AC128" s="279"/>
      <c r="AD128" s="279"/>
      <c r="AE128" s="279"/>
      <c r="AF128" s="279"/>
      <c r="AG128" s="279"/>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2"/>
      <c r="EF128" s="152"/>
      <c r="EG128" s="152"/>
      <c r="EH128" s="152"/>
      <c r="EI128" s="152"/>
      <c r="EJ128" s="152"/>
      <c r="EK128" s="152"/>
      <c r="EL128" s="152"/>
      <c r="EM128" s="152"/>
      <c r="EN128" s="152"/>
      <c r="EO128" s="152"/>
      <c r="EP128" s="152"/>
      <c r="EQ128" s="152"/>
      <c r="ER128" s="152"/>
      <c r="ES128" s="152"/>
      <c r="ET128" s="152"/>
      <c r="EU128" s="152"/>
      <c r="EV128" s="152"/>
      <c r="EW128" s="152"/>
      <c r="EX128" s="152"/>
      <c r="EY128" s="152"/>
      <c r="EZ128" s="152"/>
      <c r="FA128" s="152"/>
      <c r="FB128" s="152"/>
      <c r="FC128" s="152"/>
      <c r="FD128" s="152"/>
      <c r="FE128" s="152"/>
      <c r="FF128" s="152"/>
      <c r="FG128" s="152"/>
      <c r="FH128" s="152"/>
      <c r="FI128" s="152"/>
      <c r="FJ128" s="152"/>
      <c r="FK128" s="152"/>
      <c r="FL128" s="152"/>
      <c r="FM128" s="152"/>
      <c r="FN128" s="152"/>
      <c r="FO128" s="152"/>
      <c r="FP128" s="152"/>
      <c r="FQ128" s="152"/>
      <c r="FR128" s="152"/>
      <c r="FS128" s="152"/>
      <c r="FT128" s="152"/>
      <c r="FU128" s="152"/>
      <c r="FV128" s="152"/>
      <c r="FW128" s="152"/>
      <c r="FX128" s="152"/>
      <c r="FY128" s="152"/>
      <c r="FZ128" s="152"/>
      <c r="GA128" s="152"/>
      <c r="GB128" s="152"/>
      <c r="GC128" s="152"/>
      <c r="GD128" s="152"/>
      <c r="GE128" s="152"/>
      <c r="GF128" s="152"/>
      <c r="GG128" s="152"/>
      <c r="GH128" s="152"/>
      <c r="GI128" s="152"/>
      <c r="GJ128" s="152"/>
      <c r="GK128" s="152"/>
      <c r="GL128" s="152"/>
      <c r="GM128" s="152"/>
      <c r="GN128" s="152"/>
      <c r="GO128" s="152"/>
      <c r="GP128" s="152"/>
      <c r="GQ128" s="152"/>
      <c r="GR128" s="152"/>
      <c r="GS128" s="152"/>
      <c r="GT128" s="152"/>
      <c r="GU128" s="152"/>
      <c r="GV128" s="152"/>
      <c r="GW128" s="152"/>
      <c r="GX128" s="152"/>
      <c r="GY128" s="152"/>
      <c r="GZ128" s="152"/>
      <c r="HA128" s="152"/>
      <c r="HB128" s="152"/>
      <c r="HC128" s="152"/>
      <c r="HD128" s="152"/>
      <c r="HE128" s="152"/>
      <c r="HF128" s="152"/>
      <c r="HG128" s="152"/>
      <c r="HH128" s="152"/>
      <c r="HI128" s="152"/>
      <c r="HJ128" s="152"/>
      <c r="HK128" s="152"/>
      <c r="HL128" s="152"/>
      <c r="HM128" s="152"/>
      <c r="HN128" s="152"/>
      <c r="HO128" s="152"/>
      <c r="HP128" s="152"/>
      <c r="HQ128" s="152"/>
      <c r="HR128" s="152"/>
      <c r="HS128" s="152"/>
      <c r="HT128" s="152"/>
      <c r="HU128" s="152"/>
      <c r="HV128" s="152"/>
      <c r="HW128" s="152"/>
      <c r="HX128" s="152"/>
      <c r="HY128" s="152"/>
      <c r="HZ128" s="152"/>
      <c r="IA128" s="152"/>
      <c r="IB128" s="152"/>
      <c r="IC128" s="152"/>
      <c r="ID128" s="152"/>
      <c r="IE128" s="152"/>
      <c r="IF128" s="152"/>
      <c r="IG128" s="152"/>
      <c r="IH128" s="152"/>
      <c r="II128" s="152"/>
      <c r="IJ128" s="152"/>
      <c r="IK128" s="152"/>
      <c r="IL128" s="152"/>
      <c r="IM128" s="152"/>
      <c r="IN128" s="152"/>
      <c r="IO128" s="152"/>
      <c r="IP128" s="152"/>
      <c r="IQ128" s="152"/>
      <c r="IR128" s="152"/>
      <c r="IS128" s="152"/>
      <c r="IT128" s="152"/>
      <c r="IU128" s="152"/>
      <c r="IV128" s="152"/>
      <c r="IW128" s="152"/>
      <c r="IX128" s="152"/>
      <c r="IY128" s="152"/>
      <c r="IZ128" s="152"/>
      <c r="JA128" s="152"/>
      <c r="JB128" s="152"/>
      <c r="JC128" s="152"/>
      <c r="JD128" s="152"/>
      <c r="JE128" s="152"/>
      <c r="JF128" s="152"/>
      <c r="JG128" s="152"/>
      <c r="JH128" s="152"/>
      <c r="JI128" s="152"/>
      <c r="JJ128" s="152"/>
      <c r="JK128" s="152"/>
      <c r="JL128" s="152"/>
      <c r="JM128" s="152"/>
      <c r="JN128" s="152"/>
      <c r="JO128" s="152"/>
      <c r="JP128" s="152"/>
      <c r="JQ128" s="152"/>
      <c r="JR128" s="152"/>
      <c r="JS128" s="152"/>
      <c r="JT128" s="152"/>
      <c r="JU128" s="152"/>
      <c r="JV128" s="152"/>
      <c r="JW128" s="152"/>
      <c r="JX128" s="152"/>
      <c r="JY128" s="152"/>
      <c r="JZ128" s="152"/>
      <c r="KA128" s="152"/>
      <c r="KB128" s="152"/>
      <c r="KC128" s="152"/>
      <c r="KD128" s="152"/>
      <c r="KE128" s="152"/>
      <c r="KF128" s="152"/>
      <c r="KG128" s="152"/>
      <c r="KH128" s="152"/>
      <c r="KI128" s="152"/>
      <c r="KJ128" s="152"/>
      <c r="KK128" s="152"/>
      <c r="KL128" s="152"/>
      <c r="KM128" s="152"/>
      <c r="KN128" s="152"/>
      <c r="KO128" s="152"/>
      <c r="KP128" s="152"/>
      <c r="KQ128" s="152"/>
      <c r="KR128" s="152"/>
      <c r="KS128" s="152"/>
      <c r="KT128" s="152"/>
      <c r="KU128" s="152"/>
      <c r="KV128" s="152"/>
      <c r="KW128" s="152"/>
      <c r="KX128" s="152"/>
      <c r="KY128" s="152"/>
      <c r="KZ128" s="152"/>
      <c r="LA128" s="152"/>
      <c r="LB128" s="152"/>
      <c r="LC128" s="152"/>
      <c r="LD128" s="152"/>
      <c r="LE128" s="152"/>
      <c r="LF128" s="152"/>
      <c r="LG128" s="152"/>
      <c r="LH128" s="152"/>
      <c r="LI128" s="152"/>
      <c r="LJ128" s="152"/>
      <c r="LK128" s="152"/>
      <c r="LL128" s="152"/>
      <c r="LM128" s="152"/>
      <c r="LN128" s="152"/>
      <c r="LO128" s="152"/>
      <c r="LP128" s="152"/>
      <c r="LQ128" s="152"/>
      <c r="LR128" s="152"/>
      <c r="LS128" s="152"/>
      <c r="LT128" s="152"/>
      <c r="LU128" s="152"/>
      <c r="LV128" s="152"/>
      <c r="LW128" s="152"/>
      <c r="LX128" s="152"/>
      <c r="LY128" s="152"/>
      <c r="LZ128" s="152"/>
      <c r="MA128" s="152"/>
      <c r="MB128" s="152"/>
      <c r="MC128" s="152"/>
      <c r="MD128" s="152"/>
      <c r="ME128" s="152"/>
      <c r="MF128" s="152"/>
      <c r="MG128" s="152"/>
      <c r="MH128" s="152"/>
      <c r="MI128" s="152"/>
      <c r="MJ128" s="152"/>
      <c r="MK128" s="152"/>
      <c r="ML128" s="152"/>
      <c r="MM128" s="152"/>
      <c r="MN128" s="152"/>
      <c r="MO128" s="152"/>
      <c r="MP128" s="152"/>
      <c r="MQ128" s="152"/>
      <c r="MR128" s="152"/>
      <c r="MS128" s="152"/>
      <c r="MT128" s="152"/>
    </row>
    <row r="129" spans="1:358" s="1" customFormat="1">
      <c r="A129" s="252"/>
      <c r="B129" s="276"/>
      <c r="C129" s="276"/>
      <c r="D129" s="152"/>
      <c r="E129" s="152"/>
      <c r="F129" s="277"/>
      <c r="G129" s="277"/>
      <c r="H129" s="277"/>
      <c r="I129" s="277"/>
      <c r="J129" s="278"/>
      <c r="K129" s="277"/>
      <c r="L129" s="277"/>
      <c r="M129" s="277"/>
      <c r="N129" s="277"/>
      <c r="O129" s="277"/>
      <c r="P129" s="277"/>
      <c r="Q129" s="277"/>
      <c r="R129" s="277"/>
      <c r="S129" s="277"/>
      <c r="T129" s="280"/>
      <c r="U129" s="280"/>
      <c r="V129" s="277"/>
      <c r="W129" s="277"/>
      <c r="X129" s="279"/>
      <c r="Y129" s="279"/>
      <c r="Z129" s="279"/>
      <c r="AA129" s="279"/>
      <c r="AB129" s="279"/>
      <c r="AC129" s="279"/>
      <c r="AD129" s="279"/>
      <c r="AE129" s="279"/>
      <c r="AF129" s="279"/>
      <c r="AG129" s="279"/>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c r="CV129" s="152"/>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c r="DY129" s="152"/>
      <c r="DZ129" s="152"/>
      <c r="EA129" s="152"/>
      <c r="EB129" s="152"/>
      <c r="EC129" s="152"/>
      <c r="ED129" s="152"/>
      <c r="EE129" s="152"/>
      <c r="EF129" s="152"/>
      <c r="EG129" s="152"/>
      <c r="EH129" s="152"/>
      <c r="EI129" s="152"/>
      <c r="EJ129" s="152"/>
      <c r="EK129" s="152"/>
      <c r="EL129" s="152"/>
      <c r="EM129" s="152"/>
      <c r="EN129" s="152"/>
      <c r="EO129" s="152"/>
      <c r="EP129" s="152"/>
      <c r="EQ129" s="152"/>
      <c r="ER129" s="152"/>
      <c r="ES129" s="152"/>
      <c r="ET129" s="152"/>
      <c r="EU129" s="152"/>
      <c r="EV129" s="152"/>
      <c r="EW129" s="152"/>
      <c r="EX129" s="152"/>
      <c r="EY129" s="152"/>
      <c r="EZ129" s="152"/>
      <c r="FA129" s="152"/>
      <c r="FB129" s="152"/>
      <c r="FC129" s="152"/>
      <c r="FD129" s="152"/>
      <c r="FE129" s="152"/>
      <c r="FF129" s="152"/>
      <c r="FG129" s="152"/>
      <c r="FH129" s="152"/>
      <c r="FI129" s="152"/>
      <c r="FJ129" s="152"/>
      <c r="FK129" s="152"/>
      <c r="FL129" s="152"/>
      <c r="FM129" s="152"/>
      <c r="FN129" s="152"/>
      <c r="FO129" s="152"/>
      <c r="FP129" s="152"/>
      <c r="FQ129" s="152"/>
      <c r="FR129" s="152"/>
      <c r="FS129" s="152"/>
      <c r="FT129" s="152"/>
      <c r="FU129" s="152"/>
      <c r="FV129" s="152"/>
      <c r="FW129" s="152"/>
      <c r="FX129" s="152"/>
      <c r="FY129" s="152"/>
      <c r="FZ129" s="152"/>
      <c r="GA129" s="152"/>
      <c r="GB129" s="152"/>
      <c r="GC129" s="152"/>
      <c r="GD129" s="152"/>
      <c r="GE129" s="152"/>
      <c r="GF129" s="152"/>
      <c r="GG129" s="152"/>
      <c r="GH129" s="152"/>
      <c r="GI129" s="152"/>
      <c r="GJ129" s="152"/>
      <c r="GK129" s="152"/>
      <c r="GL129" s="152"/>
      <c r="GM129" s="152"/>
      <c r="GN129" s="152"/>
      <c r="GO129" s="152"/>
      <c r="GP129" s="152"/>
      <c r="GQ129" s="152"/>
      <c r="GR129" s="152"/>
      <c r="GS129" s="152"/>
      <c r="GT129" s="152"/>
      <c r="GU129" s="152"/>
      <c r="GV129" s="152"/>
      <c r="GW129" s="152"/>
      <c r="GX129" s="152"/>
      <c r="GY129" s="152"/>
      <c r="GZ129" s="152"/>
      <c r="HA129" s="152"/>
      <c r="HB129" s="152"/>
      <c r="HC129" s="152"/>
      <c r="HD129" s="152"/>
      <c r="HE129" s="152"/>
      <c r="HF129" s="152"/>
      <c r="HG129" s="152"/>
      <c r="HH129" s="152"/>
      <c r="HI129" s="152"/>
      <c r="HJ129" s="152"/>
      <c r="HK129" s="152"/>
      <c r="HL129" s="152"/>
      <c r="HM129" s="152"/>
      <c r="HN129" s="152"/>
      <c r="HO129" s="152"/>
      <c r="HP129" s="152"/>
      <c r="HQ129" s="152"/>
      <c r="HR129" s="152"/>
      <c r="HS129" s="152"/>
      <c r="HT129" s="152"/>
      <c r="HU129" s="152"/>
      <c r="HV129" s="152"/>
      <c r="HW129" s="152"/>
      <c r="HX129" s="152"/>
      <c r="HY129" s="152"/>
      <c r="HZ129" s="152"/>
      <c r="IA129" s="152"/>
      <c r="IB129" s="152"/>
      <c r="IC129" s="152"/>
      <c r="ID129" s="152"/>
      <c r="IE129" s="152"/>
      <c r="IF129" s="152"/>
      <c r="IG129" s="152"/>
      <c r="IH129" s="152"/>
      <c r="II129" s="152"/>
      <c r="IJ129" s="152"/>
      <c r="IK129" s="152"/>
      <c r="IL129" s="152"/>
      <c r="IM129" s="152"/>
      <c r="IN129" s="152"/>
      <c r="IO129" s="152"/>
      <c r="IP129" s="152"/>
      <c r="IQ129" s="152"/>
      <c r="IR129" s="152"/>
      <c r="IS129" s="152"/>
      <c r="IT129" s="152"/>
      <c r="IU129" s="152"/>
      <c r="IV129" s="152"/>
      <c r="IW129" s="152"/>
      <c r="IX129" s="152"/>
      <c r="IY129" s="152"/>
      <c r="IZ129" s="152"/>
      <c r="JA129" s="152"/>
      <c r="JB129" s="152"/>
      <c r="JC129" s="152"/>
      <c r="JD129" s="152"/>
      <c r="JE129" s="152"/>
      <c r="JF129" s="152"/>
      <c r="JG129" s="152"/>
      <c r="JH129" s="152"/>
      <c r="JI129" s="152"/>
      <c r="JJ129" s="152"/>
      <c r="JK129" s="152"/>
      <c r="JL129" s="152"/>
      <c r="JM129" s="152"/>
      <c r="JN129" s="152"/>
      <c r="JO129" s="152"/>
      <c r="JP129" s="152"/>
      <c r="JQ129" s="152"/>
      <c r="JR129" s="152"/>
      <c r="JS129" s="152"/>
      <c r="JT129" s="152"/>
      <c r="JU129" s="152"/>
      <c r="JV129" s="152"/>
      <c r="JW129" s="152"/>
      <c r="JX129" s="152"/>
      <c r="JY129" s="152"/>
      <c r="JZ129" s="152"/>
      <c r="KA129" s="152"/>
      <c r="KB129" s="152"/>
      <c r="KC129" s="152"/>
      <c r="KD129" s="152"/>
      <c r="KE129" s="152"/>
      <c r="KF129" s="152"/>
      <c r="KG129" s="152"/>
      <c r="KH129" s="152"/>
      <c r="KI129" s="152"/>
      <c r="KJ129" s="152"/>
      <c r="KK129" s="152"/>
      <c r="KL129" s="152"/>
      <c r="KM129" s="152"/>
      <c r="KN129" s="152"/>
      <c r="KO129" s="152"/>
      <c r="KP129" s="152"/>
      <c r="KQ129" s="152"/>
      <c r="KR129" s="152"/>
      <c r="KS129" s="152"/>
      <c r="KT129" s="152"/>
      <c r="KU129" s="152"/>
      <c r="KV129" s="152"/>
      <c r="KW129" s="152"/>
      <c r="KX129" s="152"/>
      <c r="KY129" s="152"/>
      <c r="KZ129" s="152"/>
      <c r="LA129" s="152"/>
      <c r="LB129" s="152"/>
      <c r="LC129" s="152"/>
      <c r="LD129" s="152"/>
      <c r="LE129" s="152"/>
      <c r="LF129" s="152"/>
      <c r="LG129" s="152"/>
      <c r="LH129" s="152"/>
      <c r="LI129" s="152"/>
      <c r="LJ129" s="152"/>
      <c r="LK129" s="152"/>
      <c r="LL129" s="152"/>
      <c r="LM129" s="152"/>
      <c r="LN129" s="152"/>
      <c r="LO129" s="152"/>
      <c r="LP129" s="152"/>
      <c r="LQ129" s="152"/>
      <c r="LR129" s="152"/>
      <c r="LS129" s="152"/>
      <c r="LT129" s="152"/>
      <c r="LU129" s="152"/>
      <c r="LV129" s="152"/>
      <c r="LW129" s="152"/>
      <c r="LX129" s="152"/>
      <c r="LY129" s="152"/>
      <c r="LZ129" s="152"/>
      <c r="MA129" s="152"/>
      <c r="MB129" s="152"/>
      <c r="MC129" s="152"/>
      <c r="MD129" s="152"/>
      <c r="ME129" s="152"/>
      <c r="MF129" s="152"/>
      <c r="MG129" s="152"/>
      <c r="MH129" s="152"/>
      <c r="MI129" s="152"/>
      <c r="MJ129" s="152"/>
      <c r="MK129" s="152"/>
      <c r="ML129" s="152"/>
      <c r="MM129" s="152"/>
      <c r="MN129" s="152"/>
      <c r="MO129" s="152"/>
      <c r="MP129" s="152"/>
      <c r="MQ129" s="152"/>
      <c r="MR129" s="152"/>
      <c r="MS129" s="152"/>
      <c r="MT129" s="152"/>
    </row>
    <row r="130" spans="1:358" s="1" customFormat="1">
      <c r="A130" s="252"/>
      <c r="B130" s="276"/>
      <c r="C130" s="276"/>
      <c r="D130" s="152"/>
      <c r="E130" s="152"/>
      <c r="F130" s="277"/>
      <c r="G130" s="277"/>
      <c r="H130" s="277"/>
      <c r="I130" s="277"/>
      <c r="J130" s="278"/>
      <c r="K130" s="277"/>
      <c r="L130" s="277"/>
      <c r="M130" s="277"/>
      <c r="N130" s="277"/>
      <c r="O130" s="277"/>
      <c r="P130" s="277"/>
      <c r="Q130" s="277"/>
      <c r="R130" s="277"/>
      <c r="S130" s="277"/>
      <c r="T130" s="280"/>
      <c r="U130" s="280"/>
      <c r="V130" s="277"/>
      <c r="W130" s="277"/>
      <c r="X130" s="279"/>
      <c r="Y130" s="279"/>
      <c r="Z130" s="279"/>
      <c r="AA130" s="279"/>
      <c r="AB130" s="279"/>
      <c r="AC130" s="279"/>
      <c r="AD130" s="279"/>
      <c r="AE130" s="279"/>
      <c r="AF130" s="279"/>
      <c r="AG130" s="279"/>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c r="CV130" s="152"/>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c r="DY130" s="152"/>
      <c r="DZ130" s="152"/>
      <c r="EA130" s="152"/>
      <c r="EB130" s="152"/>
      <c r="EC130" s="152"/>
      <c r="ED130" s="152"/>
      <c r="EE130" s="152"/>
      <c r="EF130" s="152"/>
      <c r="EG130" s="152"/>
      <c r="EH130" s="152"/>
      <c r="EI130" s="152"/>
      <c r="EJ130" s="152"/>
      <c r="EK130" s="152"/>
      <c r="EL130" s="152"/>
      <c r="EM130" s="152"/>
      <c r="EN130" s="152"/>
      <c r="EO130" s="152"/>
      <c r="EP130" s="152"/>
      <c r="EQ130" s="152"/>
      <c r="ER130" s="152"/>
      <c r="ES130" s="152"/>
      <c r="ET130" s="152"/>
      <c r="EU130" s="152"/>
      <c r="EV130" s="152"/>
      <c r="EW130" s="152"/>
      <c r="EX130" s="152"/>
      <c r="EY130" s="152"/>
      <c r="EZ130" s="152"/>
      <c r="FA130" s="152"/>
      <c r="FB130" s="152"/>
      <c r="FC130" s="152"/>
      <c r="FD130" s="152"/>
      <c r="FE130" s="152"/>
      <c r="FF130" s="152"/>
      <c r="FG130" s="152"/>
      <c r="FH130" s="152"/>
      <c r="FI130" s="152"/>
      <c r="FJ130" s="152"/>
      <c r="FK130" s="152"/>
      <c r="FL130" s="152"/>
      <c r="FM130" s="152"/>
      <c r="FN130" s="152"/>
      <c r="FO130" s="152"/>
      <c r="FP130" s="152"/>
      <c r="FQ130" s="152"/>
      <c r="FR130" s="152"/>
      <c r="FS130" s="152"/>
      <c r="FT130" s="152"/>
      <c r="FU130" s="152"/>
      <c r="FV130" s="152"/>
      <c r="FW130" s="152"/>
      <c r="FX130" s="152"/>
      <c r="FY130" s="152"/>
      <c r="FZ130" s="152"/>
      <c r="GA130" s="152"/>
      <c r="GB130" s="152"/>
      <c r="GC130" s="152"/>
      <c r="GD130" s="152"/>
      <c r="GE130" s="152"/>
      <c r="GF130" s="152"/>
      <c r="GG130" s="152"/>
      <c r="GH130" s="152"/>
      <c r="GI130" s="152"/>
      <c r="GJ130" s="152"/>
      <c r="GK130" s="152"/>
      <c r="GL130" s="152"/>
      <c r="GM130" s="152"/>
      <c r="GN130" s="152"/>
      <c r="GO130" s="152"/>
      <c r="GP130" s="152"/>
      <c r="GQ130" s="152"/>
      <c r="GR130" s="152"/>
      <c r="GS130" s="152"/>
      <c r="GT130" s="152"/>
      <c r="GU130" s="152"/>
      <c r="GV130" s="152"/>
      <c r="GW130" s="152"/>
      <c r="GX130" s="152"/>
      <c r="GY130" s="152"/>
      <c r="GZ130" s="152"/>
      <c r="HA130" s="152"/>
      <c r="HB130" s="152"/>
      <c r="HC130" s="152"/>
      <c r="HD130" s="152"/>
      <c r="HE130" s="152"/>
      <c r="HF130" s="152"/>
      <c r="HG130" s="152"/>
      <c r="HH130" s="152"/>
      <c r="HI130" s="152"/>
      <c r="HJ130" s="152"/>
      <c r="HK130" s="152"/>
      <c r="HL130" s="152"/>
      <c r="HM130" s="152"/>
      <c r="HN130" s="152"/>
      <c r="HO130" s="152"/>
      <c r="HP130" s="152"/>
      <c r="HQ130" s="152"/>
      <c r="HR130" s="152"/>
      <c r="HS130" s="152"/>
      <c r="HT130" s="152"/>
      <c r="HU130" s="152"/>
      <c r="HV130" s="152"/>
      <c r="HW130" s="152"/>
      <c r="HX130" s="152"/>
      <c r="HY130" s="152"/>
      <c r="HZ130" s="152"/>
      <c r="IA130" s="152"/>
      <c r="IB130" s="152"/>
      <c r="IC130" s="152"/>
      <c r="ID130" s="152"/>
      <c r="IE130" s="152"/>
      <c r="IF130" s="152"/>
      <c r="IG130" s="152"/>
      <c r="IH130" s="152"/>
      <c r="II130" s="152"/>
      <c r="IJ130" s="152"/>
      <c r="IK130" s="152"/>
      <c r="IL130" s="152"/>
      <c r="IM130" s="152"/>
      <c r="IN130" s="152"/>
      <c r="IO130" s="152"/>
      <c r="IP130" s="152"/>
      <c r="IQ130" s="152"/>
      <c r="IR130" s="152"/>
      <c r="IS130" s="152"/>
      <c r="IT130" s="152"/>
      <c r="IU130" s="152"/>
      <c r="IV130" s="152"/>
      <c r="IW130" s="152"/>
      <c r="IX130" s="152"/>
      <c r="IY130" s="152"/>
      <c r="IZ130" s="152"/>
      <c r="JA130" s="152"/>
      <c r="JB130" s="152"/>
      <c r="JC130" s="152"/>
      <c r="JD130" s="152"/>
      <c r="JE130" s="152"/>
      <c r="JF130" s="152"/>
      <c r="JG130" s="152"/>
      <c r="JH130" s="152"/>
      <c r="JI130" s="152"/>
      <c r="JJ130" s="152"/>
      <c r="JK130" s="152"/>
      <c r="JL130" s="152"/>
      <c r="JM130" s="152"/>
      <c r="JN130" s="152"/>
      <c r="JO130" s="152"/>
      <c r="JP130" s="152"/>
      <c r="JQ130" s="152"/>
      <c r="JR130" s="152"/>
      <c r="JS130" s="152"/>
      <c r="JT130" s="152"/>
      <c r="JU130" s="152"/>
      <c r="JV130" s="152"/>
      <c r="JW130" s="152"/>
      <c r="JX130" s="152"/>
      <c r="JY130" s="152"/>
      <c r="JZ130" s="152"/>
      <c r="KA130" s="152"/>
      <c r="KB130" s="152"/>
      <c r="KC130" s="152"/>
      <c r="KD130" s="152"/>
      <c r="KE130" s="152"/>
      <c r="KF130" s="152"/>
      <c r="KG130" s="152"/>
      <c r="KH130" s="152"/>
      <c r="KI130" s="152"/>
      <c r="KJ130" s="152"/>
      <c r="KK130" s="152"/>
      <c r="KL130" s="152"/>
      <c r="KM130" s="152"/>
      <c r="KN130" s="152"/>
      <c r="KO130" s="152"/>
      <c r="KP130" s="152"/>
      <c r="KQ130" s="152"/>
      <c r="KR130" s="152"/>
      <c r="KS130" s="152"/>
      <c r="KT130" s="152"/>
      <c r="KU130" s="152"/>
      <c r="KV130" s="152"/>
      <c r="KW130" s="152"/>
      <c r="KX130" s="152"/>
      <c r="KY130" s="152"/>
      <c r="KZ130" s="152"/>
      <c r="LA130" s="152"/>
      <c r="LB130" s="152"/>
      <c r="LC130" s="152"/>
      <c r="LD130" s="152"/>
      <c r="LE130" s="152"/>
      <c r="LF130" s="152"/>
      <c r="LG130" s="152"/>
      <c r="LH130" s="152"/>
      <c r="LI130" s="152"/>
      <c r="LJ130" s="152"/>
      <c r="LK130" s="152"/>
      <c r="LL130" s="152"/>
      <c r="LM130" s="152"/>
      <c r="LN130" s="152"/>
      <c r="LO130" s="152"/>
      <c r="LP130" s="152"/>
      <c r="LQ130" s="152"/>
      <c r="LR130" s="152"/>
      <c r="LS130" s="152"/>
      <c r="LT130" s="152"/>
      <c r="LU130" s="152"/>
      <c r="LV130" s="152"/>
      <c r="LW130" s="152"/>
      <c r="LX130" s="152"/>
      <c r="LY130" s="152"/>
      <c r="LZ130" s="152"/>
      <c r="MA130" s="152"/>
      <c r="MB130" s="152"/>
      <c r="MC130" s="152"/>
      <c r="MD130" s="152"/>
      <c r="ME130" s="152"/>
      <c r="MF130" s="152"/>
      <c r="MG130" s="152"/>
      <c r="MH130" s="152"/>
      <c r="MI130" s="152"/>
      <c r="MJ130" s="152"/>
      <c r="MK130" s="152"/>
      <c r="ML130" s="152"/>
      <c r="MM130" s="152"/>
      <c r="MN130" s="152"/>
      <c r="MO130" s="152"/>
      <c r="MP130" s="152"/>
      <c r="MQ130" s="152"/>
      <c r="MR130" s="152"/>
      <c r="MS130" s="152"/>
      <c r="MT130" s="152"/>
    </row>
    <row r="131" spans="1:358" s="1" customFormat="1">
      <c r="A131" s="252"/>
      <c r="B131" s="276"/>
      <c r="C131" s="276"/>
      <c r="D131" s="152"/>
      <c r="E131" s="152"/>
      <c r="F131" s="277"/>
      <c r="G131" s="277"/>
      <c r="H131" s="277"/>
      <c r="I131" s="277"/>
      <c r="J131" s="278"/>
      <c r="K131" s="277"/>
      <c r="L131" s="277"/>
      <c r="M131" s="277"/>
      <c r="N131" s="277"/>
      <c r="O131" s="277"/>
      <c r="P131" s="277"/>
      <c r="Q131" s="277"/>
      <c r="R131" s="277"/>
      <c r="S131" s="277"/>
      <c r="T131" s="280"/>
      <c r="U131" s="280"/>
      <c r="V131" s="277"/>
      <c r="W131" s="277"/>
      <c r="X131" s="279"/>
      <c r="Y131" s="279"/>
      <c r="Z131" s="279"/>
      <c r="AA131" s="279"/>
      <c r="AB131" s="279"/>
      <c r="AC131" s="279"/>
      <c r="AD131" s="279"/>
      <c r="AE131" s="279"/>
      <c r="AF131" s="279"/>
      <c r="AG131" s="279"/>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2"/>
      <c r="EF131" s="152"/>
      <c r="EG131" s="152"/>
      <c r="EH131" s="152"/>
      <c r="EI131" s="152"/>
      <c r="EJ131" s="152"/>
      <c r="EK131" s="152"/>
      <c r="EL131" s="152"/>
      <c r="EM131" s="152"/>
      <c r="EN131" s="152"/>
      <c r="EO131" s="152"/>
      <c r="EP131" s="152"/>
      <c r="EQ131" s="152"/>
      <c r="ER131" s="152"/>
      <c r="ES131" s="152"/>
      <c r="ET131" s="152"/>
      <c r="EU131" s="152"/>
      <c r="EV131" s="152"/>
      <c r="EW131" s="152"/>
      <c r="EX131" s="152"/>
      <c r="EY131" s="152"/>
      <c r="EZ131" s="152"/>
      <c r="FA131" s="152"/>
      <c r="FB131" s="152"/>
      <c r="FC131" s="152"/>
      <c r="FD131" s="152"/>
      <c r="FE131" s="152"/>
      <c r="FF131" s="152"/>
      <c r="FG131" s="152"/>
      <c r="FH131" s="152"/>
      <c r="FI131" s="152"/>
      <c r="FJ131" s="152"/>
      <c r="FK131" s="152"/>
      <c r="FL131" s="152"/>
      <c r="FM131" s="152"/>
      <c r="FN131" s="152"/>
      <c r="FO131" s="152"/>
      <c r="FP131" s="152"/>
      <c r="FQ131" s="152"/>
      <c r="FR131" s="152"/>
      <c r="FS131" s="152"/>
      <c r="FT131" s="152"/>
      <c r="FU131" s="152"/>
      <c r="FV131" s="152"/>
      <c r="FW131" s="152"/>
      <c r="FX131" s="152"/>
      <c r="FY131" s="152"/>
      <c r="FZ131" s="152"/>
      <c r="GA131" s="152"/>
      <c r="GB131" s="152"/>
      <c r="GC131" s="152"/>
      <c r="GD131" s="152"/>
      <c r="GE131" s="152"/>
      <c r="GF131" s="152"/>
      <c r="GG131" s="152"/>
      <c r="GH131" s="152"/>
      <c r="GI131" s="152"/>
      <c r="GJ131" s="152"/>
      <c r="GK131" s="152"/>
      <c r="GL131" s="152"/>
      <c r="GM131" s="152"/>
      <c r="GN131" s="152"/>
      <c r="GO131" s="152"/>
      <c r="GP131" s="152"/>
      <c r="GQ131" s="152"/>
      <c r="GR131" s="152"/>
      <c r="GS131" s="152"/>
      <c r="GT131" s="152"/>
      <c r="GU131" s="152"/>
      <c r="GV131" s="152"/>
      <c r="GW131" s="152"/>
      <c r="GX131" s="152"/>
      <c r="GY131" s="152"/>
      <c r="GZ131" s="152"/>
      <c r="HA131" s="152"/>
      <c r="HB131" s="152"/>
      <c r="HC131" s="152"/>
      <c r="HD131" s="152"/>
      <c r="HE131" s="152"/>
      <c r="HF131" s="152"/>
      <c r="HG131" s="152"/>
      <c r="HH131" s="152"/>
      <c r="HI131" s="152"/>
      <c r="HJ131" s="152"/>
      <c r="HK131" s="152"/>
      <c r="HL131" s="152"/>
      <c r="HM131" s="152"/>
      <c r="HN131" s="152"/>
      <c r="HO131" s="152"/>
      <c r="HP131" s="152"/>
      <c r="HQ131" s="152"/>
      <c r="HR131" s="152"/>
      <c r="HS131" s="152"/>
      <c r="HT131" s="152"/>
      <c r="HU131" s="152"/>
      <c r="HV131" s="152"/>
      <c r="HW131" s="152"/>
      <c r="HX131" s="152"/>
      <c r="HY131" s="152"/>
      <c r="HZ131" s="152"/>
      <c r="IA131" s="152"/>
      <c r="IB131" s="152"/>
      <c r="IC131" s="152"/>
      <c r="ID131" s="152"/>
      <c r="IE131" s="152"/>
      <c r="IF131" s="152"/>
      <c r="IG131" s="152"/>
      <c r="IH131" s="152"/>
      <c r="II131" s="152"/>
      <c r="IJ131" s="152"/>
      <c r="IK131" s="152"/>
      <c r="IL131" s="152"/>
      <c r="IM131" s="152"/>
      <c r="IN131" s="152"/>
      <c r="IO131" s="152"/>
      <c r="IP131" s="152"/>
      <c r="IQ131" s="152"/>
      <c r="IR131" s="152"/>
      <c r="IS131" s="152"/>
      <c r="IT131" s="152"/>
      <c r="IU131" s="152"/>
      <c r="IV131" s="152"/>
      <c r="IW131" s="152"/>
      <c r="IX131" s="152"/>
      <c r="IY131" s="152"/>
      <c r="IZ131" s="152"/>
      <c r="JA131" s="152"/>
      <c r="JB131" s="152"/>
      <c r="JC131" s="152"/>
      <c r="JD131" s="152"/>
      <c r="JE131" s="152"/>
      <c r="JF131" s="152"/>
      <c r="JG131" s="152"/>
      <c r="JH131" s="152"/>
      <c r="JI131" s="152"/>
      <c r="JJ131" s="152"/>
      <c r="JK131" s="152"/>
      <c r="JL131" s="152"/>
      <c r="JM131" s="152"/>
      <c r="JN131" s="152"/>
      <c r="JO131" s="152"/>
      <c r="JP131" s="152"/>
      <c r="JQ131" s="152"/>
      <c r="JR131" s="152"/>
      <c r="JS131" s="152"/>
      <c r="JT131" s="152"/>
      <c r="JU131" s="152"/>
      <c r="JV131" s="152"/>
      <c r="JW131" s="152"/>
      <c r="JX131" s="152"/>
      <c r="JY131" s="152"/>
      <c r="JZ131" s="152"/>
      <c r="KA131" s="152"/>
      <c r="KB131" s="152"/>
      <c r="KC131" s="152"/>
      <c r="KD131" s="152"/>
      <c r="KE131" s="152"/>
      <c r="KF131" s="152"/>
      <c r="KG131" s="152"/>
      <c r="KH131" s="152"/>
      <c r="KI131" s="152"/>
      <c r="KJ131" s="152"/>
      <c r="KK131" s="152"/>
      <c r="KL131" s="152"/>
      <c r="KM131" s="152"/>
      <c r="KN131" s="152"/>
      <c r="KO131" s="152"/>
      <c r="KP131" s="152"/>
      <c r="KQ131" s="152"/>
      <c r="KR131" s="152"/>
      <c r="KS131" s="152"/>
      <c r="KT131" s="152"/>
      <c r="KU131" s="152"/>
      <c r="KV131" s="152"/>
      <c r="KW131" s="152"/>
      <c r="KX131" s="152"/>
      <c r="KY131" s="152"/>
      <c r="KZ131" s="152"/>
      <c r="LA131" s="152"/>
      <c r="LB131" s="152"/>
      <c r="LC131" s="152"/>
      <c r="LD131" s="152"/>
      <c r="LE131" s="152"/>
      <c r="LF131" s="152"/>
      <c r="LG131" s="152"/>
      <c r="LH131" s="152"/>
      <c r="LI131" s="152"/>
      <c r="LJ131" s="152"/>
      <c r="LK131" s="152"/>
      <c r="LL131" s="152"/>
      <c r="LM131" s="152"/>
      <c r="LN131" s="152"/>
      <c r="LO131" s="152"/>
      <c r="LP131" s="152"/>
      <c r="LQ131" s="152"/>
      <c r="LR131" s="152"/>
      <c r="LS131" s="152"/>
      <c r="LT131" s="152"/>
      <c r="LU131" s="152"/>
      <c r="LV131" s="152"/>
      <c r="LW131" s="152"/>
      <c r="LX131" s="152"/>
      <c r="LY131" s="152"/>
      <c r="LZ131" s="152"/>
      <c r="MA131" s="152"/>
      <c r="MB131" s="152"/>
      <c r="MC131" s="152"/>
      <c r="MD131" s="152"/>
      <c r="ME131" s="152"/>
      <c r="MF131" s="152"/>
      <c r="MG131" s="152"/>
      <c r="MH131" s="152"/>
      <c r="MI131" s="152"/>
      <c r="MJ131" s="152"/>
      <c r="MK131" s="152"/>
      <c r="ML131" s="152"/>
      <c r="MM131" s="152"/>
      <c r="MN131" s="152"/>
      <c r="MO131" s="152"/>
      <c r="MP131" s="152"/>
      <c r="MQ131" s="152"/>
      <c r="MR131" s="152"/>
      <c r="MS131" s="152"/>
      <c r="MT131" s="152"/>
    </row>
    <row r="132" spans="1:358" s="1" customFormat="1">
      <c r="A132" s="252"/>
      <c r="B132" s="276"/>
      <c r="C132" s="276"/>
      <c r="D132" s="152"/>
      <c r="E132" s="152"/>
      <c r="F132" s="277"/>
      <c r="G132" s="277"/>
      <c r="H132" s="277"/>
      <c r="I132" s="277"/>
      <c r="J132" s="278"/>
      <c r="K132" s="277"/>
      <c r="L132" s="277"/>
      <c r="M132" s="277"/>
      <c r="N132" s="277"/>
      <c r="O132" s="277"/>
      <c r="P132" s="277"/>
      <c r="Q132" s="277"/>
      <c r="R132" s="277"/>
      <c r="S132" s="277"/>
      <c r="T132" s="280"/>
      <c r="U132" s="280"/>
      <c r="V132" s="277"/>
      <c r="W132" s="277"/>
      <c r="X132" s="279"/>
      <c r="Y132" s="279"/>
      <c r="Z132" s="279"/>
      <c r="AA132" s="279"/>
      <c r="AB132" s="279"/>
      <c r="AC132" s="279"/>
      <c r="AD132" s="279"/>
      <c r="AE132" s="279"/>
      <c r="AF132" s="279"/>
      <c r="AG132" s="279"/>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c r="CV132" s="152"/>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c r="DY132" s="152"/>
      <c r="DZ132" s="152"/>
      <c r="EA132" s="152"/>
      <c r="EB132" s="152"/>
      <c r="EC132" s="152"/>
      <c r="ED132" s="152"/>
      <c r="EE132" s="152"/>
      <c r="EF132" s="152"/>
      <c r="EG132" s="152"/>
      <c r="EH132" s="152"/>
      <c r="EI132" s="152"/>
      <c r="EJ132" s="152"/>
      <c r="EK132" s="152"/>
      <c r="EL132" s="152"/>
      <c r="EM132" s="152"/>
      <c r="EN132" s="152"/>
      <c r="EO132" s="152"/>
      <c r="EP132" s="152"/>
      <c r="EQ132" s="152"/>
      <c r="ER132" s="152"/>
      <c r="ES132" s="152"/>
      <c r="ET132" s="152"/>
      <c r="EU132" s="152"/>
      <c r="EV132" s="152"/>
      <c r="EW132" s="152"/>
      <c r="EX132" s="152"/>
      <c r="EY132" s="152"/>
      <c r="EZ132" s="152"/>
      <c r="FA132" s="152"/>
      <c r="FB132" s="152"/>
      <c r="FC132" s="152"/>
      <c r="FD132" s="152"/>
      <c r="FE132" s="152"/>
      <c r="FF132" s="152"/>
      <c r="FG132" s="152"/>
      <c r="FH132" s="152"/>
      <c r="FI132" s="152"/>
      <c r="FJ132" s="152"/>
      <c r="FK132" s="152"/>
      <c r="FL132" s="152"/>
      <c r="FM132" s="152"/>
      <c r="FN132" s="152"/>
      <c r="FO132" s="152"/>
      <c r="FP132" s="152"/>
      <c r="FQ132" s="152"/>
      <c r="FR132" s="152"/>
      <c r="FS132" s="152"/>
      <c r="FT132" s="152"/>
      <c r="FU132" s="152"/>
      <c r="FV132" s="152"/>
      <c r="FW132" s="152"/>
      <c r="FX132" s="152"/>
      <c r="FY132" s="152"/>
      <c r="FZ132" s="152"/>
      <c r="GA132" s="152"/>
      <c r="GB132" s="152"/>
      <c r="GC132" s="152"/>
      <c r="GD132" s="152"/>
      <c r="GE132" s="152"/>
      <c r="GF132" s="152"/>
      <c r="GG132" s="152"/>
      <c r="GH132" s="152"/>
      <c r="GI132" s="152"/>
      <c r="GJ132" s="152"/>
      <c r="GK132" s="152"/>
      <c r="GL132" s="152"/>
      <c r="GM132" s="152"/>
      <c r="GN132" s="152"/>
      <c r="GO132" s="152"/>
      <c r="GP132" s="152"/>
      <c r="GQ132" s="152"/>
      <c r="GR132" s="152"/>
      <c r="GS132" s="152"/>
      <c r="GT132" s="152"/>
      <c r="GU132" s="152"/>
      <c r="GV132" s="152"/>
      <c r="GW132" s="152"/>
      <c r="GX132" s="152"/>
      <c r="GY132" s="152"/>
      <c r="GZ132" s="152"/>
      <c r="HA132" s="152"/>
      <c r="HB132" s="152"/>
      <c r="HC132" s="152"/>
      <c r="HD132" s="152"/>
      <c r="HE132" s="152"/>
      <c r="HF132" s="152"/>
      <c r="HG132" s="152"/>
      <c r="HH132" s="152"/>
      <c r="HI132" s="152"/>
      <c r="HJ132" s="152"/>
      <c r="HK132" s="152"/>
      <c r="HL132" s="152"/>
      <c r="HM132" s="152"/>
      <c r="HN132" s="152"/>
      <c r="HO132" s="152"/>
      <c r="HP132" s="152"/>
      <c r="HQ132" s="152"/>
      <c r="HR132" s="152"/>
      <c r="HS132" s="152"/>
      <c r="HT132" s="152"/>
      <c r="HU132" s="152"/>
      <c r="HV132" s="152"/>
      <c r="HW132" s="152"/>
      <c r="HX132" s="152"/>
      <c r="HY132" s="152"/>
      <c r="HZ132" s="152"/>
      <c r="IA132" s="152"/>
      <c r="IB132" s="152"/>
      <c r="IC132" s="152"/>
      <c r="ID132" s="152"/>
      <c r="IE132" s="152"/>
      <c r="IF132" s="152"/>
      <c r="IG132" s="152"/>
      <c r="IH132" s="152"/>
      <c r="II132" s="152"/>
      <c r="IJ132" s="152"/>
      <c r="IK132" s="152"/>
      <c r="IL132" s="152"/>
      <c r="IM132" s="152"/>
      <c r="IN132" s="152"/>
      <c r="IO132" s="152"/>
      <c r="IP132" s="152"/>
      <c r="IQ132" s="152"/>
      <c r="IR132" s="152"/>
      <c r="IS132" s="152"/>
      <c r="IT132" s="152"/>
      <c r="IU132" s="152"/>
      <c r="IV132" s="152"/>
      <c r="IW132" s="152"/>
      <c r="IX132" s="152"/>
      <c r="IY132" s="152"/>
      <c r="IZ132" s="152"/>
      <c r="JA132" s="152"/>
      <c r="JB132" s="152"/>
      <c r="JC132" s="152"/>
      <c r="JD132" s="152"/>
      <c r="JE132" s="152"/>
      <c r="JF132" s="152"/>
      <c r="JG132" s="152"/>
      <c r="JH132" s="152"/>
      <c r="JI132" s="152"/>
      <c r="JJ132" s="152"/>
      <c r="JK132" s="152"/>
      <c r="JL132" s="152"/>
      <c r="JM132" s="152"/>
      <c r="JN132" s="152"/>
      <c r="JO132" s="152"/>
      <c r="JP132" s="152"/>
      <c r="JQ132" s="152"/>
      <c r="JR132" s="152"/>
      <c r="JS132" s="152"/>
      <c r="JT132" s="152"/>
      <c r="JU132" s="152"/>
      <c r="JV132" s="152"/>
      <c r="JW132" s="152"/>
      <c r="JX132" s="152"/>
      <c r="JY132" s="152"/>
      <c r="JZ132" s="152"/>
      <c r="KA132" s="152"/>
      <c r="KB132" s="152"/>
      <c r="KC132" s="152"/>
      <c r="KD132" s="152"/>
      <c r="KE132" s="152"/>
      <c r="KF132" s="152"/>
      <c r="KG132" s="152"/>
      <c r="KH132" s="152"/>
      <c r="KI132" s="152"/>
      <c r="KJ132" s="152"/>
      <c r="KK132" s="152"/>
      <c r="KL132" s="152"/>
      <c r="KM132" s="152"/>
      <c r="KN132" s="152"/>
      <c r="KO132" s="152"/>
      <c r="KP132" s="152"/>
      <c r="KQ132" s="152"/>
      <c r="KR132" s="152"/>
      <c r="KS132" s="152"/>
      <c r="KT132" s="152"/>
      <c r="KU132" s="152"/>
      <c r="KV132" s="152"/>
      <c r="KW132" s="152"/>
      <c r="KX132" s="152"/>
      <c r="KY132" s="152"/>
      <c r="KZ132" s="152"/>
      <c r="LA132" s="152"/>
      <c r="LB132" s="152"/>
      <c r="LC132" s="152"/>
      <c r="LD132" s="152"/>
      <c r="LE132" s="152"/>
      <c r="LF132" s="152"/>
      <c r="LG132" s="152"/>
      <c r="LH132" s="152"/>
      <c r="LI132" s="152"/>
      <c r="LJ132" s="152"/>
      <c r="LK132" s="152"/>
      <c r="LL132" s="152"/>
      <c r="LM132" s="152"/>
      <c r="LN132" s="152"/>
      <c r="LO132" s="152"/>
      <c r="LP132" s="152"/>
      <c r="LQ132" s="152"/>
      <c r="LR132" s="152"/>
      <c r="LS132" s="152"/>
      <c r="LT132" s="152"/>
      <c r="LU132" s="152"/>
      <c r="LV132" s="152"/>
      <c r="LW132" s="152"/>
      <c r="LX132" s="152"/>
      <c r="LY132" s="152"/>
      <c r="LZ132" s="152"/>
      <c r="MA132" s="152"/>
      <c r="MB132" s="152"/>
      <c r="MC132" s="152"/>
      <c r="MD132" s="152"/>
      <c r="ME132" s="152"/>
      <c r="MF132" s="152"/>
      <c r="MG132" s="152"/>
      <c r="MH132" s="152"/>
      <c r="MI132" s="152"/>
      <c r="MJ132" s="152"/>
      <c r="MK132" s="152"/>
      <c r="ML132" s="152"/>
      <c r="MM132" s="152"/>
      <c r="MN132" s="152"/>
      <c r="MO132" s="152"/>
      <c r="MP132" s="152"/>
      <c r="MQ132" s="152"/>
      <c r="MR132" s="152"/>
      <c r="MS132" s="152"/>
      <c r="MT132" s="152"/>
    </row>
    <row r="133" spans="1:358" s="1" customFormat="1">
      <c r="A133" s="252"/>
      <c r="B133" s="276"/>
      <c r="C133" s="276"/>
      <c r="D133" s="152"/>
      <c r="E133" s="152"/>
      <c r="F133" s="277"/>
      <c r="G133" s="277"/>
      <c r="H133" s="277"/>
      <c r="I133" s="277"/>
      <c r="J133" s="278"/>
      <c r="K133" s="277"/>
      <c r="L133" s="277"/>
      <c r="M133" s="277"/>
      <c r="N133" s="277"/>
      <c r="O133" s="277"/>
      <c r="P133" s="277"/>
      <c r="Q133" s="277"/>
      <c r="R133" s="277"/>
      <c r="S133" s="277"/>
      <c r="T133" s="280"/>
      <c r="U133" s="280"/>
      <c r="V133" s="277"/>
      <c r="W133" s="277"/>
      <c r="X133" s="279"/>
      <c r="Y133" s="279"/>
      <c r="Z133" s="279"/>
      <c r="AA133" s="279"/>
      <c r="AB133" s="279"/>
      <c r="AC133" s="279"/>
      <c r="AD133" s="279"/>
      <c r="AE133" s="279"/>
      <c r="AF133" s="279"/>
      <c r="AG133" s="279"/>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c r="CV133" s="152"/>
      <c r="CW133" s="152"/>
      <c r="CX133" s="152"/>
      <c r="CY133" s="152"/>
      <c r="CZ133" s="152"/>
      <c r="DA133" s="152"/>
      <c r="DB133" s="152"/>
      <c r="DC133" s="152"/>
      <c r="DD133" s="152"/>
      <c r="DE133" s="152"/>
      <c r="DF133" s="152"/>
      <c r="DG133" s="152"/>
      <c r="DH133" s="152"/>
      <c r="DI133" s="152"/>
      <c r="DJ133" s="152"/>
      <c r="DK133" s="152"/>
      <c r="DL133" s="152"/>
      <c r="DM133" s="152"/>
      <c r="DN133" s="152"/>
      <c r="DO133" s="152"/>
      <c r="DP133" s="152"/>
      <c r="DQ133" s="152"/>
      <c r="DR133" s="152"/>
      <c r="DS133" s="152"/>
      <c r="DT133" s="152"/>
      <c r="DU133" s="152"/>
      <c r="DV133" s="152"/>
      <c r="DW133" s="152"/>
      <c r="DX133" s="152"/>
      <c r="DY133" s="152"/>
      <c r="DZ133" s="152"/>
      <c r="EA133" s="152"/>
      <c r="EB133" s="152"/>
      <c r="EC133" s="152"/>
      <c r="ED133" s="152"/>
      <c r="EE133" s="152"/>
      <c r="EF133" s="152"/>
      <c r="EG133" s="152"/>
      <c r="EH133" s="152"/>
      <c r="EI133" s="152"/>
      <c r="EJ133" s="152"/>
      <c r="EK133" s="152"/>
      <c r="EL133" s="152"/>
      <c r="EM133" s="152"/>
      <c r="EN133" s="152"/>
      <c r="EO133" s="152"/>
      <c r="EP133" s="152"/>
      <c r="EQ133" s="152"/>
      <c r="ER133" s="152"/>
      <c r="ES133" s="152"/>
      <c r="ET133" s="152"/>
      <c r="EU133" s="152"/>
      <c r="EV133" s="152"/>
      <c r="EW133" s="152"/>
      <c r="EX133" s="152"/>
      <c r="EY133" s="152"/>
      <c r="EZ133" s="152"/>
      <c r="FA133" s="152"/>
      <c r="FB133" s="152"/>
      <c r="FC133" s="152"/>
      <c r="FD133" s="152"/>
      <c r="FE133" s="152"/>
      <c r="FF133" s="152"/>
      <c r="FG133" s="152"/>
      <c r="FH133" s="152"/>
      <c r="FI133" s="152"/>
      <c r="FJ133" s="152"/>
      <c r="FK133" s="152"/>
      <c r="FL133" s="152"/>
      <c r="FM133" s="152"/>
      <c r="FN133" s="152"/>
      <c r="FO133" s="152"/>
      <c r="FP133" s="152"/>
      <c r="FQ133" s="152"/>
      <c r="FR133" s="152"/>
      <c r="FS133" s="152"/>
      <c r="FT133" s="152"/>
      <c r="FU133" s="152"/>
      <c r="FV133" s="152"/>
      <c r="FW133" s="152"/>
      <c r="FX133" s="152"/>
      <c r="FY133" s="152"/>
      <c r="FZ133" s="152"/>
      <c r="GA133" s="152"/>
      <c r="GB133" s="152"/>
      <c r="GC133" s="152"/>
      <c r="GD133" s="152"/>
      <c r="GE133" s="152"/>
      <c r="GF133" s="152"/>
      <c r="GG133" s="152"/>
      <c r="GH133" s="152"/>
      <c r="GI133" s="152"/>
      <c r="GJ133" s="152"/>
      <c r="GK133" s="152"/>
      <c r="GL133" s="152"/>
      <c r="GM133" s="152"/>
      <c r="GN133" s="152"/>
      <c r="GO133" s="152"/>
      <c r="GP133" s="152"/>
      <c r="GQ133" s="152"/>
      <c r="GR133" s="152"/>
      <c r="GS133" s="152"/>
      <c r="GT133" s="152"/>
      <c r="GU133" s="152"/>
      <c r="GV133" s="152"/>
      <c r="GW133" s="152"/>
      <c r="GX133" s="152"/>
      <c r="GY133" s="152"/>
      <c r="GZ133" s="152"/>
      <c r="HA133" s="152"/>
      <c r="HB133" s="152"/>
      <c r="HC133" s="152"/>
      <c r="HD133" s="152"/>
      <c r="HE133" s="152"/>
      <c r="HF133" s="152"/>
      <c r="HG133" s="152"/>
      <c r="HH133" s="152"/>
      <c r="HI133" s="152"/>
      <c r="HJ133" s="152"/>
      <c r="HK133" s="152"/>
      <c r="HL133" s="152"/>
      <c r="HM133" s="152"/>
      <c r="HN133" s="152"/>
      <c r="HO133" s="152"/>
      <c r="HP133" s="152"/>
      <c r="HQ133" s="152"/>
      <c r="HR133" s="152"/>
      <c r="HS133" s="152"/>
      <c r="HT133" s="152"/>
      <c r="HU133" s="152"/>
      <c r="HV133" s="152"/>
      <c r="HW133" s="152"/>
      <c r="HX133" s="152"/>
      <c r="HY133" s="152"/>
      <c r="HZ133" s="152"/>
      <c r="IA133" s="152"/>
      <c r="IB133" s="152"/>
      <c r="IC133" s="152"/>
      <c r="ID133" s="152"/>
      <c r="IE133" s="152"/>
      <c r="IF133" s="152"/>
      <c r="IG133" s="152"/>
      <c r="IH133" s="152"/>
      <c r="II133" s="152"/>
      <c r="IJ133" s="152"/>
      <c r="IK133" s="152"/>
      <c r="IL133" s="152"/>
      <c r="IM133" s="152"/>
      <c r="IN133" s="152"/>
      <c r="IO133" s="152"/>
      <c r="IP133" s="152"/>
      <c r="IQ133" s="152"/>
      <c r="IR133" s="152"/>
      <c r="IS133" s="152"/>
      <c r="IT133" s="152"/>
      <c r="IU133" s="152"/>
      <c r="IV133" s="152"/>
      <c r="IW133" s="152"/>
      <c r="IX133" s="152"/>
      <c r="IY133" s="152"/>
      <c r="IZ133" s="152"/>
      <c r="JA133" s="152"/>
      <c r="JB133" s="152"/>
      <c r="JC133" s="152"/>
      <c r="JD133" s="152"/>
      <c r="JE133" s="152"/>
      <c r="JF133" s="152"/>
      <c r="JG133" s="152"/>
      <c r="JH133" s="152"/>
      <c r="JI133" s="152"/>
      <c r="JJ133" s="152"/>
      <c r="JK133" s="152"/>
      <c r="JL133" s="152"/>
      <c r="JM133" s="152"/>
      <c r="JN133" s="152"/>
      <c r="JO133" s="152"/>
      <c r="JP133" s="152"/>
      <c r="JQ133" s="152"/>
      <c r="JR133" s="152"/>
      <c r="JS133" s="152"/>
      <c r="JT133" s="152"/>
      <c r="JU133" s="152"/>
      <c r="JV133" s="152"/>
      <c r="JW133" s="152"/>
      <c r="JX133" s="152"/>
      <c r="JY133" s="152"/>
      <c r="JZ133" s="152"/>
      <c r="KA133" s="152"/>
      <c r="KB133" s="152"/>
      <c r="KC133" s="152"/>
      <c r="KD133" s="152"/>
      <c r="KE133" s="152"/>
      <c r="KF133" s="152"/>
      <c r="KG133" s="152"/>
      <c r="KH133" s="152"/>
      <c r="KI133" s="152"/>
      <c r="KJ133" s="152"/>
      <c r="KK133" s="152"/>
      <c r="KL133" s="152"/>
      <c r="KM133" s="152"/>
      <c r="KN133" s="152"/>
      <c r="KO133" s="152"/>
      <c r="KP133" s="152"/>
      <c r="KQ133" s="152"/>
      <c r="KR133" s="152"/>
      <c r="KS133" s="152"/>
      <c r="KT133" s="152"/>
      <c r="KU133" s="152"/>
      <c r="KV133" s="152"/>
      <c r="KW133" s="152"/>
      <c r="KX133" s="152"/>
      <c r="KY133" s="152"/>
      <c r="KZ133" s="152"/>
      <c r="LA133" s="152"/>
      <c r="LB133" s="152"/>
      <c r="LC133" s="152"/>
      <c r="LD133" s="152"/>
      <c r="LE133" s="152"/>
      <c r="LF133" s="152"/>
      <c r="LG133" s="152"/>
      <c r="LH133" s="152"/>
      <c r="LI133" s="152"/>
      <c r="LJ133" s="152"/>
      <c r="LK133" s="152"/>
      <c r="LL133" s="152"/>
      <c r="LM133" s="152"/>
      <c r="LN133" s="152"/>
      <c r="LO133" s="152"/>
      <c r="LP133" s="152"/>
      <c r="LQ133" s="152"/>
      <c r="LR133" s="152"/>
      <c r="LS133" s="152"/>
      <c r="LT133" s="152"/>
      <c r="LU133" s="152"/>
      <c r="LV133" s="152"/>
      <c r="LW133" s="152"/>
      <c r="LX133" s="152"/>
      <c r="LY133" s="152"/>
      <c r="LZ133" s="152"/>
      <c r="MA133" s="152"/>
      <c r="MB133" s="152"/>
      <c r="MC133" s="152"/>
      <c r="MD133" s="152"/>
      <c r="ME133" s="152"/>
      <c r="MF133" s="152"/>
      <c r="MG133" s="152"/>
      <c r="MH133" s="152"/>
      <c r="MI133" s="152"/>
      <c r="MJ133" s="152"/>
      <c r="MK133" s="152"/>
      <c r="ML133" s="152"/>
      <c r="MM133" s="152"/>
      <c r="MN133" s="152"/>
      <c r="MO133" s="152"/>
      <c r="MP133" s="152"/>
      <c r="MQ133" s="152"/>
      <c r="MR133" s="152"/>
      <c r="MS133" s="152"/>
      <c r="MT133" s="152"/>
    </row>
    <row r="134" spans="1:358" s="1" customFormat="1">
      <c r="A134" s="252"/>
      <c r="B134" s="276"/>
      <c r="C134" s="276"/>
      <c r="D134" s="152"/>
      <c r="E134" s="152"/>
      <c r="F134" s="277"/>
      <c r="G134" s="277"/>
      <c r="H134" s="277"/>
      <c r="I134" s="277"/>
      <c r="J134" s="278"/>
      <c r="K134" s="277"/>
      <c r="L134" s="277"/>
      <c r="M134" s="277"/>
      <c r="N134" s="277"/>
      <c r="O134" s="277"/>
      <c r="P134" s="277"/>
      <c r="Q134" s="277"/>
      <c r="R134" s="277"/>
      <c r="S134" s="277"/>
      <c r="T134" s="280"/>
      <c r="U134" s="280"/>
      <c r="V134" s="277"/>
      <c r="W134" s="277"/>
      <c r="X134" s="279"/>
      <c r="Y134" s="279"/>
      <c r="Z134" s="279"/>
      <c r="AA134" s="279"/>
      <c r="AB134" s="279"/>
      <c r="AC134" s="279"/>
      <c r="AD134" s="279"/>
      <c r="AE134" s="279"/>
      <c r="AF134" s="279"/>
      <c r="AG134" s="279"/>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2"/>
      <c r="EF134" s="152"/>
      <c r="EG134" s="152"/>
      <c r="EH134" s="152"/>
      <c r="EI134" s="152"/>
      <c r="EJ134" s="152"/>
      <c r="EK134" s="152"/>
      <c r="EL134" s="152"/>
      <c r="EM134" s="152"/>
      <c r="EN134" s="152"/>
      <c r="EO134" s="152"/>
      <c r="EP134" s="152"/>
      <c r="EQ134" s="152"/>
      <c r="ER134" s="152"/>
      <c r="ES134" s="152"/>
      <c r="ET134" s="152"/>
      <c r="EU134" s="152"/>
      <c r="EV134" s="152"/>
      <c r="EW134" s="152"/>
      <c r="EX134" s="152"/>
      <c r="EY134" s="152"/>
      <c r="EZ134" s="152"/>
      <c r="FA134" s="152"/>
      <c r="FB134" s="152"/>
      <c r="FC134" s="152"/>
      <c r="FD134" s="152"/>
      <c r="FE134" s="152"/>
      <c r="FF134" s="152"/>
      <c r="FG134" s="152"/>
      <c r="FH134" s="152"/>
      <c r="FI134" s="152"/>
      <c r="FJ134" s="152"/>
      <c r="FK134" s="152"/>
      <c r="FL134" s="152"/>
      <c r="FM134" s="152"/>
      <c r="FN134" s="152"/>
      <c r="FO134" s="152"/>
      <c r="FP134" s="152"/>
      <c r="FQ134" s="152"/>
      <c r="FR134" s="152"/>
      <c r="FS134" s="152"/>
      <c r="FT134" s="152"/>
      <c r="FU134" s="152"/>
      <c r="FV134" s="152"/>
      <c r="FW134" s="152"/>
      <c r="FX134" s="152"/>
      <c r="FY134" s="152"/>
      <c r="FZ134" s="152"/>
      <c r="GA134" s="152"/>
      <c r="GB134" s="152"/>
      <c r="GC134" s="152"/>
      <c r="GD134" s="152"/>
      <c r="GE134" s="152"/>
      <c r="GF134" s="152"/>
      <c r="GG134" s="152"/>
      <c r="GH134" s="152"/>
      <c r="GI134" s="152"/>
      <c r="GJ134" s="152"/>
      <c r="GK134" s="152"/>
      <c r="GL134" s="152"/>
      <c r="GM134" s="152"/>
      <c r="GN134" s="152"/>
      <c r="GO134" s="152"/>
      <c r="GP134" s="152"/>
      <c r="GQ134" s="152"/>
      <c r="GR134" s="152"/>
      <c r="GS134" s="152"/>
      <c r="GT134" s="152"/>
      <c r="GU134" s="152"/>
      <c r="GV134" s="152"/>
      <c r="GW134" s="152"/>
      <c r="GX134" s="152"/>
      <c r="GY134" s="152"/>
      <c r="GZ134" s="152"/>
      <c r="HA134" s="152"/>
      <c r="HB134" s="152"/>
      <c r="HC134" s="152"/>
      <c r="HD134" s="152"/>
      <c r="HE134" s="152"/>
      <c r="HF134" s="152"/>
      <c r="HG134" s="152"/>
      <c r="HH134" s="152"/>
      <c r="HI134" s="152"/>
      <c r="HJ134" s="152"/>
      <c r="HK134" s="152"/>
      <c r="HL134" s="152"/>
      <c r="HM134" s="152"/>
      <c r="HN134" s="152"/>
      <c r="HO134" s="152"/>
      <c r="HP134" s="152"/>
      <c r="HQ134" s="152"/>
      <c r="HR134" s="152"/>
      <c r="HS134" s="152"/>
      <c r="HT134" s="152"/>
      <c r="HU134" s="152"/>
      <c r="HV134" s="152"/>
      <c r="HW134" s="152"/>
      <c r="HX134" s="152"/>
      <c r="HY134" s="152"/>
      <c r="HZ134" s="152"/>
      <c r="IA134" s="152"/>
      <c r="IB134" s="152"/>
      <c r="IC134" s="152"/>
      <c r="ID134" s="152"/>
      <c r="IE134" s="152"/>
      <c r="IF134" s="152"/>
      <c r="IG134" s="152"/>
      <c r="IH134" s="152"/>
      <c r="II134" s="152"/>
      <c r="IJ134" s="152"/>
      <c r="IK134" s="152"/>
      <c r="IL134" s="152"/>
      <c r="IM134" s="152"/>
      <c r="IN134" s="152"/>
      <c r="IO134" s="152"/>
      <c r="IP134" s="152"/>
      <c r="IQ134" s="152"/>
      <c r="IR134" s="152"/>
      <c r="IS134" s="152"/>
      <c r="IT134" s="152"/>
      <c r="IU134" s="152"/>
      <c r="IV134" s="152"/>
      <c r="IW134" s="152"/>
      <c r="IX134" s="152"/>
      <c r="IY134" s="152"/>
      <c r="IZ134" s="152"/>
      <c r="JA134" s="152"/>
      <c r="JB134" s="152"/>
      <c r="JC134" s="152"/>
      <c r="JD134" s="152"/>
      <c r="JE134" s="152"/>
      <c r="JF134" s="152"/>
      <c r="JG134" s="152"/>
      <c r="JH134" s="152"/>
      <c r="JI134" s="152"/>
      <c r="JJ134" s="152"/>
      <c r="JK134" s="152"/>
      <c r="JL134" s="152"/>
      <c r="JM134" s="152"/>
      <c r="JN134" s="152"/>
      <c r="JO134" s="152"/>
      <c r="JP134" s="152"/>
      <c r="JQ134" s="152"/>
      <c r="JR134" s="152"/>
      <c r="JS134" s="152"/>
      <c r="JT134" s="152"/>
      <c r="JU134" s="152"/>
      <c r="JV134" s="152"/>
      <c r="JW134" s="152"/>
      <c r="JX134" s="152"/>
      <c r="JY134" s="152"/>
      <c r="JZ134" s="152"/>
      <c r="KA134" s="152"/>
      <c r="KB134" s="152"/>
      <c r="KC134" s="152"/>
      <c r="KD134" s="152"/>
      <c r="KE134" s="152"/>
      <c r="KF134" s="152"/>
      <c r="KG134" s="152"/>
      <c r="KH134" s="152"/>
      <c r="KI134" s="152"/>
      <c r="KJ134" s="152"/>
      <c r="KK134" s="152"/>
      <c r="KL134" s="152"/>
      <c r="KM134" s="152"/>
      <c r="KN134" s="152"/>
      <c r="KO134" s="152"/>
      <c r="KP134" s="152"/>
      <c r="KQ134" s="152"/>
      <c r="KR134" s="152"/>
      <c r="KS134" s="152"/>
      <c r="KT134" s="152"/>
      <c r="KU134" s="152"/>
      <c r="KV134" s="152"/>
      <c r="KW134" s="152"/>
      <c r="KX134" s="152"/>
      <c r="KY134" s="152"/>
      <c r="KZ134" s="152"/>
      <c r="LA134" s="152"/>
      <c r="LB134" s="152"/>
      <c r="LC134" s="152"/>
      <c r="LD134" s="152"/>
      <c r="LE134" s="152"/>
      <c r="LF134" s="152"/>
      <c r="LG134" s="152"/>
      <c r="LH134" s="152"/>
      <c r="LI134" s="152"/>
      <c r="LJ134" s="152"/>
      <c r="LK134" s="152"/>
      <c r="LL134" s="152"/>
      <c r="LM134" s="152"/>
      <c r="LN134" s="152"/>
      <c r="LO134" s="152"/>
      <c r="LP134" s="152"/>
      <c r="LQ134" s="152"/>
      <c r="LR134" s="152"/>
      <c r="LS134" s="152"/>
      <c r="LT134" s="152"/>
      <c r="LU134" s="152"/>
      <c r="LV134" s="152"/>
      <c r="LW134" s="152"/>
      <c r="LX134" s="152"/>
      <c r="LY134" s="152"/>
      <c r="LZ134" s="152"/>
      <c r="MA134" s="152"/>
      <c r="MB134" s="152"/>
      <c r="MC134" s="152"/>
      <c r="MD134" s="152"/>
      <c r="ME134" s="152"/>
      <c r="MF134" s="152"/>
      <c r="MG134" s="152"/>
      <c r="MH134" s="152"/>
      <c r="MI134" s="152"/>
      <c r="MJ134" s="152"/>
      <c r="MK134" s="152"/>
      <c r="ML134" s="152"/>
      <c r="MM134" s="152"/>
      <c r="MN134" s="152"/>
      <c r="MO134" s="152"/>
      <c r="MP134" s="152"/>
      <c r="MQ134" s="152"/>
      <c r="MR134" s="152"/>
      <c r="MS134" s="152"/>
      <c r="MT134" s="152"/>
    </row>
    <row r="135" spans="1:358" s="1" customFormat="1">
      <c r="A135" s="252"/>
      <c r="B135" s="276"/>
      <c r="C135" s="276"/>
      <c r="D135" s="152"/>
      <c r="E135" s="152"/>
      <c r="F135" s="277"/>
      <c r="G135" s="277"/>
      <c r="H135" s="277"/>
      <c r="I135" s="277"/>
      <c r="J135" s="278"/>
      <c r="K135" s="277"/>
      <c r="L135" s="277"/>
      <c r="M135" s="277"/>
      <c r="N135" s="277"/>
      <c r="O135" s="277"/>
      <c r="P135" s="277"/>
      <c r="Q135" s="277"/>
      <c r="R135" s="277"/>
      <c r="S135" s="277"/>
      <c r="T135" s="280"/>
      <c r="U135" s="280"/>
      <c r="V135" s="277"/>
      <c r="W135" s="277"/>
      <c r="X135" s="279"/>
      <c r="Y135" s="279"/>
      <c r="Z135" s="279"/>
      <c r="AA135" s="279"/>
      <c r="AB135" s="279"/>
      <c r="AC135" s="279"/>
      <c r="AD135" s="279"/>
      <c r="AE135" s="279"/>
      <c r="AF135" s="279"/>
      <c r="AG135" s="279"/>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c r="CV135" s="152"/>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c r="DY135" s="152"/>
      <c r="DZ135" s="152"/>
      <c r="EA135" s="152"/>
      <c r="EB135" s="152"/>
      <c r="EC135" s="152"/>
      <c r="ED135" s="152"/>
      <c r="EE135" s="152"/>
      <c r="EF135" s="152"/>
      <c r="EG135" s="152"/>
      <c r="EH135" s="152"/>
      <c r="EI135" s="152"/>
      <c r="EJ135" s="152"/>
      <c r="EK135" s="152"/>
      <c r="EL135" s="152"/>
      <c r="EM135" s="152"/>
      <c r="EN135" s="152"/>
      <c r="EO135" s="152"/>
      <c r="EP135" s="152"/>
      <c r="EQ135" s="152"/>
      <c r="ER135" s="152"/>
      <c r="ES135" s="152"/>
      <c r="ET135" s="152"/>
      <c r="EU135" s="152"/>
      <c r="EV135" s="152"/>
      <c r="EW135" s="152"/>
      <c r="EX135" s="152"/>
      <c r="EY135" s="152"/>
      <c r="EZ135" s="152"/>
      <c r="FA135" s="152"/>
      <c r="FB135" s="152"/>
      <c r="FC135" s="152"/>
      <c r="FD135" s="152"/>
      <c r="FE135" s="152"/>
      <c r="FF135" s="152"/>
      <c r="FG135" s="152"/>
      <c r="FH135" s="152"/>
      <c r="FI135" s="152"/>
      <c r="FJ135" s="152"/>
      <c r="FK135" s="152"/>
      <c r="FL135" s="152"/>
      <c r="FM135" s="152"/>
      <c r="FN135" s="152"/>
      <c r="FO135" s="152"/>
      <c r="FP135" s="152"/>
      <c r="FQ135" s="152"/>
      <c r="FR135" s="152"/>
      <c r="FS135" s="152"/>
      <c r="FT135" s="152"/>
      <c r="FU135" s="152"/>
      <c r="FV135" s="152"/>
      <c r="FW135" s="152"/>
      <c r="FX135" s="152"/>
      <c r="FY135" s="152"/>
      <c r="FZ135" s="152"/>
      <c r="GA135" s="152"/>
      <c r="GB135" s="152"/>
      <c r="GC135" s="152"/>
      <c r="GD135" s="152"/>
      <c r="GE135" s="152"/>
      <c r="GF135" s="152"/>
      <c r="GG135" s="152"/>
      <c r="GH135" s="152"/>
      <c r="GI135" s="152"/>
      <c r="GJ135" s="152"/>
      <c r="GK135" s="152"/>
      <c r="GL135" s="152"/>
      <c r="GM135" s="152"/>
      <c r="GN135" s="152"/>
      <c r="GO135" s="152"/>
      <c r="GP135" s="152"/>
      <c r="GQ135" s="152"/>
      <c r="GR135" s="152"/>
      <c r="GS135" s="152"/>
      <c r="GT135" s="152"/>
      <c r="GU135" s="152"/>
      <c r="GV135" s="152"/>
      <c r="GW135" s="152"/>
      <c r="GX135" s="152"/>
      <c r="GY135" s="152"/>
      <c r="GZ135" s="152"/>
      <c r="HA135" s="152"/>
      <c r="HB135" s="152"/>
      <c r="HC135" s="152"/>
      <c r="HD135" s="152"/>
      <c r="HE135" s="152"/>
      <c r="HF135" s="152"/>
      <c r="HG135" s="152"/>
      <c r="HH135" s="152"/>
      <c r="HI135" s="152"/>
      <c r="HJ135" s="152"/>
      <c r="HK135" s="152"/>
      <c r="HL135" s="152"/>
      <c r="HM135" s="152"/>
      <c r="HN135" s="152"/>
      <c r="HO135" s="152"/>
      <c r="HP135" s="152"/>
      <c r="HQ135" s="152"/>
      <c r="HR135" s="152"/>
      <c r="HS135" s="152"/>
      <c r="HT135" s="152"/>
      <c r="HU135" s="152"/>
      <c r="HV135" s="152"/>
      <c r="HW135" s="152"/>
      <c r="HX135" s="152"/>
      <c r="HY135" s="152"/>
      <c r="HZ135" s="152"/>
      <c r="IA135" s="152"/>
      <c r="IB135" s="152"/>
      <c r="IC135" s="152"/>
      <c r="ID135" s="152"/>
      <c r="IE135" s="152"/>
      <c r="IF135" s="152"/>
      <c r="IG135" s="152"/>
      <c r="IH135" s="152"/>
      <c r="II135" s="152"/>
      <c r="IJ135" s="152"/>
      <c r="IK135" s="152"/>
      <c r="IL135" s="152"/>
      <c r="IM135" s="152"/>
      <c r="IN135" s="152"/>
      <c r="IO135" s="152"/>
      <c r="IP135" s="152"/>
      <c r="IQ135" s="152"/>
      <c r="IR135" s="152"/>
      <c r="IS135" s="152"/>
      <c r="IT135" s="152"/>
      <c r="IU135" s="152"/>
      <c r="IV135" s="152"/>
      <c r="IW135" s="152"/>
      <c r="IX135" s="152"/>
      <c r="IY135" s="152"/>
      <c r="IZ135" s="152"/>
      <c r="JA135" s="152"/>
      <c r="JB135" s="152"/>
      <c r="JC135" s="152"/>
      <c r="JD135" s="152"/>
      <c r="JE135" s="152"/>
      <c r="JF135" s="152"/>
      <c r="JG135" s="152"/>
      <c r="JH135" s="152"/>
      <c r="JI135" s="152"/>
      <c r="JJ135" s="152"/>
      <c r="JK135" s="152"/>
      <c r="JL135" s="152"/>
      <c r="JM135" s="152"/>
      <c r="JN135" s="152"/>
      <c r="JO135" s="152"/>
      <c r="JP135" s="152"/>
      <c r="JQ135" s="152"/>
      <c r="JR135" s="152"/>
      <c r="JS135" s="152"/>
      <c r="JT135" s="152"/>
      <c r="JU135" s="152"/>
      <c r="JV135" s="152"/>
      <c r="JW135" s="152"/>
      <c r="JX135" s="152"/>
      <c r="JY135" s="152"/>
      <c r="JZ135" s="152"/>
      <c r="KA135" s="152"/>
      <c r="KB135" s="152"/>
      <c r="KC135" s="152"/>
      <c r="KD135" s="152"/>
      <c r="KE135" s="152"/>
      <c r="KF135" s="152"/>
      <c r="KG135" s="152"/>
      <c r="KH135" s="152"/>
      <c r="KI135" s="152"/>
      <c r="KJ135" s="152"/>
      <c r="KK135" s="152"/>
      <c r="KL135" s="152"/>
      <c r="KM135" s="152"/>
      <c r="KN135" s="152"/>
      <c r="KO135" s="152"/>
      <c r="KP135" s="152"/>
      <c r="KQ135" s="152"/>
      <c r="KR135" s="152"/>
      <c r="KS135" s="152"/>
      <c r="KT135" s="152"/>
      <c r="KU135" s="152"/>
      <c r="KV135" s="152"/>
      <c r="KW135" s="152"/>
      <c r="KX135" s="152"/>
      <c r="KY135" s="152"/>
      <c r="KZ135" s="152"/>
      <c r="LA135" s="152"/>
      <c r="LB135" s="152"/>
      <c r="LC135" s="152"/>
      <c r="LD135" s="152"/>
      <c r="LE135" s="152"/>
      <c r="LF135" s="152"/>
      <c r="LG135" s="152"/>
      <c r="LH135" s="152"/>
      <c r="LI135" s="152"/>
      <c r="LJ135" s="152"/>
      <c r="LK135" s="152"/>
      <c r="LL135" s="152"/>
      <c r="LM135" s="152"/>
      <c r="LN135" s="152"/>
      <c r="LO135" s="152"/>
      <c r="LP135" s="152"/>
      <c r="LQ135" s="152"/>
      <c r="LR135" s="152"/>
      <c r="LS135" s="152"/>
      <c r="LT135" s="152"/>
      <c r="LU135" s="152"/>
      <c r="LV135" s="152"/>
      <c r="LW135" s="152"/>
      <c r="LX135" s="152"/>
      <c r="LY135" s="152"/>
      <c r="LZ135" s="152"/>
      <c r="MA135" s="152"/>
      <c r="MB135" s="152"/>
      <c r="MC135" s="152"/>
      <c r="MD135" s="152"/>
      <c r="ME135" s="152"/>
      <c r="MF135" s="152"/>
      <c r="MG135" s="152"/>
      <c r="MH135" s="152"/>
      <c r="MI135" s="152"/>
      <c r="MJ135" s="152"/>
      <c r="MK135" s="152"/>
      <c r="ML135" s="152"/>
      <c r="MM135" s="152"/>
      <c r="MN135" s="152"/>
      <c r="MO135" s="152"/>
      <c r="MP135" s="152"/>
      <c r="MQ135" s="152"/>
      <c r="MR135" s="152"/>
      <c r="MS135" s="152"/>
      <c r="MT135" s="152"/>
    </row>
    <row r="136" spans="1:358" s="1" customFormat="1">
      <c r="A136" s="194"/>
      <c r="B136" s="2"/>
      <c r="C136" s="2"/>
      <c r="F136" s="3"/>
      <c r="G136" s="3"/>
      <c r="H136" s="3"/>
      <c r="I136" s="3"/>
      <c r="J136" s="4"/>
      <c r="K136" s="3"/>
      <c r="L136" s="3"/>
      <c r="M136" s="3"/>
      <c r="N136" s="3"/>
      <c r="O136" s="3"/>
      <c r="P136" s="3"/>
      <c r="Q136" s="3"/>
      <c r="R136" s="3"/>
      <c r="S136" s="3"/>
      <c r="T136" s="5"/>
      <c r="U136" s="5"/>
      <c r="V136" s="3"/>
      <c r="W136" s="3"/>
      <c r="X136" s="6"/>
      <c r="Y136" s="6"/>
      <c r="Z136" s="6"/>
      <c r="AA136" s="6"/>
      <c r="AB136" s="6"/>
      <c r="AC136" s="6"/>
      <c r="AD136" s="6"/>
      <c r="AE136" s="6"/>
      <c r="AF136" s="6"/>
      <c r="AG136" s="6"/>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c r="CS136" s="152"/>
      <c r="CT136" s="152"/>
      <c r="CU136" s="152"/>
      <c r="CV136" s="152"/>
      <c r="CW136" s="152"/>
      <c r="CX136" s="152"/>
      <c r="CY136" s="152"/>
      <c r="CZ136" s="152"/>
      <c r="DA136" s="152"/>
      <c r="DB136" s="152"/>
      <c r="DC136" s="152"/>
      <c r="DD136" s="152"/>
      <c r="DE136" s="152"/>
      <c r="DF136" s="152"/>
      <c r="DG136" s="152"/>
      <c r="DH136" s="152"/>
      <c r="DI136" s="152"/>
      <c r="DJ136" s="152"/>
      <c r="DK136" s="152"/>
      <c r="DL136" s="152"/>
      <c r="DM136" s="152"/>
      <c r="DN136" s="152"/>
      <c r="DO136" s="152"/>
      <c r="DP136" s="152"/>
      <c r="DQ136" s="152"/>
      <c r="DR136" s="152"/>
      <c r="DS136" s="152"/>
      <c r="DT136" s="152"/>
      <c r="DU136" s="152"/>
      <c r="DV136" s="152"/>
      <c r="DW136" s="152"/>
      <c r="DX136" s="152"/>
      <c r="DY136" s="152"/>
      <c r="DZ136" s="152"/>
      <c r="EA136" s="152"/>
      <c r="EB136" s="152"/>
      <c r="EC136" s="152"/>
      <c r="ED136" s="152"/>
      <c r="EE136" s="152"/>
      <c r="EF136" s="152"/>
      <c r="EG136" s="152"/>
      <c r="EH136" s="152"/>
      <c r="EI136" s="152"/>
      <c r="EJ136" s="152"/>
      <c r="EK136" s="152"/>
      <c r="EL136" s="152"/>
      <c r="EM136" s="152"/>
      <c r="EN136" s="152"/>
      <c r="EO136" s="152"/>
      <c r="EP136" s="152"/>
      <c r="EQ136" s="152"/>
      <c r="ER136" s="152"/>
      <c r="ES136" s="152"/>
      <c r="ET136" s="152"/>
      <c r="EU136" s="152"/>
      <c r="EV136" s="152"/>
      <c r="EW136" s="152"/>
      <c r="EX136" s="152"/>
      <c r="EY136" s="152"/>
      <c r="EZ136" s="152"/>
      <c r="FA136" s="152"/>
      <c r="FB136" s="152"/>
      <c r="FC136" s="152"/>
      <c r="FD136" s="152"/>
      <c r="FE136" s="152"/>
      <c r="FF136" s="152"/>
      <c r="FG136" s="152"/>
      <c r="FH136" s="152"/>
      <c r="FI136" s="152"/>
      <c r="FJ136" s="152"/>
      <c r="FK136" s="152"/>
      <c r="FL136" s="152"/>
      <c r="FM136" s="152"/>
      <c r="FN136" s="152"/>
      <c r="FO136" s="152"/>
      <c r="FP136" s="152"/>
      <c r="FQ136" s="152"/>
      <c r="FR136" s="152"/>
      <c r="FS136" s="152"/>
      <c r="FT136" s="152"/>
      <c r="FU136" s="152"/>
      <c r="FV136" s="152"/>
      <c r="FW136" s="152"/>
      <c r="FX136" s="152"/>
      <c r="FY136" s="152"/>
      <c r="FZ136" s="152"/>
      <c r="GA136" s="152"/>
      <c r="GB136" s="152"/>
      <c r="GC136" s="152"/>
      <c r="GD136" s="152"/>
      <c r="GE136" s="152"/>
      <c r="GF136" s="152"/>
      <c r="GG136" s="152"/>
      <c r="GH136" s="152"/>
      <c r="GI136" s="152"/>
      <c r="GJ136" s="152"/>
      <c r="GK136" s="152"/>
      <c r="GL136" s="152"/>
      <c r="GM136" s="152"/>
      <c r="GN136" s="152"/>
      <c r="GO136" s="152"/>
      <c r="GP136" s="152"/>
      <c r="GQ136" s="152"/>
      <c r="GR136" s="152"/>
      <c r="GS136" s="152"/>
      <c r="GT136" s="152"/>
      <c r="GU136" s="152"/>
      <c r="GV136" s="152"/>
      <c r="GW136" s="152"/>
      <c r="GX136" s="152"/>
      <c r="GY136" s="152"/>
      <c r="GZ136" s="152"/>
      <c r="HA136" s="152"/>
      <c r="HB136" s="152"/>
      <c r="HC136" s="152"/>
      <c r="HD136" s="152"/>
      <c r="HE136" s="152"/>
      <c r="HF136" s="152"/>
      <c r="HG136" s="152"/>
      <c r="HH136" s="152"/>
      <c r="HI136" s="152"/>
      <c r="HJ136" s="152"/>
      <c r="HK136" s="152"/>
      <c r="HL136" s="152"/>
      <c r="HM136" s="152"/>
      <c r="HN136" s="152"/>
      <c r="HO136" s="152"/>
      <c r="HP136" s="152"/>
      <c r="HQ136" s="152"/>
      <c r="HR136" s="152"/>
      <c r="HS136" s="152"/>
      <c r="HT136" s="152"/>
      <c r="HU136" s="152"/>
      <c r="HV136" s="152"/>
      <c r="HW136" s="152"/>
      <c r="HX136" s="152"/>
      <c r="HY136" s="152"/>
      <c r="HZ136" s="152"/>
      <c r="IA136" s="152"/>
      <c r="IB136" s="152"/>
      <c r="IC136" s="152"/>
      <c r="ID136" s="152"/>
      <c r="IE136" s="152"/>
      <c r="IF136" s="152"/>
      <c r="IG136" s="152"/>
      <c r="IH136" s="152"/>
      <c r="II136" s="152"/>
      <c r="IJ136" s="152"/>
      <c r="IK136" s="152"/>
      <c r="IL136" s="152"/>
      <c r="IM136" s="152"/>
      <c r="IN136" s="152"/>
      <c r="IO136" s="152"/>
      <c r="IP136" s="152"/>
      <c r="IQ136" s="152"/>
      <c r="IR136" s="152"/>
      <c r="IS136" s="152"/>
      <c r="IT136" s="152"/>
      <c r="IU136" s="152"/>
      <c r="IV136" s="152"/>
      <c r="IW136" s="152"/>
      <c r="IX136" s="152"/>
      <c r="IY136" s="152"/>
      <c r="IZ136" s="152"/>
      <c r="JA136" s="152"/>
      <c r="JB136" s="152"/>
      <c r="JC136" s="152"/>
      <c r="JD136" s="152"/>
      <c r="JE136" s="152"/>
      <c r="JF136" s="152"/>
      <c r="JG136" s="152"/>
      <c r="JH136" s="152"/>
      <c r="JI136" s="152"/>
      <c r="JJ136" s="152"/>
      <c r="JK136" s="152"/>
      <c r="JL136" s="152"/>
      <c r="JM136" s="152"/>
      <c r="JN136" s="152"/>
      <c r="JO136" s="152"/>
      <c r="JP136" s="152"/>
      <c r="JQ136" s="152"/>
      <c r="JR136" s="152"/>
      <c r="JS136" s="152"/>
      <c r="JT136" s="152"/>
      <c r="JU136" s="152"/>
      <c r="JV136" s="152"/>
      <c r="JW136" s="152"/>
      <c r="JX136" s="152"/>
      <c r="JY136" s="152"/>
      <c r="JZ136" s="152"/>
      <c r="KA136" s="152"/>
      <c r="KB136" s="152"/>
      <c r="KC136" s="152"/>
      <c r="KD136" s="152"/>
      <c r="KE136" s="152"/>
      <c r="KF136" s="152"/>
      <c r="KG136" s="152"/>
      <c r="KH136" s="152"/>
      <c r="KI136" s="152"/>
      <c r="KJ136" s="152"/>
      <c r="KK136" s="152"/>
      <c r="KL136" s="152"/>
      <c r="KM136" s="152"/>
      <c r="KN136" s="152"/>
      <c r="KO136" s="152"/>
      <c r="KP136" s="152"/>
      <c r="KQ136" s="152"/>
      <c r="KR136" s="152"/>
      <c r="KS136" s="152"/>
      <c r="KT136" s="152"/>
      <c r="KU136" s="152"/>
      <c r="KV136" s="152"/>
      <c r="KW136" s="152"/>
      <c r="KX136" s="152"/>
      <c r="KY136" s="152"/>
      <c r="KZ136" s="152"/>
      <c r="LA136" s="152"/>
      <c r="LB136" s="152"/>
      <c r="LC136" s="152"/>
      <c r="LD136" s="152"/>
      <c r="LE136" s="152"/>
      <c r="LF136" s="152"/>
      <c r="LG136" s="152"/>
      <c r="LH136" s="152"/>
      <c r="LI136" s="152"/>
      <c r="LJ136" s="152"/>
      <c r="LK136" s="152"/>
      <c r="LL136" s="152"/>
      <c r="LM136" s="152"/>
      <c r="LN136" s="152"/>
      <c r="LO136" s="152"/>
      <c r="LP136" s="152"/>
      <c r="LQ136" s="152"/>
      <c r="LR136" s="152"/>
      <c r="LS136" s="152"/>
      <c r="LT136" s="152"/>
      <c r="LU136" s="152"/>
      <c r="LV136" s="152"/>
      <c r="LW136" s="152"/>
      <c r="LX136" s="152"/>
      <c r="LY136" s="152"/>
      <c r="LZ136" s="152"/>
      <c r="MA136" s="152"/>
      <c r="MB136" s="152"/>
      <c r="MC136" s="152"/>
      <c r="MD136" s="152"/>
      <c r="ME136" s="152"/>
      <c r="MF136" s="152"/>
      <c r="MG136" s="152"/>
      <c r="MH136" s="152"/>
      <c r="MI136" s="152"/>
      <c r="MJ136" s="152"/>
      <c r="MK136" s="152"/>
      <c r="ML136" s="152"/>
      <c r="MM136" s="152"/>
      <c r="MN136" s="152"/>
      <c r="MO136" s="152"/>
      <c r="MP136" s="152"/>
      <c r="MQ136" s="152"/>
      <c r="MR136" s="152"/>
      <c r="MS136" s="152"/>
      <c r="MT136" s="152"/>
    </row>
  </sheetData>
  <mergeCells count="183">
    <mergeCell ref="AG74:AG75"/>
    <mergeCell ref="AH74:AH75"/>
    <mergeCell ref="A77:C77"/>
    <mergeCell ref="AA74:AA75"/>
    <mergeCell ref="AB74:AB75"/>
    <mergeCell ref="AC74:AC75"/>
    <mergeCell ref="AD74:AD75"/>
    <mergeCell ref="AE74:AE75"/>
    <mergeCell ref="AF74:AF75"/>
    <mergeCell ref="S74:S75"/>
    <mergeCell ref="V74:V75"/>
    <mergeCell ref="W74:W75"/>
    <mergeCell ref="X74:X75"/>
    <mergeCell ref="Y74:Y75"/>
    <mergeCell ref="Z74:Z75"/>
    <mergeCell ref="K74:K75"/>
    <mergeCell ref="N74:N75"/>
    <mergeCell ref="O74:O75"/>
    <mergeCell ref="P74:P75"/>
    <mergeCell ref="Q74:Q75"/>
    <mergeCell ref="R74:R75"/>
    <mergeCell ref="A66:C66"/>
    <mergeCell ref="E74:E75"/>
    <mergeCell ref="F74:F75"/>
    <mergeCell ref="G74:G75"/>
    <mergeCell ref="H74:H75"/>
    <mergeCell ref="I74:I75"/>
    <mergeCell ref="AC63:AC64"/>
    <mergeCell ref="AD63:AD64"/>
    <mergeCell ref="AE63:AE64"/>
    <mergeCell ref="O63:O64"/>
    <mergeCell ref="P63:P64"/>
    <mergeCell ref="Q63:Q64"/>
    <mergeCell ref="R63:R64"/>
    <mergeCell ref="S63:S64"/>
    <mergeCell ref="V63:V64"/>
    <mergeCell ref="AF63:AF64"/>
    <mergeCell ref="AG63:AG64"/>
    <mergeCell ref="AH63:AH64"/>
    <mergeCell ref="W63:W64"/>
    <mergeCell ref="X63:X64"/>
    <mergeCell ref="Y63:Y64"/>
    <mergeCell ref="Z63:Z64"/>
    <mergeCell ref="AA63:AA64"/>
    <mergeCell ref="AB63:AB64"/>
    <mergeCell ref="AG52:AG53"/>
    <mergeCell ref="AH52:AH53"/>
    <mergeCell ref="A55:C55"/>
    <mergeCell ref="E63:E64"/>
    <mergeCell ref="F63:F64"/>
    <mergeCell ref="G63:G64"/>
    <mergeCell ref="H63:H64"/>
    <mergeCell ref="I63:I64"/>
    <mergeCell ref="K63:K64"/>
    <mergeCell ref="N63:N64"/>
    <mergeCell ref="AA52:AA53"/>
    <mergeCell ref="AB52:AB53"/>
    <mergeCell ref="AC52:AC53"/>
    <mergeCell ref="AD52:AD53"/>
    <mergeCell ref="AE52:AE53"/>
    <mergeCell ref="AF52:AF53"/>
    <mergeCell ref="S52:S53"/>
    <mergeCell ref="V52:V53"/>
    <mergeCell ref="W52:W53"/>
    <mergeCell ref="X52:X53"/>
    <mergeCell ref="Y52:Y53"/>
    <mergeCell ref="Z52:Z53"/>
    <mergeCell ref="K52:K53"/>
    <mergeCell ref="N52:N53"/>
    <mergeCell ref="O52:O53"/>
    <mergeCell ref="P52:P53"/>
    <mergeCell ref="Q52:Q53"/>
    <mergeCell ref="R52:R53"/>
    <mergeCell ref="A42:C42"/>
    <mergeCell ref="E52:E53"/>
    <mergeCell ref="F52:F53"/>
    <mergeCell ref="G52:G53"/>
    <mergeCell ref="H52:H53"/>
    <mergeCell ref="I52:I53"/>
    <mergeCell ref="A31:C31"/>
    <mergeCell ref="E39:E40"/>
    <mergeCell ref="F39:F40"/>
    <mergeCell ref="G39:G40"/>
    <mergeCell ref="H39:H40"/>
    <mergeCell ref="I39:I40"/>
    <mergeCell ref="K39:K40"/>
    <mergeCell ref="N39:N40"/>
    <mergeCell ref="AA28:AA29"/>
    <mergeCell ref="S28:S29"/>
    <mergeCell ref="V28:V29"/>
    <mergeCell ref="W39:W40"/>
    <mergeCell ref="X39:X40"/>
    <mergeCell ref="Y39:Y40"/>
    <mergeCell ref="Z39:Z40"/>
    <mergeCell ref="AA39:AA40"/>
    <mergeCell ref="R28:R29"/>
    <mergeCell ref="O39:O40"/>
    <mergeCell ref="P39:P40"/>
    <mergeCell ref="Q39:Q40"/>
    <mergeCell ref="R39:R40"/>
    <mergeCell ref="S39:S40"/>
    <mergeCell ref="V39:V40"/>
    <mergeCell ref="AG28:AG29"/>
    <mergeCell ref="AH28:AH29"/>
    <mergeCell ref="AB28:AB29"/>
    <mergeCell ref="AC28:AC29"/>
    <mergeCell ref="AD28:AD29"/>
    <mergeCell ref="AE28:AE29"/>
    <mergeCell ref="AF28:AF29"/>
    <mergeCell ref="AC39:AC40"/>
    <mergeCell ref="AD39:AD40"/>
    <mergeCell ref="AE39:AE40"/>
    <mergeCell ref="AF39:AF40"/>
    <mergeCell ref="AG39:AG40"/>
    <mergeCell ref="AH39:AH40"/>
    <mergeCell ref="AB39:AB40"/>
    <mergeCell ref="A20:C20"/>
    <mergeCell ref="E28:E29"/>
    <mergeCell ref="F28:F29"/>
    <mergeCell ref="G28:G29"/>
    <mergeCell ref="H28:H29"/>
    <mergeCell ref="I28:I29"/>
    <mergeCell ref="AC17:AC18"/>
    <mergeCell ref="AD17:AD18"/>
    <mergeCell ref="AE17:AE18"/>
    <mergeCell ref="O17:O18"/>
    <mergeCell ref="P17:P18"/>
    <mergeCell ref="Q17:Q18"/>
    <mergeCell ref="R17:R18"/>
    <mergeCell ref="S17:S18"/>
    <mergeCell ref="V17:V18"/>
    <mergeCell ref="W28:W29"/>
    <mergeCell ref="X28:X29"/>
    <mergeCell ref="Y28:Y29"/>
    <mergeCell ref="Z28:Z29"/>
    <mergeCell ref="K28:K29"/>
    <mergeCell ref="N28:N29"/>
    <mergeCell ref="O28:O29"/>
    <mergeCell ref="P28:P29"/>
    <mergeCell ref="Q28:Q29"/>
    <mergeCell ref="AF17:AF18"/>
    <mergeCell ref="AG17:AG18"/>
    <mergeCell ref="AH17:AH18"/>
    <mergeCell ref="W17:W18"/>
    <mergeCell ref="X17:X18"/>
    <mergeCell ref="Y17:Y18"/>
    <mergeCell ref="Z17:Z18"/>
    <mergeCell ref="AA17:AA18"/>
    <mergeCell ref="AB17:AB18"/>
    <mergeCell ref="AH5:AH6"/>
    <mergeCell ref="AI5:AI6"/>
    <mergeCell ref="A9:C9"/>
    <mergeCell ref="E17:E18"/>
    <mergeCell ref="F17:F18"/>
    <mergeCell ref="G17:G18"/>
    <mergeCell ref="H17:H18"/>
    <mergeCell ref="I17:I18"/>
    <mergeCell ref="K17:K18"/>
    <mergeCell ref="N17:N18"/>
    <mergeCell ref="AB5:AB6"/>
    <mergeCell ref="AC5:AC6"/>
    <mergeCell ref="AD5:AD6"/>
    <mergeCell ref="AE5:AE6"/>
    <mergeCell ref="AF5:AF6"/>
    <mergeCell ref="AG5:AG6"/>
    <mergeCell ref="V5:V6"/>
    <mergeCell ref="W5:W6"/>
    <mergeCell ref="X5:X6"/>
    <mergeCell ref="Y5:Y6"/>
    <mergeCell ref="Z5:Z6"/>
    <mergeCell ref="AA5:AA6"/>
    <mergeCell ref="N5:N6"/>
    <mergeCell ref="O5:O6"/>
    <mergeCell ref="P5:P6"/>
    <mergeCell ref="Q5:Q6"/>
    <mergeCell ref="R5:R6"/>
    <mergeCell ref="S5:S6"/>
    <mergeCell ref="E5:E6"/>
    <mergeCell ref="F5:F6"/>
    <mergeCell ref="G5:G6"/>
    <mergeCell ref="H5:H6"/>
    <mergeCell ref="I5:I6"/>
    <mergeCell ref="K5:K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T124"/>
  <sheetViews>
    <sheetView topLeftCell="A4" zoomScale="80" zoomScaleNormal="80" workbookViewId="0">
      <selection activeCell="AJ82" sqref="AJ82"/>
    </sheetView>
  </sheetViews>
  <sheetFormatPr defaultColWidth="9.125" defaultRowHeight="21" outlineLevelRow="1" outlineLevelCol="1"/>
  <cols>
    <col min="1" max="1" width="18.2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16" width="9.25" style="3" customWidth="1"/>
    <col min="17" max="17" width="9.625" style="3" customWidth="1"/>
    <col min="18" max="18" width="10" style="3" customWidth="1"/>
    <col min="19" max="19" width="9.5" style="3" customWidth="1"/>
    <col min="20" max="20" width="9.875" style="3" customWidth="1"/>
    <col min="21" max="22" width="30.125" style="5" hidden="1" customWidth="1" outlineLevel="1"/>
    <col min="23" max="23" width="9.125" style="3" customWidth="1" collapsed="1"/>
    <col min="24" max="29" width="9.125" style="6" customWidth="1"/>
    <col min="30" max="30" width="8.625" style="6" hidden="1" customWidth="1" outlineLevel="1"/>
    <col min="31" max="33" width="9.25" style="6" hidden="1" customWidth="1" outlineLevel="1"/>
    <col min="34" max="34" width="8.625" style="153" customWidth="1" collapsed="1"/>
    <col min="35" max="35" width="10.125" style="7" bestFit="1" customWidth="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0"/>
      <c r="U2" s="12"/>
      <c r="V2" s="12"/>
      <c r="W2" s="10"/>
      <c r="X2" s="10"/>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7"/>
      <c r="V3" s="17"/>
      <c r="W3" s="14"/>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366" t="s">
        <v>9</v>
      </c>
      <c r="M5" s="366" t="s">
        <v>9</v>
      </c>
      <c r="N5" s="1182" t="s">
        <v>87</v>
      </c>
      <c r="O5" s="1182" t="s">
        <v>13</v>
      </c>
      <c r="P5" s="1182" t="s">
        <v>14</v>
      </c>
      <c r="Q5" s="1182" t="s">
        <v>15</v>
      </c>
      <c r="R5" s="1182" t="s">
        <v>16</v>
      </c>
      <c r="S5" s="1182" t="s">
        <v>197</v>
      </c>
      <c r="T5" s="1182" t="s">
        <v>65</v>
      </c>
      <c r="U5" s="29" t="s">
        <v>10</v>
      </c>
      <c r="V5" s="30" t="s">
        <v>11</v>
      </c>
      <c r="W5" s="1182" t="s">
        <v>66</v>
      </c>
      <c r="X5" s="1182" t="s">
        <v>67</v>
      </c>
      <c r="Y5" s="1182" t="s">
        <v>68</v>
      </c>
      <c r="Z5" s="1182" t="s">
        <v>69</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87">
        <v>42491</v>
      </c>
      <c r="V6" s="188">
        <v>42522</v>
      </c>
      <c r="W6" s="1183"/>
      <c r="X6" s="1183"/>
      <c r="Y6" s="1183"/>
      <c r="Z6" s="1183"/>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2"/>
      <c r="V7" s="22"/>
      <c r="W7" s="24"/>
      <c r="X7" s="24"/>
      <c r="Y7" s="23"/>
      <c r="Z7" s="24"/>
      <c r="AA7" s="24"/>
      <c r="AB7" s="24"/>
      <c r="AC7" s="24"/>
      <c r="AD7" s="302"/>
      <c r="AE7" s="24"/>
      <c r="AF7" s="24"/>
      <c r="AG7" s="303"/>
      <c r="AH7" s="238"/>
      <c r="AI7" s="368"/>
    </row>
    <row r="8" spans="1:358" hidden="1" outlineLevel="1">
      <c r="A8" s="209" t="s">
        <v>21</v>
      </c>
      <c r="B8" s="210">
        <v>61.78</v>
      </c>
      <c r="C8" s="210" t="s">
        <v>22</v>
      </c>
      <c r="D8" s="211"/>
      <c r="E8" s="212">
        <v>58.55</v>
      </c>
      <c r="F8" s="35"/>
      <c r="G8" s="35"/>
      <c r="H8" s="35"/>
      <c r="I8" s="35"/>
      <c r="J8" s="36"/>
      <c r="K8" s="35"/>
      <c r="L8" s="213"/>
      <c r="M8" s="213"/>
      <c r="N8" s="35"/>
      <c r="O8" s="35"/>
      <c r="P8" s="35"/>
      <c r="Q8" s="35"/>
      <c r="R8" s="38"/>
      <c r="S8" s="39"/>
      <c r="T8" s="39"/>
      <c r="U8" s="360"/>
      <c r="V8" s="215"/>
      <c r="W8" s="39"/>
      <c r="X8" s="39"/>
      <c r="Y8" s="38"/>
      <c r="Z8" s="38"/>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16"/>
      <c r="V9" s="217"/>
      <c r="W9" s="208"/>
      <c r="X9" s="208"/>
      <c r="Y9" s="208"/>
      <c r="Z9" s="208"/>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65.2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52">
        <v>26.81</v>
      </c>
      <c r="Q10" s="52">
        <v>29.38</v>
      </c>
      <c r="R10" s="56">
        <v>35.141818181818174</v>
      </c>
      <c r="S10" s="56">
        <v>38</v>
      </c>
      <c r="T10" s="189">
        <v>38.5</v>
      </c>
      <c r="U10" s="185" t="s">
        <v>198</v>
      </c>
      <c r="V10" s="186" t="s">
        <v>199</v>
      </c>
      <c r="W10" s="189">
        <v>38.75</v>
      </c>
      <c r="X10" s="189">
        <v>39</v>
      </c>
      <c r="Y10" s="189">
        <v>39.5</v>
      </c>
      <c r="Z10" s="189">
        <v>40</v>
      </c>
      <c r="AA10" s="189">
        <v>41</v>
      </c>
      <c r="AB10" s="189">
        <v>42</v>
      </c>
      <c r="AC10" s="297">
        <v>42.5</v>
      </c>
      <c r="AD10" s="308">
        <f>AVERAGE(P10:R10)</f>
        <v>30.443939393939388</v>
      </c>
      <c r="AE10" s="246">
        <f>AVERAGE(S10:T10:W10)</f>
        <v>38.416666666666664</v>
      </c>
      <c r="AF10" s="246">
        <f>AVERAGE(X10:Z10)</f>
        <v>39.5</v>
      </c>
      <c r="AG10" s="309">
        <f>AVERAGE(AA10:AC10)</f>
        <v>41.833333333333336</v>
      </c>
      <c r="AH10" s="241">
        <f>AVERAGE(P10:AC10)</f>
        <v>37.548484848484847</v>
      </c>
      <c r="AI10" s="267"/>
    </row>
    <row r="11" spans="1:358" ht="65.2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52">
        <v>26.81</v>
      </c>
      <c r="Q11" s="52">
        <v>29.38</v>
      </c>
      <c r="R11" s="50">
        <v>35.141818181818174</v>
      </c>
      <c r="S11" s="50">
        <v>38</v>
      </c>
      <c r="T11" s="183">
        <v>38</v>
      </c>
      <c r="U11" s="185"/>
      <c r="V11" s="186"/>
      <c r="W11" s="183">
        <v>37</v>
      </c>
      <c r="X11" s="183">
        <v>37.5</v>
      </c>
      <c r="Y11" s="183">
        <v>38.5</v>
      </c>
      <c r="Z11" s="183">
        <v>39.5</v>
      </c>
      <c r="AA11" s="183">
        <v>40</v>
      </c>
      <c r="AB11" s="183">
        <v>42</v>
      </c>
      <c r="AC11" s="298">
        <v>42.5</v>
      </c>
      <c r="AD11" s="308">
        <f>AVERAGE(P11:R11)</f>
        <v>30.443939393939388</v>
      </c>
      <c r="AE11" s="246">
        <f>AVERAGE(S11:T11:W11)</f>
        <v>37.666666666666664</v>
      </c>
      <c r="AF11" s="246">
        <f t="shared" ref="AF11:AF13" si="1">AVERAGE(X11:Z11)</f>
        <v>38.5</v>
      </c>
      <c r="AG11" s="309">
        <f t="shared" ref="AG11:AG13" si="2">AVERAGE(AA11:AC11)</f>
        <v>41.5</v>
      </c>
      <c r="AH11" s="241">
        <f>AVERAGE(P11:AC11)</f>
        <v>37.027651515151511</v>
      </c>
      <c r="AI11" s="267"/>
    </row>
    <row r="12" spans="1:358" ht="65.2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52">
        <v>26.81</v>
      </c>
      <c r="Q12" s="52">
        <v>29.38</v>
      </c>
      <c r="R12" s="56">
        <v>35.141818181818174</v>
      </c>
      <c r="S12" s="56">
        <v>38</v>
      </c>
      <c r="T12" s="183">
        <v>37</v>
      </c>
      <c r="U12" s="185" t="s">
        <v>194</v>
      </c>
      <c r="V12" s="186" t="s">
        <v>194</v>
      </c>
      <c r="W12" s="183">
        <v>37</v>
      </c>
      <c r="X12" s="183">
        <v>37</v>
      </c>
      <c r="Y12" s="189">
        <v>37</v>
      </c>
      <c r="Z12" s="189">
        <v>37</v>
      </c>
      <c r="AA12" s="189">
        <v>40</v>
      </c>
      <c r="AB12" s="189">
        <v>40</v>
      </c>
      <c r="AC12" s="297">
        <v>40</v>
      </c>
      <c r="AD12" s="308">
        <f>AVERAGE(P12:R12)</f>
        <v>30.443939393939388</v>
      </c>
      <c r="AE12" s="246">
        <f>AVERAGE(S12:T12:W12)</f>
        <v>37.333333333333336</v>
      </c>
      <c r="AF12" s="246">
        <f t="shared" si="1"/>
        <v>37</v>
      </c>
      <c r="AG12" s="309">
        <f t="shared" si="2"/>
        <v>40</v>
      </c>
      <c r="AH12" s="241">
        <f>AVERAGE(P12:AC12)</f>
        <v>36.194318181818183</v>
      </c>
      <c r="AI12" s="267"/>
    </row>
    <row r="13" spans="1:358" ht="65.2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52">
        <v>26.81</v>
      </c>
      <c r="Q13" s="52">
        <v>29.38</v>
      </c>
      <c r="R13" s="56">
        <v>35.141818181818174</v>
      </c>
      <c r="S13" s="56">
        <v>38</v>
      </c>
      <c r="T13" s="189">
        <v>38.799999999999997</v>
      </c>
      <c r="U13" s="253" t="s">
        <v>184</v>
      </c>
      <c r="V13" s="254" t="s">
        <v>185</v>
      </c>
      <c r="W13" s="189">
        <v>39.200000000000003</v>
      </c>
      <c r="X13" s="189">
        <v>39.200000000000003</v>
      </c>
      <c r="Y13" s="189">
        <v>39.6</v>
      </c>
      <c r="Z13" s="189">
        <v>39.6</v>
      </c>
      <c r="AA13" s="189">
        <v>42</v>
      </c>
      <c r="AB13" s="189">
        <v>45</v>
      </c>
      <c r="AC13" s="297">
        <v>47</v>
      </c>
      <c r="AD13" s="308">
        <f>AVERAGE(P13:R13)</f>
        <v>30.443939393939388</v>
      </c>
      <c r="AE13" s="246">
        <f>AVERAGE(S13:T13:W13)</f>
        <v>38.666666666666664</v>
      </c>
      <c r="AF13" s="246">
        <f t="shared" si="1"/>
        <v>39.466666666666669</v>
      </c>
      <c r="AG13" s="309">
        <f t="shared" si="2"/>
        <v>44.666666666666664</v>
      </c>
      <c r="AH13" s="241">
        <f>AVERAGE(P13:AC13)</f>
        <v>38.31098484848485</v>
      </c>
      <c r="AI13" s="267"/>
    </row>
    <row r="14" spans="1:358" s="62" customFormat="1" ht="19.5" hidden="1" outlineLevel="1" thickBot="1">
      <c r="A14" s="245" t="s">
        <v>75</v>
      </c>
      <c r="B14" s="244" t="s">
        <v>27</v>
      </c>
      <c r="C14" s="58" t="s">
        <v>27</v>
      </c>
      <c r="D14" s="58"/>
      <c r="E14" s="58"/>
      <c r="F14" s="59"/>
      <c r="G14" s="59"/>
      <c r="H14" s="59"/>
      <c r="I14" s="59"/>
      <c r="J14" s="59" t="e">
        <f t="shared" ref="J14:K14" si="3">AVERAGE(J10:J13)</f>
        <v>#DIV/0!</v>
      </c>
      <c r="K14" s="59">
        <f t="shared" si="3"/>
        <v>48.3</v>
      </c>
      <c r="L14" s="59">
        <f>AVERAGE(L10:L13)</f>
        <v>46.85</v>
      </c>
      <c r="M14" s="59">
        <f>AVERAGE(M10:M13)</f>
        <v>48.634999999999998</v>
      </c>
      <c r="N14" s="59">
        <f>AVERAGE(N10:N13)</f>
        <v>46.25</v>
      </c>
      <c r="O14" s="59">
        <f t="shared" ref="O14" si="4">AVERAGE(O10:O13)</f>
        <v>37</v>
      </c>
      <c r="P14" s="59">
        <f>AVERAGE(P10:P13)</f>
        <v>26.81</v>
      </c>
      <c r="Q14" s="59">
        <f>AVERAGE(Q10:Q13)</f>
        <v>29.38</v>
      </c>
      <c r="R14" s="59">
        <f>AVERAGE(R10:R13)</f>
        <v>35.141818181818174</v>
      </c>
      <c r="S14" s="59">
        <f>AVERAGE(S10:S13)</f>
        <v>38</v>
      </c>
      <c r="T14" s="59">
        <f>AVERAGE(T10:T13)</f>
        <v>38.075000000000003</v>
      </c>
      <c r="U14" s="60"/>
      <c r="V14" s="60"/>
      <c r="W14" s="59">
        <f t="shared" ref="W14:AC14" si="5">AVERAGE(W10:W13)</f>
        <v>37.987499999999997</v>
      </c>
      <c r="X14" s="59">
        <f t="shared" si="5"/>
        <v>38.174999999999997</v>
      </c>
      <c r="Y14" s="59">
        <f t="shared" si="5"/>
        <v>38.65</v>
      </c>
      <c r="Z14" s="59">
        <f t="shared" si="5"/>
        <v>39.024999999999999</v>
      </c>
      <c r="AA14" s="59">
        <f t="shared" si="5"/>
        <v>40.75</v>
      </c>
      <c r="AB14" s="59">
        <f t="shared" si="5"/>
        <v>42.25</v>
      </c>
      <c r="AC14" s="234">
        <f t="shared" si="5"/>
        <v>43</v>
      </c>
      <c r="AD14" s="310">
        <f>AVERAGE(AD10:AD13)</f>
        <v>30.443939393939388</v>
      </c>
      <c r="AE14" s="59">
        <f t="shared" ref="AE14" si="6">AVERAGE(AE10:AE13)</f>
        <v>38.020833333333329</v>
      </c>
      <c r="AF14" s="59">
        <f>AVERAGE(AF10:AF13)</f>
        <v>38.616666666666667</v>
      </c>
      <c r="AG14" s="311">
        <f>AVERAGE(AG10:AG13)</f>
        <v>42</v>
      </c>
      <c r="AH14" s="242">
        <f>AVERAGE(AH10:AH13)</f>
        <v>37.270359848484844</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7">Q14</f>
        <v>29.38</v>
      </c>
      <c r="R15" s="164">
        <f>R14</f>
        <v>35.141818181818174</v>
      </c>
      <c r="S15" s="164">
        <f>S14</f>
        <v>38</v>
      </c>
      <c r="T15" s="164">
        <v>38</v>
      </c>
      <c r="U15" s="164"/>
      <c r="V15" s="164"/>
      <c r="W15" s="164">
        <v>37</v>
      </c>
      <c r="X15" s="164">
        <v>38</v>
      </c>
      <c r="Y15" s="164">
        <v>38.5</v>
      </c>
      <c r="Z15" s="164">
        <v>39.5</v>
      </c>
      <c r="AA15" s="164">
        <v>40.799999999999997</v>
      </c>
      <c r="AB15" s="164">
        <v>42</v>
      </c>
      <c r="AC15" s="229">
        <v>44</v>
      </c>
      <c r="AD15" s="312">
        <f>AVERAGE(P15:R15)</f>
        <v>30.443939393939388</v>
      </c>
      <c r="AE15" s="164">
        <f>AVERAGE(S15:T15:W15)</f>
        <v>37.666666666666664</v>
      </c>
      <c r="AF15" s="164">
        <f>AVERAGE(X15:Z15)</f>
        <v>38.666666666666664</v>
      </c>
      <c r="AG15" s="313">
        <f>AVERAGE(AA15:AC15)</f>
        <v>42.266666666666666</v>
      </c>
      <c r="AH15" s="242">
        <f>AVERAGE(P15:AC15)</f>
        <v>37.260984848484846</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67"/>
      <c r="V16" s="67"/>
      <c r="W16" s="24"/>
      <c r="X16" s="24"/>
      <c r="Y16" s="23"/>
      <c r="Z16" s="23"/>
      <c r="AA16" s="23"/>
      <c r="AB16" s="23"/>
      <c r="AC16" s="24"/>
      <c r="AD16" s="314"/>
      <c r="AE16" s="23"/>
      <c r="AF16" s="23"/>
      <c r="AG16" s="303"/>
      <c r="AH16" s="238"/>
      <c r="AI16" s="272"/>
    </row>
    <row r="17" spans="1:358" hidden="1" outlineLevel="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73"/>
      <c r="V17" s="73"/>
      <c r="W17" s="39"/>
      <c r="X17" s="39"/>
      <c r="Y17" s="38"/>
      <c r="Z17" s="38"/>
      <c r="AA17" s="38"/>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216"/>
      <c r="V18" s="217"/>
      <c r="W18" s="44"/>
      <c r="X18" s="44"/>
      <c r="Y18" s="44"/>
      <c r="Z18" s="44"/>
      <c r="AA18" s="4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60"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56">
        <v>9.7899999999999991</v>
      </c>
      <c r="Q19" s="56">
        <v>4.5627777777777778</v>
      </c>
      <c r="R19" s="56">
        <v>3.8622727272727388</v>
      </c>
      <c r="S19" s="56">
        <v>3.76</v>
      </c>
      <c r="T19" s="189">
        <v>3.5</v>
      </c>
      <c r="U19" s="185" t="s">
        <v>177</v>
      </c>
      <c r="V19" s="186" t="s">
        <v>178</v>
      </c>
      <c r="W19" s="189">
        <v>3</v>
      </c>
      <c r="X19" s="189">
        <v>2.25</v>
      </c>
      <c r="Y19" s="189">
        <v>1.75</v>
      </c>
      <c r="Z19" s="189">
        <v>2</v>
      </c>
      <c r="AA19" s="189">
        <v>2</v>
      </c>
      <c r="AB19" s="189">
        <v>2.5</v>
      </c>
      <c r="AC19" s="297">
        <v>3</v>
      </c>
      <c r="AD19" s="308">
        <f>AVERAGE(P19:R19)</f>
        <v>6.0716835016835056</v>
      </c>
      <c r="AE19" s="246">
        <f>AVERAGE(S19:T19:W19)</f>
        <v>3.42</v>
      </c>
      <c r="AF19" s="246">
        <f>AVERAGE(X19:Z19)</f>
        <v>2</v>
      </c>
      <c r="AG19" s="309">
        <f>AVERAGE(AA19:AC19)</f>
        <v>2.5</v>
      </c>
      <c r="AH19" s="241">
        <f>AVERAGE(P19:AC19)</f>
        <v>3.4979208754208764</v>
      </c>
      <c r="AI19" s="272"/>
    </row>
    <row r="20" spans="1:358" ht="66" hidden="1" customHeight="1" outlineLevel="1">
      <c r="A20" s="47" t="s">
        <v>24</v>
      </c>
      <c r="B20" s="48">
        <f t="shared" ref="B20" si="8">C20-$B$16</f>
        <v>-1.3</v>
      </c>
      <c r="C20" s="55">
        <v>-1.3</v>
      </c>
      <c r="D20" s="49"/>
      <c r="E20" s="49"/>
      <c r="F20" s="56"/>
      <c r="G20" s="57"/>
      <c r="H20" s="56"/>
      <c r="I20" s="56"/>
      <c r="J20" s="55"/>
      <c r="K20" s="189">
        <v>-0.4</v>
      </c>
      <c r="L20" s="189">
        <v>0.3</v>
      </c>
      <c r="M20" s="189">
        <v>1.9</v>
      </c>
      <c r="N20" s="171">
        <v>4.8</v>
      </c>
      <c r="O20" s="183"/>
      <c r="P20" s="56">
        <v>9.7899999999999991</v>
      </c>
      <c r="Q20" s="50">
        <v>4.5627777777777778</v>
      </c>
      <c r="R20" s="50">
        <v>3.8622727272727388</v>
      </c>
      <c r="S20" s="50">
        <v>3.76</v>
      </c>
      <c r="T20" s="183">
        <v>4</v>
      </c>
      <c r="U20" s="185"/>
      <c r="V20" s="186"/>
      <c r="W20" s="183">
        <v>4.5</v>
      </c>
      <c r="X20" s="183">
        <v>4.2</v>
      </c>
      <c r="Y20" s="183">
        <v>3.7</v>
      </c>
      <c r="Z20" s="183">
        <v>3.3000000000000003</v>
      </c>
      <c r="AA20" s="183">
        <v>3.2</v>
      </c>
      <c r="AB20" s="183">
        <v>3.5</v>
      </c>
      <c r="AC20" s="298">
        <v>3.8000000000000003</v>
      </c>
      <c r="AD20" s="308">
        <f>AVERAGE(P20:R20)</f>
        <v>6.0716835016835056</v>
      </c>
      <c r="AE20" s="246">
        <f>AVERAGE(S20:T20:W20)</f>
        <v>4.0866666666666669</v>
      </c>
      <c r="AF20" s="246">
        <f t="shared" ref="AF20:AF22" si="9">AVERAGE(X20:Z20)</f>
        <v>3.7333333333333338</v>
      </c>
      <c r="AG20" s="309">
        <f t="shared" ref="AG20:AG22" si="10">AVERAGE(AA20:AC20)</f>
        <v>3.5</v>
      </c>
      <c r="AH20" s="241">
        <f>AVERAGE(P20:AC20)</f>
        <v>4.3479208754208765</v>
      </c>
      <c r="AI20" s="272"/>
    </row>
    <row r="21" spans="1:358" ht="62.25" hidden="1" customHeight="1" outlineLevel="1">
      <c r="A21" s="47" t="s">
        <v>25</v>
      </c>
      <c r="B21" s="78">
        <f t="shared" ref="B21" si="11">C21-$B$17</f>
        <v>8.0000000000000071E-2</v>
      </c>
      <c r="C21" s="55">
        <v>-1.7</v>
      </c>
      <c r="D21" s="49"/>
      <c r="E21" s="49"/>
      <c r="F21" s="56"/>
      <c r="G21" s="57"/>
      <c r="H21" s="56"/>
      <c r="I21" s="56"/>
      <c r="J21" s="79"/>
      <c r="K21" s="189">
        <v>-2</v>
      </c>
      <c r="L21" s="189">
        <v>0.6</v>
      </c>
      <c r="M21" s="189">
        <v>0.6</v>
      </c>
      <c r="N21" s="171">
        <v>4.5999999999999996</v>
      </c>
      <c r="O21" s="189">
        <v>3</v>
      </c>
      <c r="P21" s="56">
        <v>9.7899999999999991</v>
      </c>
      <c r="Q21" s="56">
        <v>4.5627777777777778</v>
      </c>
      <c r="R21" s="56">
        <v>3.8622727272727388</v>
      </c>
      <c r="S21" s="56">
        <v>3.76</v>
      </c>
      <c r="T21" s="189">
        <v>5</v>
      </c>
      <c r="U21" s="185" t="s">
        <v>195</v>
      </c>
      <c r="V21" s="186" t="s">
        <v>174</v>
      </c>
      <c r="W21" s="189">
        <v>5</v>
      </c>
      <c r="X21" s="189">
        <v>4.5</v>
      </c>
      <c r="Y21" s="189">
        <v>4.5</v>
      </c>
      <c r="Z21" s="189">
        <v>4.5</v>
      </c>
      <c r="AA21" s="189">
        <v>4</v>
      </c>
      <c r="AB21" s="189">
        <v>4</v>
      </c>
      <c r="AC21" s="297">
        <v>4</v>
      </c>
      <c r="AD21" s="308">
        <f>AVERAGE(P21:R21)</f>
        <v>6.0716835016835056</v>
      </c>
      <c r="AE21" s="246">
        <f>AVERAGE(S21:T21:W21)</f>
        <v>4.5866666666666669</v>
      </c>
      <c r="AF21" s="246">
        <f t="shared" si="9"/>
        <v>4.5</v>
      </c>
      <c r="AG21" s="309">
        <f t="shared" si="10"/>
        <v>4</v>
      </c>
      <c r="AH21" s="241">
        <f>AVERAGE(P21:AC21)</f>
        <v>4.7895875420875429</v>
      </c>
      <c r="AI21" s="272"/>
    </row>
    <row r="22" spans="1:358" ht="66" hidden="1" customHeight="1" outlineLevel="1" thickBot="1">
      <c r="A22" s="47" t="s">
        <v>26</v>
      </c>
      <c r="B22" s="48">
        <f>C22-$B$13</f>
        <v>-1.769999999999996</v>
      </c>
      <c r="C22" s="55">
        <v>-1</v>
      </c>
      <c r="D22" s="80"/>
      <c r="E22" s="49"/>
      <c r="F22" s="52"/>
      <c r="G22" s="51"/>
      <c r="H22" s="52"/>
      <c r="I22" s="52"/>
      <c r="J22" s="55"/>
      <c r="K22" s="181">
        <v>1.84</v>
      </c>
      <c r="L22" s="181">
        <v>1.84</v>
      </c>
      <c r="M22" s="181">
        <v>1.2</v>
      </c>
      <c r="N22" s="181">
        <v>2.1</v>
      </c>
      <c r="O22" s="181">
        <v>10</v>
      </c>
      <c r="P22" s="56">
        <v>9.7899999999999991</v>
      </c>
      <c r="Q22" s="56">
        <v>4.5627777777777778</v>
      </c>
      <c r="R22" s="56">
        <v>3.8622727272727388</v>
      </c>
      <c r="S22" s="56">
        <v>3.76</v>
      </c>
      <c r="T22" s="189">
        <v>3.5</v>
      </c>
      <c r="U22" s="185" t="s">
        <v>186</v>
      </c>
      <c r="V22" s="186"/>
      <c r="W22" s="189">
        <v>3.5</v>
      </c>
      <c r="X22" s="189">
        <v>3</v>
      </c>
      <c r="Y22" s="189">
        <v>2.5</v>
      </c>
      <c r="Z22" s="189">
        <v>2.2000000000000002</v>
      </c>
      <c r="AA22" s="189">
        <v>2</v>
      </c>
      <c r="AB22" s="189">
        <v>2.5</v>
      </c>
      <c r="AC22" s="297">
        <v>2.5</v>
      </c>
      <c r="AD22" s="308">
        <f>AVERAGE(P22:R22)</f>
        <v>6.0716835016835056</v>
      </c>
      <c r="AE22" s="246">
        <f>AVERAGE(S22:T22:W22)</f>
        <v>3.5866666666666664</v>
      </c>
      <c r="AF22" s="246">
        <f t="shared" si="9"/>
        <v>2.5666666666666669</v>
      </c>
      <c r="AG22" s="309">
        <f t="shared" si="10"/>
        <v>2.3333333333333335</v>
      </c>
      <c r="AH22" s="241">
        <f>AVERAGE(P22:AC22)</f>
        <v>3.6395875420875434</v>
      </c>
      <c r="AI22" s="272"/>
    </row>
    <row r="23" spans="1:358" ht="26.25" hidden="1" customHeight="1" outlineLevel="1" thickBot="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59">
        <f>AVERAGE(P19:P22)</f>
        <v>9.7899999999999991</v>
      </c>
      <c r="Q23" s="59">
        <f>AVERAGE(Q19:Q22)</f>
        <v>4.5627777777777778</v>
      </c>
      <c r="R23" s="59">
        <f t="shared" ref="R23" si="12">AVERAGE(R19:R22)</f>
        <v>3.8622727272727388</v>
      </c>
      <c r="S23" s="59">
        <f>AVERAGE(S19:S22)</f>
        <v>3.76</v>
      </c>
      <c r="T23" s="59">
        <f>AVERAGE(T19:T22)</f>
        <v>4</v>
      </c>
      <c r="U23" s="59"/>
      <c r="V23" s="59"/>
      <c r="W23" s="59">
        <f t="shared" ref="W23:AC23" si="13">AVERAGE(W19:W22)</f>
        <v>4</v>
      </c>
      <c r="X23" s="59">
        <f t="shared" si="13"/>
        <v>3.4874999999999998</v>
      </c>
      <c r="Y23" s="59">
        <f t="shared" si="13"/>
        <v>3.1124999999999998</v>
      </c>
      <c r="Z23" s="59">
        <f t="shared" si="13"/>
        <v>3</v>
      </c>
      <c r="AA23" s="59">
        <f t="shared" si="13"/>
        <v>2.8</v>
      </c>
      <c r="AB23" s="59">
        <f t="shared" si="13"/>
        <v>3.125</v>
      </c>
      <c r="AC23" s="234">
        <f t="shared" si="13"/>
        <v>3.3250000000000002</v>
      </c>
      <c r="AD23" s="310">
        <f>AVERAGE(AD19:AD22)</f>
        <v>6.0716835016835056</v>
      </c>
      <c r="AE23" s="59">
        <f>AVERAGE(AE19:AE22)</f>
        <v>3.92</v>
      </c>
      <c r="AF23" s="59">
        <f t="shared" ref="AF23:AG23" si="14">AVERAGE(AF19:AF22)</f>
        <v>3.2</v>
      </c>
      <c r="AG23" s="311">
        <f t="shared" si="14"/>
        <v>3.0833333333333335</v>
      </c>
      <c r="AH23" s="242">
        <f>AVERAGE(AH19:AH22)</f>
        <v>4.0687542087542097</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164">
        <f>P23</f>
        <v>9.7899999999999991</v>
      </c>
      <c r="Q24" s="164">
        <f t="shared" ref="Q24" si="15">Q23</f>
        <v>4.5627777777777778</v>
      </c>
      <c r="R24" s="164">
        <f>R23</f>
        <v>3.8622727272727388</v>
      </c>
      <c r="S24" s="164">
        <f>S23</f>
        <v>3.76</v>
      </c>
      <c r="T24" s="164">
        <f>T23</f>
        <v>4</v>
      </c>
      <c r="U24" s="164"/>
      <c r="V24" s="164"/>
      <c r="W24" s="164">
        <f>W23</f>
        <v>4</v>
      </c>
      <c r="X24" s="164">
        <v>4.3</v>
      </c>
      <c r="Y24" s="164">
        <v>3.5</v>
      </c>
      <c r="Z24" s="164">
        <v>3</v>
      </c>
      <c r="AA24" s="164">
        <v>3</v>
      </c>
      <c r="AB24" s="164">
        <v>3.5</v>
      </c>
      <c r="AC24" s="229">
        <v>3.8</v>
      </c>
      <c r="AD24" s="312">
        <f>AVERAGE(P24:R24)</f>
        <v>6.0716835016835056</v>
      </c>
      <c r="AE24" s="164">
        <f>AVERAGE(S24:T24:W24)</f>
        <v>3.92</v>
      </c>
      <c r="AF24" s="164">
        <f>AVERAGE(X24:Z24)</f>
        <v>3.6</v>
      </c>
      <c r="AG24" s="313">
        <f>AVERAGE(AA24:AC24)</f>
        <v>3.4333333333333336</v>
      </c>
      <c r="AH24" s="242">
        <f>AVERAGE(P24:AC24)</f>
        <v>4.2562542087542097</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67"/>
      <c r="V25" s="67"/>
      <c r="W25" s="24"/>
      <c r="X25" s="24"/>
      <c r="Y25" s="23"/>
      <c r="Z25" s="23"/>
      <c r="AA25" s="23"/>
      <c r="AB25" s="23"/>
      <c r="AC25" s="24"/>
      <c r="AD25" s="314"/>
      <c r="AE25" s="23"/>
      <c r="AF25" s="23"/>
      <c r="AG25" s="303"/>
      <c r="AH25" s="238"/>
      <c r="AI25" s="272"/>
    </row>
    <row r="26" spans="1:358" hidden="1" outlineLevel="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73"/>
      <c r="V26" s="73"/>
      <c r="W26" s="39"/>
      <c r="X26" s="39"/>
      <c r="Y26" s="38"/>
      <c r="Z26" s="38"/>
      <c r="AA26" s="38"/>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218"/>
      <c r="V27" s="219"/>
      <c r="W27" s="44"/>
      <c r="X27" s="44"/>
      <c r="Y27" s="44"/>
      <c r="Z27" s="44"/>
      <c r="AA27" s="44"/>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56">
        <v>23.61</v>
      </c>
      <c r="Q28" s="56">
        <v>15.2</v>
      </c>
      <c r="R28" s="56">
        <v>17.63000000000001</v>
      </c>
      <c r="S28" s="56">
        <v>15.52</v>
      </c>
      <c r="T28" s="189">
        <v>17</v>
      </c>
      <c r="U28" s="185" t="s">
        <v>179</v>
      </c>
      <c r="V28" s="186" t="s">
        <v>180</v>
      </c>
      <c r="W28" s="189">
        <v>17.5</v>
      </c>
      <c r="X28" s="189">
        <v>17</v>
      </c>
      <c r="Y28" s="189">
        <v>16.5</v>
      </c>
      <c r="Z28" s="189">
        <v>16</v>
      </c>
      <c r="AA28" s="189">
        <v>16</v>
      </c>
      <c r="AB28" s="189">
        <v>15</v>
      </c>
      <c r="AC28" s="297">
        <v>14.5</v>
      </c>
      <c r="AD28" s="308">
        <f>AVERAGE(P28:R28)</f>
        <v>18.813333333333336</v>
      </c>
      <c r="AE28" s="246">
        <f>AVERAGE(S28:T28:W28)</f>
        <v>16.673333333333332</v>
      </c>
      <c r="AF28" s="246">
        <f>AVERAGE(X28:Z28)</f>
        <v>16.5</v>
      </c>
      <c r="AG28" s="309">
        <f>AVERAGE(AA28:AC28)</f>
        <v>15.166666666666666</v>
      </c>
      <c r="AH28" s="241">
        <f>AVERAGE(P28:AC28)</f>
        <v>16.788333333333334</v>
      </c>
      <c r="AI28" s="272"/>
    </row>
    <row r="29" spans="1:358" ht="54.75" hidden="1" customHeight="1" outlineLevel="1">
      <c r="A29" s="47" t="s">
        <v>24</v>
      </c>
      <c r="B29" s="78">
        <f t="shared" ref="B29" si="16">C29-$B$22</f>
        <v>21.869999999999997</v>
      </c>
      <c r="C29" s="55">
        <v>20.100000000000001</v>
      </c>
      <c r="D29" s="49"/>
      <c r="E29" s="49"/>
      <c r="F29" s="56"/>
      <c r="G29" s="57"/>
      <c r="H29" s="56"/>
      <c r="I29" s="56"/>
      <c r="J29" s="55"/>
      <c r="K29" s="189">
        <v>17</v>
      </c>
      <c r="L29" s="189">
        <v>17</v>
      </c>
      <c r="M29" s="189">
        <v>16.3</v>
      </c>
      <c r="N29" s="189">
        <v>15</v>
      </c>
      <c r="O29" s="183"/>
      <c r="P29" s="56">
        <v>23.61</v>
      </c>
      <c r="Q29" s="56">
        <v>15.2</v>
      </c>
      <c r="R29" s="50">
        <v>17.63000000000001</v>
      </c>
      <c r="S29" s="50">
        <v>15.52</v>
      </c>
      <c r="T29" s="183">
        <v>17.5</v>
      </c>
      <c r="U29" s="185"/>
      <c r="V29" s="186"/>
      <c r="W29" s="183">
        <v>20</v>
      </c>
      <c r="X29" s="183">
        <v>19.5</v>
      </c>
      <c r="Y29" s="183">
        <v>19.5</v>
      </c>
      <c r="Z29" s="183">
        <v>18</v>
      </c>
      <c r="AA29" s="183">
        <v>17.5</v>
      </c>
      <c r="AB29" s="183">
        <v>16</v>
      </c>
      <c r="AC29" s="298">
        <v>16</v>
      </c>
      <c r="AD29" s="308">
        <f>AVERAGE(P29:R29)</f>
        <v>18.813333333333336</v>
      </c>
      <c r="AE29" s="246">
        <f>AVERAGE(S29:T29:W29)</f>
        <v>17.673333333333332</v>
      </c>
      <c r="AF29" s="246">
        <f t="shared" ref="AF29:AF31" si="17">AVERAGE(X29:Z29)</f>
        <v>19</v>
      </c>
      <c r="AG29" s="309">
        <f t="shared" ref="AG29:AG31" si="18">AVERAGE(AA29:AC29)</f>
        <v>16.5</v>
      </c>
      <c r="AH29" s="241">
        <f>AVERAGE(P29:AC29)</f>
        <v>17.996666666666666</v>
      </c>
      <c r="AI29" s="272"/>
    </row>
    <row r="30" spans="1:358" ht="54.75" hidden="1" customHeight="1" outlineLevel="1">
      <c r="A30" s="47" t="s">
        <v>25</v>
      </c>
      <c r="B30" s="48">
        <f t="shared" ref="B30" si="19">C30-$B$26</f>
        <v>-0.80999999999999872</v>
      </c>
      <c r="C30" s="55">
        <v>20</v>
      </c>
      <c r="D30" s="49"/>
      <c r="E30" s="49"/>
      <c r="F30" s="56"/>
      <c r="G30" s="57"/>
      <c r="H30" s="56"/>
      <c r="I30" s="56"/>
      <c r="J30" s="55"/>
      <c r="K30" s="189">
        <v>16</v>
      </c>
      <c r="L30" s="189">
        <v>16</v>
      </c>
      <c r="M30" s="189">
        <v>16</v>
      </c>
      <c r="N30" s="189">
        <v>16</v>
      </c>
      <c r="O30" s="189">
        <v>16.5</v>
      </c>
      <c r="P30" s="56">
        <v>23.61</v>
      </c>
      <c r="Q30" s="56">
        <v>15.2</v>
      </c>
      <c r="R30" s="56">
        <v>17.63000000000001</v>
      </c>
      <c r="S30" s="56">
        <v>15.52</v>
      </c>
      <c r="T30" s="189">
        <v>17.5</v>
      </c>
      <c r="U30" s="185" t="s">
        <v>196</v>
      </c>
      <c r="V30" s="186" t="s">
        <v>96</v>
      </c>
      <c r="W30" s="189">
        <v>17.5</v>
      </c>
      <c r="X30" s="189">
        <v>17</v>
      </c>
      <c r="Y30" s="189">
        <v>17</v>
      </c>
      <c r="Z30" s="189">
        <v>17</v>
      </c>
      <c r="AA30" s="189">
        <v>16.5</v>
      </c>
      <c r="AB30" s="189">
        <v>16.5</v>
      </c>
      <c r="AC30" s="297">
        <v>16.5</v>
      </c>
      <c r="AD30" s="308">
        <f>AVERAGE(P30:R30)</f>
        <v>18.813333333333336</v>
      </c>
      <c r="AE30" s="246">
        <f>AVERAGE(S30:T30:W30)</f>
        <v>16.84</v>
      </c>
      <c r="AF30" s="246">
        <f t="shared" si="17"/>
        <v>17</v>
      </c>
      <c r="AG30" s="309">
        <f t="shared" si="18"/>
        <v>16.5</v>
      </c>
      <c r="AH30" s="241">
        <f>AVERAGE(P30:AC30)</f>
        <v>17.288333333333334</v>
      </c>
      <c r="AI30" s="272"/>
    </row>
    <row r="31" spans="1:358" ht="47.25" hidden="1" customHeight="1" outlineLevel="1" thickBot="1">
      <c r="A31" s="47" t="s">
        <v>26</v>
      </c>
      <c r="B31" s="78" t="e">
        <f>C31-#REF!</f>
        <v>#REF!</v>
      </c>
      <c r="C31" s="55">
        <v>20.18</v>
      </c>
      <c r="D31" s="49"/>
      <c r="E31" s="49"/>
      <c r="F31" s="52"/>
      <c r="G31" s="51"/>
      <c r="H31" s="52"/>
      <c r="I31" s="92"/>
      <c r="J31" s="55"/>
      <c r="K31" s="93">
        <v>15.68</v>
      </c>
      <c r="L31" s="94">
        <v>18</v>
      </c>
      <c r="M31" s="94">
        <v>15.94</v>
      </c>
      <c r="N31" s="181">
        <v>16.25</v>
      </c>
      <c r="O31" s="181">
        <v>18.5</v>
      </c>
      <c r="P31" s="56">
        <v>23.61</v>
      </c>
      <c r="Q31" s="56">
        <v>15.2</v>
      </c>
      <c r="R31" s="56">
        <v>17.63000000000001</v>
      </c>
      <c r="S31" s="56">
        <v>15.52</v>
      </c>
      <c r="T31" s="189">
        <v>17.3</v>
      </c>
      <c r="U31" s="185" t="s">
        <v>187</v>
      </c>
      <c r="V31" s="186" t="s">
        <v>188</v>
      </c>
      <c r="W31" s="189">
        <v>20</v>
      </c>
      <c r="X31" s="189">
        <v>20</v>
      </c>
      <c r="Y31" s="189">
        <v>18</v>
      </c>
      <c r="Z31" s="189">
        <v>16</v>
      </c>
      <c r="AA31" s="189">
        <v>14</v>
      </c>
      <c r="AB31" s="189">
        <v>13</v>
      </c>
      <c r="AC31" s="297">
        <v>13</v>
      </c>
      <c r="AD31" s="308">
        <f>AVERAGE(P31:R31)</f>
        <v>18.813333333333336</v>
      </c>
      <c r="AE31" s="246">
        <f>AVERAGE(S31:T31:W31)</f>
        <v>17.606666666666666</v>
      </c>
      <c r="AF31" s="246">
        <f t="shared" si="17"/>
        <v>18</v>
      </c>
      <c r="AG31" s="309">
        <f t="shared" si="18"/>
        <v>13.333333333333334</v>
      </c>
      <c r="AH31" s="241">
        <f>AVERAGE(P31:AC31)</f>
        <v>16.938333333333333</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20">AVERAGE(J28:J31)</f>
        <v>#DIV/0!</v>
      </c>
      <c r="K32" s="59">
        <f t="shared" si="20"/>
        <v>16.482500000000002</v>
      </c>
      <c r="L32" s="59">
        <f t="shared" si="20"/>
        <v>17.25</v>
      </c>
      <c r="M32" s="59">
        <f t="shared" si="20"/>
        <v>16.372499999999999</v>
      </c>
      <c r="N32" s="59">
        <f t="shared" si="20"/>
        <v>15.8125</v>
      </c>
      <c r="O32" s="59">
        <f t="shared" si="20"/>
        <v>18.166666666666668</v>
      </c>
      <c r="P32" s="59">
        <f t="shared" si="20"/>
        <v>23.61</v>
      </c>
      <c r="Q32" s="59">
        <f t="shared" si="20"/>
        <v>15.2</v>
      </c>
      <c r="R32" s="59">
        <f t="shared" si="20"/>
        <v>17.63000000000001</v>
      </c>
      <c r="S32" s="59">
        <f t="shared" si="20"/>
        <v>15.52</v>
      </c>
      <c r="T32" s="59">
        <f>AVERAGE(T28:T31)</f>
        <v>17.324999999999999</v>
      </c>
      <c r="U32" s="60"/>
      <c r="V32" s="60"/>
      <c r="W32" s="59">
        <f t="shared" si="20"/>
        <v>18.75</v>
      </c>
      <c r="X32" s="59">
        <f t="shared" si="20"/>
        <v>18.375</v>
      </c>
      <c r="Y32" s="59">
        <f t="shared" si="20"/>
        <v>17.75</v>
      </c>
      <c r="Z32" s="59">
        <f t="shared" si="20"/>
        <v>16.75</v>
      </c>
      <c r="AA32" s="59">
        <f t="shared" si="20"/>
        <v>16</v>
      </c>
      <c r="AB32" s="59">
        <f t="shared" si="20"/>
        <v>15.125</v>
      </c>
      <c r="AC32" s="234">
        <f t="shared" si="20"/>
        <v>15</v>
      </c>
      <c r="AD32" s="310">
        <f>AVERAGE(AD28:AD31)</f>
        <v>18.813333333333336</v>
      </c>
      <c r="AE32" s="59">
        <f t="shared" ref="AE32:AG32" si="21">AVERAGE(AE28:AE31)</f>
        <v>17.198333333333334</v>
      </c>
      <c r="AF32" s="59">
        <f t="shared" si="21"/>
        <v>17.625</v>
      </c>
      <c r="AG32" s="311">
        <f t="shared" si="21"/>
        <v>15.375</v>
      </c>
      <c r="AH32" s="242">
        <f>AVERAGE(AH28:AH31)</f>
        <v>17.252916666666664</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164">
        <f>P32</f>
        <v>23.61</v>
      </c>
      <c r="Q33" s="164">
        <f t="shared" ref="Q33" si="22">Q32</f>
        <v>15.2</v>
      </c>
      <c r="R33" s="164">
        <f>R32</f>
        <v>17.63000000000001</v>
      </c>
      <c r="S33" s="164">
        <f>S32</f>
        <v>15.52</v>
      </c>
      <c r="T33" s="164">
        <v>17.3</v>
      </c>
      <c r="U33" s="164"/>
      <c r="V33" s="164"/>
      <c r="W33" s="164">
        <v>19</v>
      </c>
      <c r="X33" s="164">
        <v>18.5</v>
      </c>
      <c r="Y33" s="164">
        <v>18</v>
      </c>
      <c r="Z33" s="164">
        <v>17</v>
      </c>
      <c r="AA33" s="164">
        <v>16</v>
      </c>
      <c r="AB33" s="164">
        <v>15</v>
      </c>
      <c r="AC33" s="229">
        <v>14.5</v>
      </c>
      <c r="AD33" s="312">
        <f>AVERAGE(P33:R33)</f>
        <v>18.813333333333336</v>
      </c>
      <c r="AE33" s="164">
        <f>AVERAGE(S33:T33:W33)</f>
        <v>17.273333333333333</v>
      </c>
      <c r="AF33" s="164">
        <f>AVERAGE(X33:Z33)</f>
        <v>17.833333333333332</v>
      </c>
      <c r="AG33" s="313">
        <f>AVERAGE(AA33:AC33)</f>
        <v>15.166666666666666</v>
      </c>
      <c r="AH33" s="242">
        <f>AVERAGE(P33:AC33)</f>
        <v>17.271666666666665</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67"/>
      <c r="V34" s="67"/>
      <c r="W34" s="24"/>
      <c r="X34" s="24"/>
      <c r="Y34" s="23"/>
      <c r="Z34" s="23"/>
      <c r="AA34" s="23"/>
      <c r="AB34" s="23"/>
      <c r="AC34" s="24"/>
      <c r="AD34" s="314"/>
      <c r="AE34" s="23"/>
      <c r="AF34" s="23"/>
      <c r="AG34" s="303"/>
      <c r="AH34" s="238"/>
      <c r="AI34" s="272"/>
    </row>
    <row r="35" spans="1:358" hidden="1" outlineLevel="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100"/>
      <c r="V35" s="100"/>
      <c r="W35" s="39"/>
      <c r="X35" s="39"/>
      <c r="Y35" s="38"/>
      <c r="Z35" s="38"/>
      <c r="AA35" s="3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216"/>
      <c r="V36" s="217"/>
      <c r="W36" s="44"/>
      <c r="X36" s="44"/>
      <c r="Y36" s="44"/>
      <c r="Z36" s="44"/>
      <c r="AA36" s="4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60.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56">
        <v>11.1</v>
      </c>
      <c r="Q37" s="56">
        <v>11.62</v>
      </c>
      <c r="R37" s="52">
        <v>12.238181818181829</v>
      </c>
      <c r="S37" s="52">
        <v>10.3</v>
      </c>
      <c r="T37" s="181">
        <v>10.199999999999999</v>
      </c>
      <c r="U37" s="185" t="s">
        <v>150</v>
      </c>
      <c r="V37" s="186" t="s">
        <v>181</v>
      </c>
      <c r="W37" s="181">
        <v>11</v>
      </c>
      <c r="X37" s="181">
        <v>11.25</v>
      </c>
      <c r="Y37" s="181">
        <v>10.75</v>
      </c>
      <c r="Z37" s="181">
        <v>11.25</v>
      </c>
      <c r="AA37" s="181">
        <v>11.75</v>
      </c>
      <c r="AB37" s="181">
        <v>12.75</v>
      </c>
      <c r="AC37" s="299">
        <v>13.75</v>
      </c>
      <c r="AD37" s="308">
        <f>AVERAGE(P37:R37)</f>
        <v>11.652727272727276</v>
      </c>
      <c r="AE37" s="246">
        <f>AVERAGE(S37:T37:W37)</f>
        <v>10.5</v>
      </c>
      <c r="AF37" s="246">
        <f>AVERAGE(X37:Z37)</f>
        <v>11.083333333333334</v>
      </c>
      <c r="AG37" s="309">
        <f>AVERAGE(AA37:AC37)</f>
        <v>12.75</v>
      </c>
      <c r="AH37" s="241">
        <f>AVERAGE(P37:AC37)</f>
        <v>11.496515151515153</v>
      </c>
      <c r="AI37" s="272"/>
    </row>
    <row r="38" spans="1:358" ht="60.75" hidden="1" customHeight="1" outlineLevel="1">
      <c r="A38" s="47" t="s">
        <v>24</v>
      </c>
      <c r="B38" s="78">
        <f t="shared" ref="B38" si="23">C38-$B$28</f>
        <v>13.809999999999999</v>
      </c>
      <c r="C38" s="55">
        <v>13.5</v>
      </c>
      <c r="D38" s="49"/>
      <c r="E38" s="49"/>
      <c r="F38" s="56"/>
      <c r="G38" s="57"/>
      <c r="H38" s="56"/>
      <c r="I38" s="56"/>
      <c r="J38" s="55"/>
      <c r="K38" s="189">
        <v>13.4</v>
      </c>
      <c r="L38" s="191">
        <v>13.3</v>
      </c>
      <c r="M38" s="154">
        <v>13</v>
      </c>
      <c r="N38" s="191">
        <v>13.8</v>
      </c>
      <c r="O38" s="184"/>
      <c r="P38" s="56">
        <v>11.1</v>
      </c>
      <c r="Q38" s="56">
        <v>11.62</v>
      </c>
      <c r="R38" s="296">
        <v>12.238181818181829</v>
      </c>
      <c r="S38" s="296">
        <v>10.3</v>
      </c>
      <c r="T38" s="175">
        <v>10.4</v>
      </c>
      <c r="U38" s="185"/>
      <c r="V38" s="186"/>
      <c r="W38" s="175">
        <v>10.199999999999999</v>
      </c>
      <c r="X38" s="175">
        <v>10.5</v>
      </c>
      <c r="Y38" s="175">
        <v>10.3</v>
      </c>
      <c r="Z38" s="175">
        <v>11.5</v>
      </c>
      <c r="AA38" s="175">
        <v>12.8</v>
      </c>
      <c r="AB38" s="175">
        <v>13</v>
      </c>
      <c r="AC38" s="300">
        <v>12.8</v>
      </c>
      <c r="AD38" s="308">
        <f>AVERAGE(P38:R38)</f>
        <v>11.652727272727276</v>
      </c>
      <c r="AE38" s="246">
        <f>AVERAGE(S38:T38:W38)</f>
        <v>10.3</v>
      </c>
      <c r="AF38" s="246">
        <f t="shared" ref="AF38:AF40" si="24">AVERAGE(X38:Z38)</f>
        <v>10.766666666666666</v>
      </c>
      <c r="AG38" s="309">
        <f t="shared" ref="AG38:AG40" si="25">AVERAGE(AA38:AC38)</f>
        <v>12.866666666666667</v>
      </c>
      <c r="AH38" s="241">
        <f>AVERAGE(P38:AC38)</f>
        <v>11.396515151515151</v>
      </c>
      <c r="AI38" s="272"/>
    </row>
    <row r="39" spans="1:358" ht="60.75" hidden="1" customHeight="1" outlineLevel="1">
      <c r="A39" s="47" t="s">
        <v>25</v>
      </c>
      <c r="B39" s="78">
        <f t="shared" ref="B39" si="26">C39-$B$35</f>
        <v>8.0000000000000071E-2</v>
      </c>
      <c r="C39" s="55">
        <v>13.8</v>
      </c>
      <c r="D39" s="49"/>
      <c r="E39" s="49"/>
      <c r="F39" s="52"/>
      <c r="G39" s="57"/>
      <c r="H39" s="56"/>
      <c r="I39" s="56"/>
      <c r="J39" s="55"/>
      <c r="K39" s="189">
        <v>12.5</v>
      </c>
      <c r="L39" s="191">
        <v>13.2</v>
      </c>
      <c r="M39" s="154">
        <v>13.2</v>
      </c>
      <c r="N39" s="191">
        <v>14.5</v>
      </c>
      <c r="O39" s="191">
        <v>15.25</v>
      </c>
      <c r="P39" s="56">
        <v>11.1</v>
      </c>
      <c r="Q39" s="56">
        <v>11.62</v>
      </c>
      <c r="R39" s="56">
        <v>12.238181818181829</v>
      </c>
      <c r="S39" s="52">
        <v>10.3</v>
      </c>
      <c r="T39" s="181">
        <v>11</v>
      </c>
      <c r="U39" s="185" t="s">
        <v>161</v>
      </c>
      <c r="V39" s="186" t="s">
        <v>36</v>
      </c>
      <c r="W39" s="181">
        <v>11</v>
      </c>
      <c r="X39" s="181">
        <v>11</v>
      </c>
      <c r="Y39" s="181">
        <v>11</v>
      </c>
      <c r="Z39" s="181">
        <v>11.5</v>
      </c>
      <c r="AA39" s="181">
        <v>11.5</v>
      </c>
      <c r="AB39" s="181">
        <v>12</v>
      </c>
      <c r="AC39" s="299">
        <v>12</v>
      </c>
      <c r="AD39" s="308">
        <f>AVERAGE(P39:R39)</f>
        <v>11.652727272727276</v>
      </c>
      <c r="AE39" s="246">
        <f>AVERAGE(S39:T39:W39)</f>
        <v>10.766666666666666</v>
      </c>
      <c r="AF39" s="246">
        <f t="shared" si="24"/>
        <v>11.166666666666666</v>
      </c>
      <c r="AG39" s="309">
        <f t="shared" si="25"/>
        <v>11.833333333333334</v>
      </c>
      <c r="AH39" s="241">
        <f>AVERAGE(P39:AC39)</f>
        <v>11.354848484848484</v>
      </c>
      <c r="AI39" s="272"/>
    </row>
    <row r="40" spans="1:358" ht="60.75" hidden="1" customHeight="1" outlineLevel="1" thickBot="1">
      <c r="A40" s="47" t="s">
        <v>26</v>
      </c>
      <c r="B40" s="48" t="e">
        <f>C40-#REF!</f>
        <v>#REF!</v>
      </c>
      <c r="C40" s="55">
        <v>12.8</v>
      </c>
      <c r="D40" s="49"/>
      <c r="E40" s="49"/>
      <c r="F40" s="52"/>
      <c r="G40" s="51"/>
      <c r="H40" s="52"/>
      <c r="I40" s="52"/>
      <c r="J40" s="55"/>
      <c r="K40" s="181">
        <v>13.34</v>
      </c>
      <c r="L40" s="101">
        <v>13.34</v>
      </c>
      <c r="M40" s="101">
        <v>13.68</v>
      </c>
      <c r="N40" s="182">
        <v>14.12</v>
      </c>
      <c r="O40" s="182">
        <v>14</v>
      </c>
      <c r="P40" s="56">
        <v>11.1</v>
      </c>
      <c r="Q40" s="56">
        <v>11.62</v>
      </c>
      <c r="R40" s="52">
        <v>12.238181818181829</v>
      </c>
      <c r="S40" s="52">
        <v>10.3</v>
      </c>
      <c r="T40" s="181">
        <v>11.6</v>
      </c>
      <c r="U40" s="185" t="s">
        <v>189</v>
      </c>
      <c r="V40" s="186" t="s">
        <v>190</v>
      </c>
      <c r="W40" s="181">
        <v>12.5</v>
      </c>
      <c r="X40" s="181">
        <v>12.5</v>
      </c>
      <c r="Y40" s="181">
        <v>10.7</v>
      </c>
      <c r="Z40" s="181">
        <v>10.3</v>
      </c>
      <c r="AA40" s="181">
        <v>12.7</v>
      </c>
      <c r="AB40" s="181">
        <v>14</v>
      </c>
      <c r="AC40" s="299">
        <v>14.5</v>
      </c>
      <c r="AD40" s="308">
        <f>AVERAGE(P40:R40)</f>
        <v>11.652727272727276</v>
      </c>
      <c r="AE40" s="246">
        <f>AVERAGE(S40:T40:W40)</f>
        <v>11.466666666666667</v>
      </c>
      <c r="AF40" s="246">
        <f t="shared" si="24"/>
        <v>11.166666666666666</v>
      </c>
      <c r="AG40" s="309">
        <f t="shared" si="25"/>
        <v>13.733333333333334</v>
      </c>
      <c r="AH40" s="241">
        <f>AVERAGE(P40:AC40)</f>
        <v>12.004848484848486</v>
      </c>
      <c r="AI40" s="272"/>
    </row>
    <row r="41" spans="1:358" s="62" customFormat="1" ht="19.5" hidden="1" outlineLevel="1" thickBot="1">
      <c r="A41" s="245" t="s">
        <v>75</v>
      </c>
      <c r="B41" s="155" t="s">
        <v>27</v>
      </c>
      <c r="C41" s="155" t="s">
        <v>27</v>
      </c>
      <c r="D41" s="155"/>
      <c r="E41" s="156"/>
      <c r="F41" s="157"/>
      <c r="G41" s="157"/>
      <c r="H41" s="157"/>
      <c r="I41" s="157"/>
      <c r="J41" s="157" t="e">
        <f t="shared" ref="J41:AG41" si="27">AVERAGE(J37:J40)</f>
        <v>#DIV/0!</v>
      </c>
      <c r="K41" s="157">
        <f t="shared" si="27"/>
        <v>13.11</v>
      </c>
      <c r="L41" s="157">
        <f t="shared" si="27"/>
        <v>13.435000000000002</v>
      </c>
      <c r="M41" s="157">
        <f t="shared" si="27"/>
        <v>13.345000000000001</v>
      </c>
      <c r="N41" s="157">
        <f t="shared" si="27"/>
        <v>14.229999999999999</v>
      </c>
      <c r="O41" s="157">
        <f t="shared" si="27"/>
        <v>14.25</v>
      </c>
      <c r="P41" s="157">
        <f t="shared" si="27"/>
        <v>11.1</v>
      </c>
      <c r="Q41" s="157">
        <f t="shared" si="27"/>
        <v>11.62</v>
      </c>
      <c r="R41" s="157">
        <f t="shared" si="27"/>
        <v>12.238181818181829</v>
      </c>
      <c r="S41" s="59">
        <f t="shared" si="27"/>
        <v>10.3</v>
      </c>
      <c r="T41" s="59">
        <f>AVERAGE(T37:T40)</f>
        <v>10.8</v>
      </c>
      <c r="U41" s="158"/>
      <c r="V41" s="158"/>
      <c r="W41" s="59">
        <f t="shared" si="27"/>
        <v>11.175000000000001</v>
      </c>
      <c r="X41" s="59">
        <f t="shared" si="27"/>
        <v>11.3125</v>
      </c>
      <c r="Y41" s="59">
        <f t="shared" si="27"/>
        <v>10.6875</v>
      </c>
      <c r="Z41" s="59">
        <f t="shared" si="27"/>
        <v>11.137499999999999</v>
      </c>
      <c r="AA41" s="59">
        <f t="shared" si="27"/>
        <v>12.1875</v>
      </c>
      <c r="AB41" s="59">
        <f t="shared" si="27"/>
        <v>12.9375</v>
      </c>
      <c r="AC41" s="234">
        <f t="shared" si="27"/>
        <v>13.262499999999999</v>
      </c>
      <c r="AD41" s="310">
        <f t="shared" si="27"/>
        <v>11.652727272727276</v>
      </c>
      <c r="AE41" s="59">
        <f t="shared" si="27"/>
        <v>10.758333333333333</v>
      </c>
      <c r="AF41" s="59">
        <f t="shared" si="27"/>
        <v>11.045833333333333</v>
      </c>
      <c r="AG41" s="311">
        <f t="shared" si="27"/>
        <v>12.795833333333334</v>
      </c>
      <c r="AH41" s="242">
        <f>AVERAGE(AH37:AH40)</f>
        <v>11.563181818181819</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20.25" customHeight="1" collapsed="1" thickBot="1">
      <c r="A42" s="227" t="s">
        <v>74</v>
      </c>
      <c r="B42" s="165"/>
      <c r="C42" s="165"/>
      <c r="D42" s="166"/>
      <c r="E42" s="166"/>
      <c r="F42" s="167"/>
      <c r="G42" s="167"/>
      <c r="H42" s="167"/>
      <c r="I42" s="167"/>
      <c r="J42" s="168"/>
      <c r="K42" s="167"/>
      <c r="L42" s="167"/>
      <c r="M42" s="167"/>
      <c r="N42" s="164">
        <f>N41</f>
        <v>14.229999999999999</v>
      </c>
      <c r="O42" s="164">
        <v>15.6</v>
      </c>
      <c r="P42" s="164">
        <f>P41</f>
        <v>11.1</v>
      </c>
      <c r="Q42" s="164">
        <f t="shared" ref="Q42:R42" si="28">Q41</f>
        <v>11.62</v>
      </c>
      <c r="R42" s="164">
        <f t="shared" si="28"/>
        <v>12.238181818181829</v>
      </c>
      <c r="S42" s="164">
        <f>S41</f>
        <v>10.3</v>
      </c>
      <c r="T42" s="164">
        <f>T41</f>
        <v>10.8</v>
      </c>
      <c r="U42" s="164"/>
      <c r="V42" s="164"/>
      <c r="W42" s="164">
        <v>11</v>
      </c>
      <c r="X42" s="164">
        <v>11.3</v>
      </c>
      <c r="Y42" s="164">
        <v>10.7</v>
      </c>
      <c r="Z42" s="164">
        <v>11.2</v>
      </c>
      <c r="AA42" s="164">
        <v>12.7</v>
      </c>
      <c r="AB42" s="164">
        <v>13.2</v>
      </c>
      <c r="AC42" s="164">
        <v>13.7</v>
      </c>
      <c r="AD42" s="312">
        <f>AVERAGE(P42:R42)</f>
        <v>11.652727272727276</v>
      </c>
      <c r="AE42" s="164">
        <f>AVERAGE(S42:T42:W42)</f>
        <v>10.700000000000001</v>
      </c>
      <c r="AF42" s="164">
        <f>AVERAGE(X42:Z42)</f>
        <v>11.066666666666668</v>
      </c>
      <c r="AG42" s="313">
        <f>AVERAGE(AA42:AC42)</f>
        <v>13.199999999999998</v>
      </c>
      <c r="AH42" s="242">
        <f>AVERAGE(P42:AC42)</f>
        <v>11.654848484848486</v>
      </c>
      <c r="AI42" s="271">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21.75" hidden="1" thickBot="1">
      <c r="A43" s="197" t="s">
        <v>37</v>
      </c>
      <c r="B43" s="102"/>
      <c r="C43" s="102"/>
      <c r="D43" s="102"/>
      <c r="E43" s="102"/>
      <c r="F43" s="159"/>
      <c r="G43" s="159"/>
      <c r="H43" s="159"/>
      <c r="I43" s="159"/>
      <c r="J43" s="103"/>
      <c r="K43" s="159">
        <f>K41+K14</f>
        <v>61.41</v>
      </c>
      <c r="L43" s="159">
        <f>L41+L14</f>
        <v>60.285000000000004</v>
      </c>
      <c r="M43" s="104">
        <f t="shared" ref="M43:T44" si="29">M41-M52</f>
        <v>0.27500000000000036</v>
      </c>
      <c r="N43" s="157">
        <f t="shared" si="29"/>
        <v>0.19999999999999929</v>
      </c>
      <c r="O43" s="157">
        <f t="shared" si="29"/>
        <v>9.9999999999999645E-2</v>
      </c>
      <c r="P43" s="157">
        <f t="shared" si="29"/>
        <v>1.7599999999999998</v>
      </c>
      <c r="Q43" s="157">
        <f t="shared" si="29"/>
        <v>2.4599999999999991</v>
      </c>
      <c r="R43" s="157">
        <f t="shared" si="29"/>
        <v>1.8622727272727317</v>
      </c>
      <c r="S43" s="157">
        <f t="shared" si="29"/>
        <v>1.7400000000000002</v>
      </c>
      <c r="T43" s="157">
        <f t="shared" si="29"/>
        <v>0.625</v>
      </c>
      <c r="U43" s="159"/>
      <c r="V43" s="159"/>
      <c r="W43" s="157">
        <f t="shared" ref="W43:AH44" si="30">W41-W52</f>
        <v>0.98750000000000071</v>
      </c>
      <c r="X43" s="157">
        <f t="shared" si="30"/>
        <v>0.875</v>
      </c>
      <c r="Y43" s="157">
        <f t="shared" si="30"/>
        <v>0.67500000000000071</v>
      </c>
      <c r="Z43" s="157">
        <f t="shared" si="30"/>
        <v>0.86249999999999893</v>
      </c>
      <c r="AA43" s="157">
        <f t="shared" si="30"/>
        <v>0.91249999999999964</v>
      </c>
      <c r="AB43" s="157">
        <f t="shared" si="30"/>
        <v>0.8125</v>
      </c>
      <c r="AC43" s="236">
        <f t="shared" si="30"/>
        <v>0.9375</v>
      </c>
      <c r="AD43" s="317">
        <f t="shared" si="30"/>
        <v>2.0274242424242441</v>
      </c>
      <c r="AE43" s="157">
        <f t="shared" si="30"/>
        <v>1.1174999999999997</v>
      </c>
      <c r="AF43" s="157">
        <f t="shared" si="30"/>
        <v>0.80416666666666714</v>
      </c>
      <c r="AG43" s="318">
        <f t="shared" si="30"/>
        <v>0.88750000000000107</v>
      </c>
      <c r="AH43" s="242">
        <f t="shared" si="30"/>
        <v>1.2091477272727271</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si="29"/>
        <v>0.19999999999999929</v>
      </c>
      <c r="O44" s="164">
        <f t="shared" si="29"/>
        <v>1.4499999999999993</v>
      </c>
      <c r="P44" s="164">
        <f t="shared" si="29"/>
        <v>1.7599999999999998</v>
      </c>
      <c r="Q44" s="164">
        <f t="shared" si="29"/>
        <v>2.4599999999999991</v>
      </c>
      <c r="R44" s="164">
        <f t="shared" si="29"/>
        <v>1.8622727272727317</v>
      </c>
      <c r="S44" s="164">
        <f t="shared" si="29"/>
        <v>1.7400000000000002</v>
      </c>
      <c r="T44" s="164">
        <f t="shared" si="29"/>
        <v>0.80000000000000071</v>
      </c>
      <c r="U44" s="164"/>
      <c r="V44" s="164"/>
      <c r="W44" s="164">
        <f t="shared" si="30"/>
        <v>0.80000000000000071</v>
      </c>
      <c r="X44" s="164">
        <f t="shared" si="30"/>
        <v>0.80000000000000071</v>
      </c>
      <c r="Y44" s="164">
        <f t="shared" si="30"/>
        <v>0.69999999999999929</v>
      </c>
      <c r="Z44" s="164">
        <f t="shared" si="30"/>
        <v>0.69999999999999929</v>
      </c>
      <c r="AA44" s="164">
        <f t="shared" si="30"/>
        <v>1.1999999999999993</v>
      </c>
      <c r="AB44" s="164">
        <f t="shared" si="30"/>
        <v>1.1999999999999993</v>
      </c>
      <c r="AC44" s="229">
        <f t="shared" si="30"/>
        <v>1.1999999999999993</v>
      </c>
      <c r="AD44" s="312">
        <f>AVERAGE(P44:R44)</f>
        <v>2.0274242424242437</v>
      </c>
      <c r="AE44" s="164">
        <f>AE42-AE53</f>
        <v>1.1133333333333333</v>
      </c>
      <c r="AF44" s="164">
        <f>AF42-AF53</f>
        <v>0.73333333333333428</v>
      </c>
      <c r="AG44" s="313">
        <f>AG42-AG53</f>
        <v>1.1999999999999975</v>
      </c>
      <c r="AH44" s="243">
        <f>AH42-AH53</f>
        <v>1.2685227272727282</v>
      </c>
      <c r="AI44" s="274">
        <f>AI42-AI52</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ht="21.75" thickBot="1">
      <c r="A45" s="196" t="s">
        <v>38</v>
      </c>
      <c r="B45" s="88"/>
      <c r="C45" s="88"/>
      <c r="D45" s="65"/>
      <c r="E45" s="65"/>
      <c r="F45" s="20"/>
      <c r="G45" s="20"/>
      <c r="H45" s="20"/>
      <c r="I45" s="20"/>
      <c r="J45" s="66"/>
      <c r="K45" s="20"/>
      <c r="L45" s="20"/>
      <c r="M45" s="20"/>
      <c r="N45" s="20"/>
      <c r="O45" s="20"/>
      <c r="P45" s="20"/>
      <c r="Q45" s="20"/>
      <c r="R45" s="23"/>
      <c r="S45" s="24"/>
      <c r="T45" s="24"/>
      <c r="U45" s="67"/>
      <c r="V45" s="67"/>
      <c r="W45" s="24"/>
      <c r="X45" s="24"/>
      <c r="Y45" s="177"/>
      <c r="Z45" s="177"/>
      <c r="AA45" s="177"/>
      <c r="AB45" s="177"/>
      <c r="AC45" s="301"/>
      <c r="AD45" s="314"/>
      <c r="AE45" s="23"/>
      <c r="AF45" s="23"/>
      <c r="AG45" s="303"/>
      <c r="AH45" s="238"/>
      <c r="AI45" s="275">
        <f>AH42-AH53</f>
        <v>1.2685227272727282</v>
      </c>
    </row>
    <row r="46" spans="1:358" ht="17.25" hidden="1" customHeight="1" outlineLevel="1">
      <c r="A46" s="89" t="s">
        <v>39</v>
      </c>
      <c r="B46" s="105">
        <v>14.19</v>
      </c>
      <c r="C46" s="106" t="str">
        <f>C35</f>
        <v>Previous WK</v>
      </c>
      <c r="D46" s="98"/>
      <c r="E46" s="99">
        <v>13.82</v>
      </c>
      <c r="F46" s="35"/>
      <c r="G46" s="35"/>
      <c r="H46" s="35"/>
      <c r="I46" s="35"/>
      <c r="J46" s="72"/>
      <c r="K46" s="35"/>
      <c r="L46" s="37"/>
      <c r="M46" s="37"/>
      <c r="N46" s="35"/>
      <c r="O46" s="35"/>
      <c r="P46" s="35"/>
      <c r="Q46" s="35"/>
      <c r="R46" s="38"/>
      <c r="S46" s="39"/>
      <c r="T46" s="39"/>
      <c r="U46" s="107"/>
      <c r="V46" s="107"/>
      <c r="W46" s="39"/>
      <c r="X46" s="39"/>
      <c r="Y46" s="38"/>
      <c r="Z46" s="38"/>
      <c r="AA46" s="38"/>
      <c r="AB46" s="38"/>
      <c r="AC46" s="39"/>
      <c r="AD46" s="304"/>
      <c r="AE46" s="248"/>
      <c r="AF46" s="248"/>
      <c r="AG46" s="305"/>
      <c r="AH46" s="239"/>
      <c r="AI46" s="267"/>
    </row>
    <row r="47" spans="1:358" s="77" customFormat="1" ht="16.5" hidden="1" customHeight="1" outlineLevel="1">
      <c r="A47" s="1180"/>
      <c r="B47" s="1181"/>
      <c r="C47" s="1181"/>
      <c r="D47" s="41"/>
      <c r="E47" s="41"/>
      <c r="F47" s="76"/>
      <c r="G47" s="76"/>
      <c r="H47" s="76"/>
      <c r="I47" s="76"/>
      <c r="J47" s="43"/>
      <c r="K47" s="76"/>
      <c r="L47" s="76"/>
      <c r="M47" s="76"/>
      <c r="N47" s="76"/>
      <c r="O47" s="76"/>
      <c r="P47" s="222"/>
      <c r="Q47" s="76"/>
      <c r="R47" s="44"/>
      <c r="S47" s="44"/>
      <c r="T47" s="44"/>
      <c r="U47" s="220"/>
      <c r="V47" s="221"/>
      <c r="W47" s="44"/>
      <c r="X47" s="44"/>
      <c r="Y47" s="44"/>
      <c r="Z47" s="44"/>
      <c r="AA47" s="44"/>
      <c r="AB47" s="44"/>
      <c r="AC47" s="235"/>
      <c r="AD47" s="315"/>
      <c r="AE47" s="44"/>
      <c r="AF47" s="44"/>
      <c r="AG47" s="316"/>
      <c r="AH47" s="240"/>
      <c r="AI47" s="268"/>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5"/>
      <c r="EY47" s="45"/>
      <c r="EZ47" s="45"/>
      <c r="FA47" s="45"/>
      <c r="FB47" s="45"/>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5"/>
      <c r="GL47" s="45"/>
      <c r="GM47" s="45"/>
      <c r="GN47" s="45"/>
      <c r="GO47" s="45"/>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row>
    <row r="48" spans="1:358" ht="50.25" hidden="1" customHeight="1" outlineLevel="1">
      <c r="A48" s="47" t="s">
        <v>23</v>
      </c>
      <c r="B48" s="78">
        <f>C48-$B$46</f>
        <v>6.0000000000000497E-2</v>
      </c>
      <c r="C48" s="55">
        <v>14.25</v>
      </c>
      <c r="D48" s="49"/>
      <c r="E48" s="49"/>
      <c r="F48" s="51"/>
      <c r="G48" s="57"/>
      <c r="H48" s="56"/>
      <c r="I48" s="56"/>
      <c r="J48" s="55"/>
      <c r="K48" s="189">
        <v>13.5</v>
      </c>
      <c r="L48" s="191">
        <v>14.2</v>
      </c>
      <c r="M48" s="154">
        <v>13.1</v>
      </c>
      <c r="N48" s="191">
        <v>14.2</v>
      </c>
      <c r="O48" s="191">
        <v>13.7</v>
      </c>
      <c r="P48" s="56">
        <v>9.34</v>
      </c>
      <c r="Q48" s="56">
        <v>9.16</v>
      </c>
      <c r="R48" s="56">
        <v>10.375909090909097</v>
      </c>
      <c r="S48" s="56">
        <v>8.56</v>
      </c>
      <c r="T48" s="189">
        <v>9.8000000000000007</v>
      </c>
      <c r="U48" s="185" t="s">
        <v>152</v>
      </c>
      <c r="V48" s="186" t="s">
        <v>182</v>
      </c>
      <c r="W48" s="189">
        <v>10.25</v>
      </c>
      <c r="X48" s="189">
        <v>10.25</v>
      </c>
      <c r="Y48" s="189">
        <v>9.75</v>
      </c>
      <c r="Z48" s="189">
        <v>10</v>
      </c>
      <c r="AA48" s="189">
        <v>10.5</v>
      </c>
      <c r="AB48" s="189">
        <v>11.5</v>
      </c>
      <c r="AC48" s="297">
        <v>12.5</v>
      </c>
      <c r="AD48" s="308">
        <f>AVERAGE(P48:R48)</f>
        <v>9.6253030303030318</v>
      </c>
      <c r="AE48" s="246">
        <f>AVERAGE(S48:T48:W48)</f>
        <v>9.5366666666666671</v>
      </c>
      <c r="AF48" s="246">
        <f>AVERAGE(X48:Z48)</f>
        <v>10</v>
      </c>
      <c r="AG48" s="309">
        <f>AVERAGE(AA48:AC48)</f>
        <v>11.5</v>
      </c>
      <c r="AH48" s="241">
        <f>AVERAGE(P48:AC48)</f>
        <v>10.165492424242425</v>
      </c>
      <c r="AI48" s="267"/>
    </row>
    <row r="49" spans="1:358" ht="50.25" hidden="1" customHeight="1" outlineLevel="1">
      <c r="A49" s="47" t="s">
        <v>24</v>
      </c>
      <c r="B49" s="78" t="e">
        <f>C49-#REF!</f>
        <v>#REF!</v>
      </c>
      <c r="C49" s="55">
        <v>14.3</v>
      </c>
      <c r="D49" s="49"/>
      <c r="E49" s="49"/>
      <c r="F49" s="57"/>
      <c r="G49" s="57"/>
      <c r="H49" s="56"/>
      <c r="I49" s="56"/>
      <c r="J49" s="55"/>
      <c r="K49" s="189">
        <v>13.5</v>
      </c>
      <c r="L49" s="191">
        <v>13.6</v>
      </c>
      <c r="M49" s="154">
        <v>12.9</v>
      </c>
      <c r="N49" s="191">
        <v>14</v>
      </c>
      <c r="O49" s="184"/>
      <c r="P49" s="56">
        <v>9.34</v>
      </c>
      <c r="Q49" s="56">
        <v>9.16</v>
      </c>
      <c r="R49" s="50">
        <v>10.375909090909097</v>
      </c>
      <c r="S49" s="50">
        <v>8.56</v>
      </c>
      <c r="T49" s="183">
        <v>9.9</v>
      </c>
      <c r="U49" s="185"/>
      <c r="V49" s="186"/>
      <c r="W49" s="183">
        <v>9.5</v>
      </c>
      <c r="X49" s="183">
        <v>9.6999999999999993</v>
      </c>
      <c r="Y49" s="183">
        <v>9.8000000000000007</v>
      </c>
      <c r="Z49" s="183">
        <v>11</v>
      </c>
      <c r="AA49" s="183">
        <v>12</v>
      </c>
      <c r="AB49" s="183">
        <v>12.5</v>
      </c>
      <c r="AC49" s="298">
        <v>12.3</v>
      </c>
      <c r="AD49" s="308">
        <f>AVERAGE(P49:R49)</f>
        <v>9.6253030303030318</v>
      </c>
      <c r="AE49" s="246">
        <f>AVERAGE(S49:T49:W49)</f>
        <v>9.32</v>
      </c>
      <c r="AF49" s="246">
        <f t="shared" ref="AF49:AF51" si="31">AVERAGE(X49:Z49)</f>
        <v>10.166666666666666</v>
      </c>
      <c r="AG49" s="309">
        <f t="shared" ref="AG49:AG51" si="32">AVERAGE(AA49:AC49)</f>
        <v>12.266666666666666</v>
      </c>
      <c r="AH49" s="241">
        <f>AVERAGE(P49:AC49)</f>
        <v>10.344659090909092</v>
      </c>
      <c r="AI49" s="267"/>
    </row>
    <row r="50" spans="1:358" ht="50.25" hidden="1" customHeight="1" outlineLevel="1">
      <c r="A50" s="47" t="s">
        <v>25</v>
      </c>
      <c r="B50" s="78">
        <f t="shared" ref="B50" si="33">C50-$B$46</f>
        <v>-8.9999999999999858E-2</v>
      </c>
      <c r="C50" s="55">
        <v>14.1</v>
      </c>
      <c r="D50" s="49"/>
      <c r="E50" s="49"/>
      <c r="F50" s="57"/>
      <c r="G50" s="57"/>
      <c r="H50" s="56"/>
      <c r="I50" s="56"/>
      <c r="J50" s="55"/>
      <c r="K50" s="189">
        <v>13</v>
      </c>
      <c r="L50" s="191">
        <v>13</v>
      </c>
      <c r="M50" s="189">
        <v>13</v>
      </c>
      <c r="N50" s="189">
        <v>14.3</v>
      </c>
      <c r="O50" s="189">
        <v>14.75</v>
      </c>
      <c r="P50" s="56">
        <v>9.34</v>
      </c>
      <c r="Q50" s="56">
        <v>9.16</v>
      </c>
      <c r="R50" s="56">
        <v>10.375909090909097</v>
      </c>
      <c r="S50" s="56">
        <v>8.56</v>
      </c>
      <c r="T50" s="189">
        <v>10.5</v>
      </c>
      <c r="U50" s="185" t="s">
        <v>162</v>
      </c>
      <c r="V50" s="186" t="s">
        <v>36</v>
      </c>
      <c r="W50" s="189">
        <v>10.5</v>
      </c>
      <c r="X50" s="189">
        <v>10.5</v>
      </c>
      <c r="Y50" s="189">
        <v>10.5</v>
      </c>
      <c r="Z50" s="189">
        <v>11</v>
      </c>
      <c r="AA50" s="189">
        <v>11</v>
      </c>
      <c r="AB50" s="189">
        <v>11.5</v>
      </c>
      <c r="AC50" s="297">
        <v>11.5</v>
      </c>
      <c r="AD50" s="308">
        <f>AVERAGE(P50:R50)</f>
        <v>9.6253030303030318</v>
      </c>
      <c r="AE50" s="246">
        <f>AVERAGE(S50:T50:W50)</f>
        <v>9.8533333333333335</v>
      </c>
      <c r="AF50" s="246">
        <f t="shared" si="31"/>
        <v>10.666666666666666</v>
      </c>
      <c r="AG50" s="309">
        <f t="shared" si="32"/>
        <v>11.333333333333334</v>
      </c>
      <c r="AH50" s="241">
        <f>AVERAGE(P50:AC50)</f>
        <v>10.36965909090909</v>
      </c>
      <c r="AI50" s="267"/>
    </row>
    <row r="51" spans="1:358" ht="50.25" hidden="1" customHeight="1" outlineLevel="1" thickBot="1">
      <c r="A51" s="47" t="s">
        <v>26</v>
      </c>
      <c r="B51" s="78" t="e">
        <f>C51-#REF!</f>
        <v>#REF!</v>
      </c>
      <c r="C51" s="55">
        <v>14.5</v>
      </c>
      <c r="D51" s="49"/>
      <c r="E51" s="49"/>
      <c r="F51" s="51"/>
      <c r="G51" s="51"/>
      <c r="H51" s="52"/>
      <c r="I51" s="52"/>
      <c r="J51" s="55"/>
      <c r="K51" s="181">
        <v>13.4</v>
      </c>
      <c r="L51" s="101">
        <v>13.4</v>
      </c>
      <c r="M51" s="101">
        <v>13.28</v>
      </c>
      <c r="N51" s="176">
        <v>13.62</v>
      </c>
      <c r="O51" s="176">
        <v>14</v>
      </c>
      <c r="P51" s="56">
        <v>9.34</v>
      </c>
      <c r="Q51" s="56">
        <v>9.16</v>
      </c>
      <c r="R51" s="50">
        <v>10.375909090909097</v>
      </c>
      <c r="S51" s="50">
        <v>8.56</v>
      </c>
      <c r="T51" s="183">
        <v>10.5</v>
      </c>
      <c r="U51" s="224" t="s">
        <v>191</v>
      </c>
      <c r="V51" s="186" t="s">
        <v>192</v>
      </c>
      <c r="W51" s="189">
        <v>10.5</v>
      </c>
      <c r="X51" s="189">
        <v>11.3</v>
      </c>
      <c r="Y51" s="183">
        <v>10</v>
      </c>
      <c r="Z51" s="183">
        <v>9.1</v>
      </c>
      <c r="AA51" s="183">
        <v>11.6</v>
      </c>
      <c r="AB51" s="183">
        <v>13</v>
      </c>
      <c r="AC51" s="298">
        <v>13</v>
      </c>
      <c r="AD51" s="308">
        <f>AVERAGE(P51:R51)</f>
        <v>9.6253030303030318</v>
      </c>
      <c r="AE51" s="246">
        <f>AVERAGE(S51:T51:W51)</f>
        <v>9.8533333333333335</v>
      </c>
      <c r="AF51" s="246">
        <f t="shared" si="31"/>
        <v>10.133333333333333</v>
      </c>
      <c r="AG51" s="309">
        <f t="shared" si="32"/>
        <v>12.533333333333333</v>
      </c>
      <c r="AH51" s="241">
        <f>AVERAGE(P51:AC51)</f>
        <v>10.536325757575758</v>
      </c>
      <c r="AI51" s="267"/>
    </row>
    <row r="52" spans="1:358" s="62" customFormat="1" ht="19.5" hidden="1" outlineLevel="1" thickBot="1">
      <c r="A52" s="245" t="s">
        <v>75</v>
      </c>
      <c r="B52" s="155" t="s">
        <v>27</v>
      </c>
      <c r="C52" s="155" t="s">
        <v>27</v>
      </c>
      <c r="D52" s="155"/>
      <c r="E52" s="156"/>
      <c r="F52" s="157" t="e">
        <f>AVERAGE(F48:F51)</f>
        <v>#DIV/0!</v>
      </c>
      <c r="G52" s="157"/>
      <c r="H52" s="157"/>
      <c r="I52" s="157"/>
      <c r="J52" s="157" t="e">
        <f t="shared" ref="J52:K52" si="34">AVERAGE(J48:J51)</f>
        <v>#DIV/0!</v>
      </c>
      <c r="K52" s="157">
        <f t="shared" si="34"/>
        <v>13.35</v>
      </c>
      <c r="L52" s="157">
        <v>13.75</v>
      </c>
      <c r="M52" s="157">
        <f>AVERAGE(M48:M51)</f>
        <v>13.07</v>
      </c>
      <c r="N52" s="157">
        <f>AVERAGE(N48:N51)</f>
        <v>14.03</v>
      </c>
      <c r="O52" s="157">
        <f>AVERAGE(O48:O51)</f>
        <v>14.15</v>
      </c>
      <c r="P52" s="157">
        <f>AVERAGE(P48:P51)</f>
        <v>9.34</v>
      </c>
      <c r="Q52" s="157">
        <f>AVERAGE(Q48:Q51)</f>
        <v>9.16</v>
      </c>
      <c r="R52" s="157">
        <f t="shared" ref="R52:AG52" si="35">AVERAGE(R48:R51)</f>
        <v>10.375909090909097</v>
      </c>
      <c r="S52" s="59">
        <f t="shared" si="35"/>
        <v>8.56</v>
      </c>
      <c r="T52" s="59">
        <f>AVERAGE(T48:T51)</f>
        <v>10.175000000000001</v>
      </c>
      <c r="U52" s="158"/>
      <c r="V52" s="158"/>
      <c r="W52" s="59">
        <f t="shared" si="35"/>
        <v>10.1875</v>
      </c>
      <c r="X52" s="59">
        <f t="shared" si="35"/>
        <v>10.4375</v>
      </c>
      <c r="Y52" s="59">
        <f t="shared" si="35"/>
        <v>10.012499999999999</v>
      </c>
      <c r="Z52" s="59">
        <f t="shared" si="35"/>
        <v>10.275</v>
      </c>
      <c r="AA52" s="59">
        <f t="shared" si="35"/>
        <v>11.275</v>
      </c>
      <c r="AB52" s="59">
        <f t="shared" si="35"/>
        <v>12.125</v>
      </c>
      <c r="AC52" s="234">
        <f t="shared" si="35"/>
        <v>12.324999999999999</v>
      </c>
      <c r="AD52" s="310">
        <f t="shared" si="35"/>
        <v>9.6253030303030318</v>
      </c>
      <c r="AE52" s="59">
        <f t="shared" si="35"/>
        <v>9.6408333333333331</v>
      </c>
      <c r="AF52" s="59">
        <f t="shared" si="35"/>
        <v>10.241666666666665</v>
      </c>
      <c r="AG52" s="311">
        <f t="shared" si="35"/>
        <v>11.908333333333333</v>
      </c>
      <c r="AH52" s="242">
        <f>AVERAGE(AH48:AH51)</f>
        <v>10.354034090909092</v>
      </c>
      <c r="AI52" s="270"/>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s="61"/>
      <c r="GU52" s="61"/>
      <c r="GV52" s="61"/>
      <c r="GW52" s="61"/>
      <c r="GX52" s="61"/>
      <c r="GY52" s="61"/>
      <c r="GZ52" s="61"/>
      <c r="HA52" s="61"/>
      <c r="HB52" s="61"/>
      <c r="HC52" s="61"/>
      <c r="HD52" s="61"/>
      <c r="HE52" s="61"/>
      <c r="HF52" s="61"/>
      <c r="HG52" s="61"/>
      <c r="HH52" s="61"/>
      <c r="HI52" s="61"/>
      <c r="HJ52" s="61"/>
      <c r="HK52" s="61"/>
      <c r="HL52" s="61"/>
      <c r="HM52" s="61"/>
      <c r="HN52" s="61"/>
      <c r="HO52" s="61"/>
      <c r="HP52" s="61"/>
      <c r="HQ52" s="61"/>
      <c r="HR52" s="61"/>
      <c r="HS52" s="61"/>
      <c r="HT52" s="61"/>
      <c r="HU52" s="61"/>
      <c r="HV52" s="61"/>
      <c r="HW52" s="61"/>
      <c r="HX52" s="61"/>
      <c r="HY52" s="61"/>
      <c r="HZ52" s="61"/>
      <c r="IA52" s="61"/>
      <c r="IB52" s="61"/>
      <c r="IC52" s="61"/>
      <c r="ID52" s="61"/>
      <c r="IE52" s="61"/>
      <c r="IF52" s="61"/>
      <c r="IG52" s="61"/>
      <c r="IH52" s="61"/>
      <c r="II52" s="61"/>
      <c r="IJ52" s="61"/>
      <c r="IK52" s="61"/>
      <c r="IL52" s="61"/>
      <c r="IM52" s="61"/>
      <c r="IN52" s="61"/>
      <c r="IO52" s="61"/>
      <c r="IP52" s="61"/>
      <c r="IQ52" s="61"/>
      <c r="IR52" s="61"/>
      <c r="IS52" s="61"/>
      <c r="IT52" s="61"/>
      <c r="IU52" s="61"/>
      <c r="IV52" s="61"/>
      <c r="IW52" s="61"/>
      <c r="IX52" s="61"/>
      <c r="IY52" s="61"/>
      <c r="IZ52" s="61"/>
      <c r="JA52" s="61"/>
      <c r="JB52" s="61"/>
      <c r="JC52" s="61"/>
      <c r="JD52" s="61"/>
      <c r="JE52" s="61"/>
      <c r="JF52" s="61"/>
      <c r="JG52" s="61"/>
      <c r="JH52" s="61"/>
      <c r="JI52" s="61"/>
      <c r="JJ52" s="61"/>
      <c r="JK52" s="61"/>
      <c r="JL52" s="61"/>
      <c r="JM52" s="61"/>
      <c r="JN52" s="61"/>
      <c r="JO52" s="61"/>
      <c r="JP52" s="61"/>
      <c r="JQ52" s="61"/>
      <c r="JR52" s="61"/>
      <c r="JS52" s="61"/>
      <c r="JT52" s="61"/>
      <c r="JU52" s="61"/>
      <c r="JV52" s="61"/>
      <c r="JW52" s="61"/>
      <c r="JX52" s="61"/>
      <c r="JY52" s="61"/>
      <c r="JZ52" s="61"/>
      <c r="KA52" s="61"/>
      <c r="KB52" s="61"/>
      <c r="KC52" s="61"/>
      <c r="KD52" s="61"/>
      <c r="KE52" s="61"/>
      <c r="KF52" s="61"/>
      <c r="KG52" s="61"/>
      <c r="KH52" s="61"/>
      <c r="KI52" s="61"/>
      <c r="KJ52" s="61"/>
      <c r="KK52" s="61"/>
      <c r="KL52" s="61"/>
      <c r="KM52" s="61"/>
      <c r="KN52" s="61"/>
      <c r="KO52" s="61"/>
      <c r="KP52" s="61"/>
      <c r="KQ52" s="61"/>
      <c r="KR52" s="61"/>
      <c r="KS52" s="61"/>
      <c r="KT52" s="61"/>
      <c r="KU52" s="61"/>
      <c r="KV52" s="61"/>
      <c r="KW52" s="61"/>
      <c r="KX52" s="61"/>
      <c r="KY52" s="61"/>
      <c r="KZ52" s="61"/>
      <c r="LA52" s="61"/>
      <c r="LB52" s="61"/>
      <c r="LC52" s="61"/>
      <c r="LD52" s="61"/>
      <c r="LE52" s="61"/>
      <c r="LF52" s="61"/>
      <c r="LG52" s="61"/>
      <c r="LH52" s="61"/>
      <c r="LI52" s="61"/>
      <c r="LJ52" s="61"/>
      <c r="LK52" s="61"/>
      <c r="LL52" s="61"/>
      <c r="LM52" s="61"/>
      <c r="LN52" s="61"/>
      <c r="LO52" s="61"/>
      <c r="LP52" s="61"/>
      <c r="LQ52" s="61"/>
      <c r="LR52" s="61"/>
      <c r="LS52" s="61"/>
      <c r="LT52" s="61"/>
      <c r="LU52" s="61"/>
      <c r="LV52" s="61"/>
      <c r="LW52" s="61"/>
      <c r="LX52" s="61"/>
      <c r="LY52" s="61"/>
      <c r="LZ52" s="61"/>
      <c r="MA52" s="61"/>
      <c r="MB52" s="61"/>
      <c r="MC52" s="61"/>
      <c r="MD52" s="61"/>
      <c r="ME52" s="61"/>
      <c r="MF52" s="61"/>
      <c r="MG52" s="61"/>
      <c r="MH52" s="61"/>
      <c r="MI52" s="61"/>
      <c r="MJ52" s="61"/>
      <c r="MK52" s="61"/>
      <c r="ML52" s="61"/>
      <c r="MM52" s="61"/>
      <c r="MN52" s="61"/>
      <c r="MO52" s="61"/>
      <c r="MP52" s="61"/>
      <c r="MQ52" s="61"/>
      <c r="MR52" s="61"/>
      <c r="MS52" s="61"/>
      <c r="MT52" s="61"/>
    </row>
    <row r="53" spans="1:358" ht="19.5" collapsed="1" thickBot="1">
      <c r="A53" s="227" t="s">
        <v>74</v>
      </c>
      <c r="B53" s="165"/>
      <c r="C53" s="165"/>
      <c r="D53" s="166"/>
      <c r="E53" s="166"/>
      <c r="F53" s="167"/>
      <c r="G53" s="167"/>
      <c r="H53" s="167"/>
      <c r="I53" s="167"/>
      <c r="J53" s="168"/>
      <c r="K53" s="167">
        <f>K52+K14</f>
        <v>61.65</v>
      </c>
      <c r="L53" s="167">
        <f>L52+L14</f>
        <v>60.6</v>
      </c>
      <c r="M53" s="167"/>
      <c r="N53" s="164">
        <f>N52</f>
        <v>14.03</v>
      </c>
      <c r="O53" s="164">
        <f t="shared" ref="O53" si="36">O52</f>
        <v>14.15</v>
      </c>
      <c r="P53" s="164">
        <f>P52</f>
        <v>9.34</v>
      </c>
      <c r="Q53" s="164">
        <f t="shared" ref="Q53" si="37">Q52</f>
        <v>9.16</v>
      </c>
      <c r="R53" s="164">
        <f>R52</f>
        <v>10.375909090909097</v>
      </c>
      <c r="S53" s="164">
        <f>S52</f>
        <v>8.56</v>
      </c>
      <c r="T53" s="164">
        <v>10</v>
      </c>
      <c r="U53" s="164"/>
      <c r="V53" s="164"/>
      <c r="W53" s="164">
        <v>10.199999999999999</v>
      </c>
      <c r="X53" s="164">
        <v>10.5</v>
      </c>
      <c r="Y53" s="164">
        <v>10</v>
      </c>
      <c r="Z53" s="164">
        <v>10.5</v>
      </c>
      <c r="AA53" s="164">
        <v>11.5</v>
      </c>
      <c r="AB53" s="164">
        <v>12</v>
      </c>
      <c r="AC53" s="164">
        <v>12.5</v>
      </c>
      <c r="AD53" s="312">
        <f>AVERAGE(P53:R53)</f>
        <v>9.6253030303030318</v>
      </c>
      <c r="AE53" s="164">
        <f>AVERAGE(S53:T53:W53)</f>
        <v>9.5866666666666678</v>
      </c>
      <c r="AF53" s="164">
        <f>AVERAGE(X53:Z53)</f>
        <v>10.333333333333334</v>
      </c>
      <c r="AG53" s="313">
        <f>AVERAGE(AA53:AC53)</f>
        <v>12</v>
      </c>
      <c r="AH53" s="242">
        <f>AVERAGE(P53:AC53)</f>
        <v>10.386325757575758</v>
      </c>
      <c r="AI53" s="275">
        <v>12.8</v>
      </c>
    </row>
    <row r="54" spans="1:358" ht="21.75" thickBot="1">
      <c r="A54" s="196" t="s">
        <v>41</v>
      </c>
      <c r="B54" s="88"/>
      <c r="C54" s="88"/>
      <c r="D54" s="65"/>
      <c r="E54" s="65"/>
      <c r="F54" s="20"/>
      <c r="G54" s="20"/>
      <c r="H54" s="20"/>
      <c r="I54" s="20"/>
      <c r="J54" s="109"/>
      <c r="K54" s="20"/>
      <c r="L54" s="20"/>
      <c r="M54" s="20"/>
      <c r="N54" s="20"/>
      <c r="O54" s="20"/>
      <c r="P54" s="20"/>
      <c r="Q54" s="20"/>
      <c r="R54" s="23"/>
      <c r="S54" s="24"/>
      <c r="T54" s="24"/>
      <c r="U54" s="67"/>
      <c r="V54" s="67"/>
      <c r="W54" s="24"/>
      <c r="X54" s="24"/>
      <c r="Y54" s="23"/>
      <c r="Z54" s="23"/>
      <c r="AA54" s="23"/>
      <c r="AB54" s="23"/>
      <c r="AC54" s="24"/>
      <c r="AD54" s="314"/>
      <c r="AE54" s="23"/>
      <c r="AF54" s="23"/>
      <c r="AG54" s="303"/>
      <c r="AH54" s="238"/>
      <c r="AI54" s="267"/>
    </row>
    <row r="55" spans="1:358" ht="21.75" hidden="1" outlineLevel="1" thickBot="1">
      <c r="A55" s="89" t="s">
        <v>42</v>
      </c>
      <c r="B55" s="110">
        <v>-1.1100000000000001</v>
      </c>
      <c r="C55" s="110" t="str">
        <f>C46</f>
        <v>Previous WK</v>
      </c>
      <c r="D55" s="98"/>
      <c r="E55" s="99">
        <v>-3.67</v>
      </c>
      <c r="F55" s="35"/>
      <c r="G55" s="35"/>
      <c r="H55" s="35"/>
      <c r="I55" s="35"/>
      <c r="J55" s="72"/>
      <c r="K55" s="35"/>
      <c r="L55" s="37"/>
      <c r="M55" s="37"/>
      <c r="N55" s="35"/>
      <c r="O55" s="35"/>
      <c r="P55" s="35"/>
      <c r="Q55" s="35"/>
      <c r="R55" s="38"/>
      <c r="S55" s="39"/>
      <c r="T55" s="39"/>
      <c r="U55" s="73"/>
      <c r="V55" s="73"/>
      <c r="W55" s="39"/>
      <c r="X55" s="39"/>
      <c r="Y55" s="38"/>
      <c r="Z55" s="38"/>
      <c r="AA55" s="38"/>
      <c r="AB55" s="38"/>
      <c r="AC55" s="39"/>
      <c r="AD55" s="304"/>
      <c r="AE55" s="248"/>
      <c r="AF55" s="248"/>
      <c r="AG55" s="305"/>
      <c r="AH55" s="239"/>
      <c r="AI55" s="267"/>
    </row>
    <row r="56" spans="1:358" s="77" customFormat="1" ht="19.5" hidden="1" outlineLevel="1" thickBot="1">
      <c r="A56" s="1180"/>
      <c r="B56" s="1181"/>
      <c r="C56" s="1181"/>
      <c r="D56" s="41"/>
      <c r="E56" s="41"/>
      <c r="F56" s="76"/>
      <c r="G56" s="76"/>
      <c r="H56" s="76"/>
      <c r="I56" s="76"/>
      <c r="J56" s="43"/>
      <c r="K56" s="76"/>
      <c r="L56" s="76"/>
      <c r="M56" s="76"/>
      <c r="N56" s="76"/>
      <c r="O56" s="76"/>
      <c r="P56" s="222"/>
      <c r="Q56" s="76"/>
      <c r="R56" s="44"/>
      <c r="S56" s="44"/>
      <c r="T56" s="44"/>
      <c r="U56" s="218"/>
      <c r="V56" s="219"/>
      <c r="W56" s="44"/>
      <c r="X56" s="44"/>
      <c r="Y56" s="44"/>
      <c r="Z56" s="44"/>
      <c r="AA56" s="44"/>
      <c r="AB56" s="44"/>
      <c r="AC56" s="235"/>
      <c r="AD56" s="315"/>
      <c r="AE56" s="44"/>
      <c r="AF56" s="44"/>
      <c r="AG56" s="316"/>
      <c r="AH56" s="240"/>
      <c r="AI56" s="268"/>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c r="EK56" s="45"/>
      <c r="EL56" s="45"/>
      <c r="EM56" s="45"/>
      <c r="EN56" s="45"/>
      <c r="EO56" s="45"/>
      <c r="EP56" s="45"/>
      <c r="EQ56" s="45"/>
      <c r="ER56" s="45"/>
      <c r="ES56" s="45"/>
      <c r="ET56" s="45"/>
      <c r="EU56" s="45"/>
      <c r="EV56" s="45"/>
      <c r="EW56" s="45"/>
      <c r="EX56" s="45"/>
      <c r="EY56" s="45"/>
      <c r="EZ56" s="45"/>
      <c r="FA56" s="45"/>
      <c r="FB56" s="45"/>
      <c r="FC56" s="45"/>
      <c r="FD56" s="45"/>
      <c r="FE56" s="45"/>
      <c r="FF56" s="45"/>
      <c r="FG56" s="45"/>
      <c r="FH56" s="45"/>
      <c r="FI56" s="45"/>
      <c r="FJ56" s="45"/>
      <c r="FK56" s="45"/>
      <c r="FL56" s="45"/>
      <c r="FM56" s="45"/>
      <c r="FN56" s="45"/>
      <c r="FO56" s="45"/>
      <c r="FP56" s="45"/>
      <c r="FQ56" s="45"/>
      <c r="FR56" s="45"/>
      <c r="FS56" s="45"/>
      <c r="FT56" s="45"/>
      <c r="FU56" s="45"/>
      <c r="FV56" s="45"/>
      <c r="FW56" s="45"/>
      <c r="FX56" s="45"/>
      <c r="FY56" s="45"/>
      <c r="FZ56" s="45"/>
      <c r="GA56" s="45"/>
      <c r="GB56" s="45"/>
      <c r="GC56" s="45"/>
      <c r="GD56" s="45"/>
      <c r="GE56" s="45"/>
      <c r="GF56" s="45"/>
      <c r="GG56" s="45"/>
      <c r="GH56" s="45"/>
      <c r="GI56" s="45"/>
      <c r="GJ56" s="45"/>
      <c r="GK56" s="45"/>
      <c r="GL56" s="45"/>
      <c r="GM56" s="45"/>
      <c r="GN56" s="45"/>
      <c r="GO56" s="45"/>
      <c r="GP56" s="45"/>
      <c r="GQ56" s="45"/>
      <c r="GR56" s="45"/>
      <c r="GS56" s="45"/>
      <c r="GT56" s="45"/>
      <c r="GU56" s="45"/>
      <c r="GV56" s="45"/>
      <c r="GW56" s="45"/>
      <c r="GX56" s="45"/>
      <c r="GY56" s="45"/>
      <c r="GZ56" s="45"/>
      <c r="HA56" s="45"/>
      <c r="HB56" s="45"/>
      <c r="HC56" s="45"/>
      <c r="HD56" s="45"/>
      <c r="HE56" s="45"/>
      <c r="HF56" s="45"/>
      <c r="HG56" s="45"/>
      <c r="HH56" s="45"/>
      <c r="HI56" s="45"/>
      <c r="HJ56" s="45"/>
      <c r="HK56" s="45"/>
      <c r="HL56" s="45"/>
      <c r="HM56" s="45"/>
      <c r="HN56" s="45"/>
      <c r="HO56" s="45"/>
      <c r="HP56" s="45"/>
      <c r="HQ56" s="45"/>
      <c r="HR56" s="45"/>
      <c r="HS56" s="45"/>
      <c r="HT56" s="45"/>
      <c r="HU56" s="45"/>
      <c r="HV56" s="45"/>
      <c r="HW56" s="45"/>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row>
    <row r="57" spans="1:358" ht="54.75" hidden="1" customHeight="1" outlineLevel="1">
      <c r="A57" s="47" t="s">
        <v>23</v>
      </c>
      <c r="B57" s="78">
        <f>C57-$B$55</f>
        <v>-0.8899999999999999</v>
      </c>
      <c r="C57" s="55">
        <v>-2</v>
      </c>
      <c r="D57" s="49"/>
      <c r="E57" s="49"/>
      <c r="F57" s="52"/>
      <c r="G57" s="57"/>
      <c r="H57" s="56"/>
      <c r="I57" s="56"/>
      <c r="J57" s="55"/>
      <c r="K57" s="189">
        <v>-7.5</v>
      </c>
      <c r="L57" s="191">
        <v>-7.5</v>
      </c>
      <c r="M57" s="154">
        <v>-8</v>
      </c>
      <c r="N57" s="176">
        <v>-7</v>
      </c>
      <c r="O57" s="176">
        <v>-7</v>
      </c>
      <c r="P57" s="50">
        <v>-3.13</v>
      </c>
      <c r="Q57" s="50">
        <v>-5.08</v>
      </c>
      <c r="R57" s="50">
        <v>-7.3010164638511021</v>
      </c>
      <c r="S57" s="50">
        <v>-8.77</v>
      </c>
      <c r="T57" s="189">
        <v>-8</v>
      </c>
      <c r="U57" s="185" t="s">
        <v>154</v>
      </c>
      <c r="V57" s="186" t="s">
        <v>183</v>
      </c>
      <c r="W57" s="189">
        <v>-8</v>
      </c>
      <c r="X57" s="189">
        <v>-7.8</v>
      </c>
      <c r="Y57" s="189">
        <v>-8</v>
      </c>
      <c r="Z57" s="189">
        <v>-8.1999999999999993</v>
      </c>
      <c r="AA57" s="189">
        <v>-7.8</v>
      </c>
      <c r="AB57" s="189">
        <v>-7.6</v>
      </c>
      <c r="AC57" s="297">
        <v>-7.4</v>
      </c>
      <c r="AD57" s="308">
        <f>AVERAGE(P57:R57)</f>
        <v>-5.1703388212837007</v>
      </c>
      <c r="AE57" s="246">
        <f>AVERAGE(S57:T57:W57)</f>
        <v>-8.2566666666666659</v>
      </c>
      <c r="AF57" s="246">
        <f>AVERAGE(X57:Z57)</f>
        <v>-8</v>
      </c>
      <c r="AG57" s="309">
        <f>AVERAGE(AA57:AC57)</f>
        <v>-7.5999999999999988</v>
      </c>
      <c r="AH57" s="241">
        <f>AVERAGE(P57:AC57)</f>
        <v>-7.2567513719875913</v>
      </c>
      <c r="AI57" s="267"/>
    </row>
    <row r="58" spans="1:358" ht="54.75" hidden="1" customHeight="1" outlineLevel="1">
      <c r="A58" s="47" t="s">
        <v>24</v>
      </c>
      <c r="B58" s="78">
        <f t="shared" ref="B58" si="38">C58-$B$43</f>
        <v>-1.2</v>
      </c>
      <c r="C58" s="111">
        <v>-1.2</v>
      </c>
      <c r="D58" s="49"/>
      <c r="E58" s="49"/>
      <c r="F58" s="56"/>
      <c r="G58" s="57"/>
      <c r="H58" s="56"/>
      <c r="I58" s="56"/>
      <c r="J58" s="111"/>
      <c r="K58" s="189">
        <v>-8.1</v>
      </c>
      <c r="L58" s="191">
        <v>-8.1</v>
      </c>
      <c r="M58" s="154">
        <v>-8.3000000000000007</v>
      </c>
      <c r="N58" s="176">
        <v>-7</v>
      </c>
      <c r="O58" s="191"/>
      <c r="P58" s="50">
        <v>-3.13</v>
      </c>
      <c r="Q58" s="50">
        <v>-5.08</v>
      </c>
      <c r="R58" s="56">
        <v>-7.3010164638511021</v>
      </c>
      <c r="S58" s="56">
        <v>-8.77</v>
      </c>
      <c r="T58" s="189">
        <v>-7.7</v>
      </c>
      <c r="U58" s="185"/>
      <c r="V58" s="186"/>
      <c r="W58" s="189">
        <v>-6.7</v>
      </c>
      <c r="X58" s="189">
        <v>-7</v>
      </c>
      <c r="Y58" s="189">
        <v>-7.2</v>
      </c>
      <c r="Z58" s="189">
        <v>-7.1</v>
      </c>
      <c r="AA58" s="189">
        <v>-7.1</v>
      </c>
      <c r="AB58" s="189">
        <v>-6.9</v>
      </c>
      <c r="AC58" s="297">
        <v>-6.7</v>
      </c>
      <c r="AD58" s="308">
        <f>AVERAGE(P58:R58)</f>
        <v>-5.1703388212837007</v>
      </c>
      <c r="AE58" s="246">
        <f>AVERAGE(S58:T58:W58)</f>
        <v>-7.7233333333333327</v>
      </c>
      <c r="AF58" s="246">
        <f t="shared" ref="AF58:AF60" si="39">AVERAGE(X58:Z58)</f>
        <v>-7.0999999999999988</v>
      </c>
      <c r="AG58" s="309">
        <f t="shared" ref="AG58:AG60" si="40">AVERAGE(AA58:AC58)</f>
        <v>-6.8999999999999995</v>
      </c>
      <c r="AH58" s="241">
        <f>AVERAGE(P58:AC58)</f>
        <v>-6.723418038654259</v>
      </c>
      <c r="AI58" s="267"/>
    </row>
    <row r="59" spans="1:358" ht="54.75" hidden="1" customHeight="1" outlineLevel="1">
      <c r="A59" s="47" t="s">
        <v>25</v>
      </c>
      <c r="B59" s="78">
        <f t="shared" ref="B59" si="41">C59-$B$55</f>
        <v>-0.3899999999999999</v>
      </c>
      <c r="C59" s="55">
        <v>-1.5</v>
      </c>
      <c r="D59" s="49"/>
      <c r="E59" s="49"/>
      <c r="F59" s="52"/>
      <c r="G59" s="57"/>
      <c r="H59" s="56"/>
      <c r="I59" s="56"/>
      <c r="J59" s="55"/>
      <c r="K59" s="189">
        <v>-8</v>
      </c>
      <c r="L59" s="191">
        <v>-8</v>
      </c>
      <c r="M59" s="189">
        <v>-8</v>
      </c>
      <c r="N59" s="176">
        <v>-7</v>
      </c>
      <c r="O59" s="176">
        <v>-6.5</v>
      </c>
      <c r="P59" s="50">
        <v>-3.13</v>
      </c>
      <c r="Q59" s="50">
        <v>-5.08</v>
      </c>
      <c r="R59" s="50">
        <v>-7.3010164638511021</v>
      </c>
      <c r="S59" s="50">
        <v>-8.77</v>
      </c>
      <c r="T59" s="189">
        <v>-8.5</v>
      </c>
      <c r="U59" s="185" t="s">
        <v>43</v>
      </c>
      <c r="V59" s="186" t="s">
        <v>43</v>
      </c>
      <c r="W59" s="189">
        <v>-8.5</v>
      </c>
      <c r="X59" s="189">
        <v>-8.5</v>
      </c>
      <c r="Y59" s="189">
        <v>-8</v>
      </c>
      <c r="Z59" s="189">
        <v>-7.5</v>
      </c>
      <c r="AA59" s="189">
        <v>-7.5</v>
      </c>
      <c r="AB59" s="189">
        <v>-7.5</v>
      </c>
      <c r="AC59" s="297">
        <v>-7.5</v>
      </c>
      <c r="AD59" s="308">
        <f>AVERAGE(P59:R59)</f>
        <v>-5.1703388212837007</v>
      </c>
      <c r="AE59" s="246">
        <f>AVERAGE(S59:T59:W59)</f>
        <v>-8.59</v>
      </c>
      <c r="AF59" s="246">
        <f t="shared" si="39"/>
        <v>-8</v>
      </c>
      <c r="AG59" s="309">
        <f t="shared" si="40"/>
        <v>-7.5</v>
      </c>
      <c r="AH59" s="241">
        <f>AVERAGE(P59:AC59)</f>
        <v>-7.3150847053209249</v>
      </c>
      <c r="AI59" s="267"/>
    </row>
    <row r="60" spans="1:358" ht="54.75" hidden="1" customHeight="1" outlineLevel="1">
      <c r="A60" s="47" t="s">
        <v>26</v>
      </c>
      <c r="B60" s="78">
        <f>C60-$B$25</f>
        <v>-1.98</v>
      </c>
      <c r="C60" s="55">
        <v>-1.98</v>
      </c>
      <c r="D60" s="49"/>
      <c r="E60" s="49"/>
      <c r="F60" s="52"/>
      <c r="G60" s="51"/>
      <c r="H60" s="52"/>
      <c r="I60" s="52"/>
      <c r="J60" s="55"/>
      <c r="K60" s="181">
        <v>-9.02</v>
      </c>
      <c r="L60" s="101">
        <v>-9.02</v>
      </c>
      <c r="M60" s="101">
        <v>-9.02</v>
      </c>
      <c r="N60" s="182">
        <v>-6.67</v>
      </c>
      <c r="O60" s="182">
        <v>-6.7</v>
      </c>
      <c r="P60" s="50">
        <v>-3.13</v>
      </c>
      <c r="Q60" s="50">
        <v>-5.08</v>
      </c>
      <c r="R60" s="56">
        <v>-7.3010164638511021</v>
      </c>
      <c r="S60" s="56">
        <v>-8.77</v>
      </c>
      <c r="T60" s="189">
        <v>-9.1</v>
      </c>
      <c r="U60" s="185"/>
      <c r="V60" s="186"/>
      <c r="W60" s="189">
        <v>-9.1999999999999993</v>
      </c>
      <c r="X60" s="189">
        <v>-9.3000000000000007</v>
      </c>
      <c r="Y60" s="189">
        <v>-9.3000000000000007</v>
      </c>
      <c r="Z60" s="189">
        <v>-9.3000000000000007</v>
      </c>
      <c r="AA60" s="189">
        <v>-9.5</v>
      </c>
      <c r="AB60" s="189">
        <v>-9.5</v>
      </c>
      <c r="AC60" s="297">
        <v>-9.5</v>
      </c>
      <c r="AD60" s="308">
        <f>AVERAGE(P60:R60)</f>
        <v>-5.1703388212837007</v>
      </c>
      <c r="AE60" s="246">
        <f>AVERAGE(S60:T60:W60)</f>
        <v>-9.0233333333333317</v>
      </c>
      <c r="AF60" s="246">
        <f t="shared" si="39"/>
        <v>-9.3000000000000007</v>
      </c>
      <c r="AG60" s="309">
        <f t="shared" si="40"/>
        <v>-9.5</v>
      </c>
      <c r="AH60" s="241">
        <f>AVERAGE(P60:AC60)</f>
        <v>-8.2484180386542576</v>
      </c>
      <c r="AI60" s="267"/>
    </row>
    <row r="61" spans="1:358" s="62" customFormat="1" ht="19.5" hidden="1" outlineLevel="1" thickBot="1">
      <c r="A61" s="245" t="s">
        <v>75</v>
      </c>
      <c r="B61" s="58" t="s">
        <v>27</v>
      </c>
      <c r="C61" s="58" t="s">
        <v>27</v>
      </c>
      <c r="D61" s="87"/>
      <c r="E61" s="58"/>
      <c r="F61" s="59"/>
      <c r="G61" s="59"/>
      <c r="H61" s="59"/>
      <c r="I61" s="59"/>
      <c r="J61" s="59"/>
      <c r="K61" s="59">
        <f t="shared" ref="K61:AG61" si="42">AVERAGE(K57:K60)</f>
        <v>-8.1550000000000011</v>
      </c>
      <c r="L61" s="59">
        <f t="shared" si="42"/>
        <v>-8.1550000000000011</v>
      </c>
      <c r="M61" s="59">
        <f t="shared" si="42"/>
        <v>-8.33</v>
      </c>
      <c r="N61" s="59">
        <f t="shared" si="42"/>
        <v>-6.9175000000000004</v>
      </c>
      <c r="O61" s="59">
        <f t="shared" si="42"/>
        <v>-6.7333333333333334</v>
      </c>
      <c r="P61" s="59">
        <f>AVERAGE(P57:P60)</f>
        <v>-3.13</v>
      </c>
      <c r="Q61" s="59">
        <f t="shared" si="42"/>
        <v>-5.08</v>
      </c>
      <c r="R61" s="59">
        <f t="shared" si="42"/>
        <v>-7.3010164638511021</v>
      </c>
      <c r="S61" s="59">
        <f t="shared" si="42"/>
        <v>-8.77</v>
      </c>
      <c r="T61" s="59">
        <f>AVERAGE(T57:T60)</f>
        <v>-8.3249999999999993</v>
      </c>
      <c r="U61" s="60"/>
      <c r="V61" s="60"/>
      <c r="W61" s="59">
        <f t="shared" si="42"/>
        <v>-8.1</v>
      </c>
      <c r="X61" s="59">
        <f t="shared" si="42"/>
        <v>-8.15</v>
      </c>
      <c r="Y61" s="59">
        <f t="shared" si="42"/>
        <v>-8.125</v>
      </c>
      <c r="Z61" s="59">
        <f t="shared" si="42"/>
        <v>-8.0249999999999986</v>
      </c>
      <c r="AA61" s="59">
        <f t="shared" si="42"/>
        <v>-7.9749999999999996</v>
      </c>
      <c r="AB61" s="59">
        <f t="shared" si="42"/>
        <v>-7.875</v>
      </c>
      <c r="AC61" s="234">
        <f t="shared" si="42"/>
        <v>-7.7750000000000004</v>
      </c>
      <c r="AD61" s="310">
        <f t="shared" si="42"/>
        <v>-5.1703388212837007</v>
      </c>
      <c r="AE61" s="59">
        <f t="shared" si="42"/>
        <v>-8.3983333333333334</v>
      </c>
      <c r="AF61" s="59">
        <f t="shared" si="42"/>
        <v>-8.1</v>
      </c>
      <c r="AG61" s="311">
        <f t="shared" si="42"/>
        <v>-7.875</v>
      </c>
      <c r="AH61" s="242">
        <f>AVERAGE(AH57:AH60)</f>
        <v>-7.3859180386542578</v>
      </c>
      <c r="AI61" s="269"/>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c r="HI61" s="61"/>
      <c r="HJ61" s="61"/>
      <c r="HK61" s="61"/>
      <c r="HL61" s="61"/>
      <c r="HM61" s="61"/>
      <c r="HN61" s="61"/>
      <c r="HO61" s="61"/>
      <c r="HP61" s="61"/>
      <c r="HQ61" s="61"/>
      <c r="HR61" s="61"/>
      <c r="HS61" s="61"/>
      <c r="HT61" s="61"/>
      <c r="HU61" s="61"/>
      <c r="HV61" s="61"/>
      <c r="HW61" s="61"/>
      <c r="HX61" s="61"/>
      <c r="HY61" s="61"/>
      <c r="HZ61" s="61"/>
      <c r="IA61" s="61"/>
      <c r="IB61" s="61"/>
      <c r="IC61" s="61"/>
      <c r="ID61" s="61"/>
      <c r="IE61" s="61"/>
      <c r="IF61" s="61"/>
      <c r="IG61" s="61"/>
      <c r="IH61" s="61"/>
      <c r="II61" s="61"/>
      <c r="IJ61" s="61"/>
      <c r="IK61" s="61"/>
      <c r="IL61" s="61"/>
      <c r="IM61" s="61"/>
      <c r="IN61" s="61"/>
      <c r="IO61" s="61"/>
      <c r="IP61" s="61"/>
      <c r="IQ61" s="61"/>
      <c r="IR61" s="61"/>
      <c r="IS61" s="61"/>
      <c r="IT61" s="61"/>
      <c r="IU61" s="61"/>
      <c r="IV61" s="61"/>
      <c r="IW61" s="61"/>
      <c r="IX61" s="61"/>
      <c r="IY61" s="61"/>
      <c r="IZ61" s="61"/>
      <c r="JA61" s="61"/>
      <c r="JB61" s="61"/>
      <c r="JC61" s="61"/>
      <c r="JD61" s="61"/>
      <c r="JE61" s="61"/>
      <c r="JF61" s="61"/>
      <c r="JG61" s="61"/>
      <c r="JH61" s="61"/>
      <c r="JI61" s="61"/>
      <c r="JJ61" s="61"/>
      <c r="JK61" s="61"/>
      <c r="JL61" s="61"/>
      <c r="JM61" s="61"/>
      <c r="JN61" s="61"/>
      <c r="JO61" s="61"/>
      <c r="JP61" s="61"/>
      <c r="JQ61" s="61"/>
      <c r="JR61" s="61"/>
      <c r="JS61" s="61"/>
      <c r="JT61" s="61"/>
      <c r="JU61" s="61"/>
      <c r="JV61" s="61"/>
      <c r="JW61" s="61"/>
      <c r="JX61" s="61"/>
      <c r="JY61" s="61"/>
      <c r="JZ61" s="61"/>
      <c r="KA61" s="61"/>
      <c r="KB61" s="61"/>
      <c r="KC61" s="61"/>
      <c r="KD61" s="61"/>
      <c r="KE61" s="61"/>
      <c r="KF61" s="61"/>
      <c r="KG61" s="61"/>
      <c r="KH61" s="61"/>
      <c r="KI61" s="61"/>
      <c r="KJ61" s="61"/>
      <c r="KK61" s="61"/>
      <c r="KL61" s="61"/>
      <c r="KM61" s="61"/>
      <c r="KN61" s="61"/>
      <c r="KO61" s="61"/>
      <c r="KP61" s="61"/>
      <c r="KQ61" s="61"/>
      <c r="KR61" s="61"/>
      <c r="KS61" s="61"/>
      <c r="KT61" s="61"/>
      <c r="KU61" s="61"/>
      <c r="KV61" s="61"/>
      <c r="KW61" s="61"/>
      <c r="KX61" s="61"/>
      <c r="KY61" s="61"/>
      <c r="KZ61" s="61"/>
      <c r="LA61" s="61"/>
      <c r="LB61" s="61"/>
      <c r="LC61" s="61"/>
      <c r="LD61" s="61"/>
      <c r="LE61" s="61"/>
      <c r="LF61" s="61"/>
      <c r="LG61" s="61"/>
      <c r="LH61" s="61"/>
      <c r="LI61" s="61"/>
      <c r="LJ61" s="61"/>
      <c r="LK61" s="61"/>
      <c r="LL61" s="61"/>
      <c r="LM61" s="61"/>
      <c r="LN61" s="61"/>
      <c r="LO61" s="61"/>
      <c r="LP61" s="61"/>
      <c r="LQ61" s="61"/>
      <c r="LR61" s="61"/>
      <c r="LS61" s="61"/>
      <c r="LT61" s="61"/>
      <c r="LU61" s="61"/>
      <c r="LV61" s="61"/>
      <c r="LW61" s="61"/>
      <c r="LX61" s="61"/>
      <c r="LY61" s="61"/>
      <c r="LZ61" s="61"/>
      <c r="MA61" s="61"/>
      <c r="MB61" s="61"/>
      <c r="MC61" s="61"/>
      <c r="MD61" s="61"/>
      <c r="ME61" s="61"/>
      <c r="MF61" s="61"/>
      <c r="MG61" s="61"/>
      <c r="MH61" s="61"/>
      <c r="MI61" s="61"/>
      <c r="MJ61" s="61"/>
      <c r="MK61" s="61"/>
      <c r="ML61" s="61"/>
      <c r="MM61" s="61"/>
      <c r="MN61" s="61"/>
      <c r="MO61" s="61"/>
      <c r="MP61" s="61"/>
      <c r="MQ61" s="61"/>
      <c r="MR61" s="61"/>
      <c r="MS61" s="61"/>
      <c r="MT61" s="61"/>
    </row>
    <row r="62" spans="1:358" ht="19.5" collapsed="1" thickBot="1">
      <c r="A62" s="227" t="s">
        <v>74</v>
      </c>
      <c r="B62" s="160"/>
      <c r="C62" s="160"/>
      <c r="D62" s="161"/>
      <c r="E62" s="161"/>
      <c r="F62" s="162"/>
      <c r="G62" s="162"/>
      <c r="H62" s="162"/>
      <c r="I62" s="162"/>
      <c r="J62" s="163"/>
      <c r="K62" s="162">
        <f>K14+K61</f>
        <v>40.144999999999996</v>
      </c>
      <c r="L62" s="162">
        <f>L14+L61</f>
        <v>38.695</v>
      </c>
      <c r="M62" s="162"/>
      <c r="N62" s="164">
        <f>N61</f>
        <v>-6.9175000000000004</v>
      </c>
      <c r="O62" s="164">
        <f>O61</f>
        <v>-6.7333333333333334</v>
      </c>
      <c r="P62" s="164">
        <f>P61</f>
        <v>-3.13</v>
      </c>
      <c r="Q62" s="164">
        <f t="shared" ref="Q62" si="43">Q61</f>
        <v>-5.08</v>
      </c>
      <c r="R62" s="164">
        <f>R61</f>
        <v>-7.3010164638511021</v>
      </c>
      <c r="S62" s="164">
        <f>S61</f>
        <v>-8.77</v>
      </c>
      <c r="T62" s="164">
        <v>-8.3000000000000007</v>
      </c>
      <c r="U62" s="164"/>
      <c r="V62" s="164"/>
      <c r="W62" s="164">
        <v>-8.1</v>
      </c>
      <c r="X62" s="164">
        <v>-8</v>
      </c>
      <c r="Y62" s="164">
        <v>-8.1</v>
      </c>
      <c r="Z62" s="164">
        <v>-8.1</v>
      </c>
      <c r="AA62" s="164">
        <v>-8</v>
      </c>
      <c r="AB62" s="164">
        <v>-7.9</v>
      </c>
      <c r="AC62" s="229">
        <v>-7.8</v>
      </c>
      <c r="AD62" s="312">
        <f>AVERAGE(P62:R62)</f>
        <v>-5.1703388212837007</v>
      </c>
      <c r="AE62" s="164">
        <f>AVERAGE(S62:T62:W62)</f>
        <v>-8.39</v>
      </c>
      <c r="AF62" s="164">
        <f>AVERAGE(X62:Z62)</f>
        <v>-8.0666666666666682</v>
      </c>
      <c r="AG62" s="313">
        <f>AVERAGE(AA62:AC62)</f>
        <v>-7.8999999999999995</v>
      </c>
      <c r="AH62" s="242">
        <f>AVERAGE(P62:AC62)</f>
        <v>-7.3817513719875913</v>
      </c>
      <c r="AI62" s="275">
        <v>-6.5</v>
      </c>
    </row>
    <row r="63" spans="1:358" ht="21.75" thickBot="1">
      <c r="A63" s="196" t="s">
        <v>45</v>
      </c>
      <c r="B63" s="112"/>
      <c r="C63" s="112"/>
      <c r="D63" s="113"/>
      <c r="E63" s="113"/>
      <c r="F63" s="20"/>
      <c r="G63" s="20"/>
      <c r="H63" s="20"/>
      <c r="I63" s="20"/>
      <c r="J63" s="114"/>
      <c r="K63" s="20"/>
      <c r="L63" s="115"/>
      <c r="M63" s="115"/>
      <c r="N63" s="20"/>
      <c r="O63" s="20"/>
      <c r="P63" s="20"/>
      <c r="Q63" s="20"/>
      <c r="R63" s="23"/>
      <c r="S63" s="24"/>
      <c r="T63" s="24"/>
      <c r="U63" s="67"/>
      <c r="V63" s="67"/>
      <c r="W63" s="24"/>
      <c r="X63" s="24"/>
      <c r="Y63" s="23"/>
      <c r="Z63" s="23"/>
      <c r="AA63" s="23"/>
      <c r="AB63" s="23"/>
      <c r="AC63" s="24"/>
      <c r="AD63" s="314"/>
      <c r="AE63" s="23"/>
      <c r="AF63" s="23"/>
      <c r="AG63" s="303"/>
      <c r="AH63" s="238"/>
      <c r="AI63" s="267"/>
    </row>
    <row r="64" spans="1:358" ht="21.75" hidden="1" outlineLevel="1" thickBot="1">
      <c r="A64" s="117" t="s">
        <v>46</v>
      </c>
      <c r="B64" s="118">
        <v>0.28000000000000003</v>
      </c>
      <c r="C64" s="118" t="str">
        <f>C55</f>
        <v>Previous WK</v>
      </c>
      <c r="D64" s="119"/>
      <c r="E64" s="120">
        <v>1.02</v>
      </c>
      <c r="F64" s="35"/>
      <c r="G64" s="35"/>
      <c r="H64" s="35"/>
      <c r="I64" s="35"/>
      <c r="J64" s="69"/>
      <c r="K64" s="35"/>
      <c r="L64" s="121"/>
      <c r="M64" s="121"/>
      <c r="N64" s="35"/>
      <c r="O64" s="35"/>
      <c r="P64" s="35"/>
      <c r="Q64" s="35"/>
      <c r="R64" s="38"/>
      <c r="S64" s="39"/>
      <c r="T64" s="39"/>
      <c r="U64" s="122"/>
      <c r="V64" s="122"/>
      <c r="W64" s="39"/>
      <c r="X64" s="39"/>
      <c r="Y64" s="38"/>
      <c r="Z64" s="38"/>
      <c r="AA64" s="38"/>
      <c r="AB64" s="38"/>
      <c r="AC64" s="39"/>
      <c r="AD64" s="304"/>
      <c r="AE64" s="248"/>
      <c r="AF64" s="248"/>
      <c r="AG64" s="305"/>
      <c r="AH64" s="239"/>
      <c r="AI64" s="267"/>
    </row>
    <row r="65" spans="1:358" s="77" customFormat="1" ht="21" hidden="1" customHeight="1" outlineLevel="1">
      <c r="A65" s="1180"/>
      <c r="B65" s="1181"/>
      <c r="C65" s="1181"/>
      <c r="D65" s="41"/>
      <c r="E65" s="41"/>
      <c r="F65" s="76"/>
      <c r="G65" s="76"/>
      <c r="H65" s="76"/>
      <c r="I65" s="76"/>
      <c r="J65" s="43"/>
      <c r="K65" s="76"/>
      <c r="L65" s="76"/>
      <c r="M65" s="76"/>
      <c r="N65" s="76"/>
      <c r="O65" s="76"/>
      <c r="P65" s="222"/>
      <c r="Q65" s="76"/>
      <c r="R65" s="44"/>
      <c r="S65" s="44"/>
      <c r="T65" s="44"/>
      <c r="U65" s="216"/>
      <c r="V65" s="217"/>
      <c r="W65" s="44"/>
      <c r="X65" s="44"/>
      <c r="Y65" s="44"/>
      <c r="Z65" s="44"/>
      <c r="AA65" s="44"/>
      <c r="AB65" s="44"/>
      <c r="AC65" s="235"/>
      <c r="AD65" s="315"/>
      <c r="AE65" s="44"/>
      <c r="AF65" s="44"/>
      <c r="AG65" s="316"/>
      <c r="AH65" s="240"/>
      <c r="AI65" s="268"/>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42.75" hidden="1" customHeight="1" outlineLevel="1">
      <c r="A66" s="47" t="s">
        <v>23</v>
      </c>
      <c r="B66" s="78">
        <f>C66-$B$64</f>
        <v>0.21999999999999997</v>
      </c>
      <c r="C66" s="123">
        <v>0.5</v>
      </c>
      <c r="D66" s="49"/>
      <c r="E66" s="49"/>
      <c r="F66" s="52"/>
      <c r="G66" s="57"/>
      <c r="H66" s="56"/>
      <c r="I66" s="56"/>
      <c r="J66" s="123"/>
      <c r="K66" s="189">
        <v>1.8</v>
      </c>
      <c r="L66" s="191">
        <v>1.8</v>
      </c>
      <c r="M66" s="191">
        <v>1.9</v>
      </c>
      <c r="N66" s="191">
        <v>2</v>
      </c>
      <c r="O66" s="191">
        <v>2</v>
      </c>
      <c r="P66" s="56">
        <v>3.5</v>
      </c>
      <c r="Q66" s="56">
        <v>3.18</v>
      </c>
      <c r="R66" s="56">
        <v>3.3497727272727289</v>
      </c>
      <c r="S66" s="56">
        <v>2.57</v>
      </c>
      <c r="T66" s="189">
        <v>2.5450000000000004</v>
      </c>
      <c r="U66" s="255"/>
      <c r="V66" s="255"/>
      <c r="W66" s="189">
        <v>3.0199999999999947</v>
      </c>
      <c r="X66" s="189">
        <v>3.3129978354978165</v>
      </c>
      <c r="Y66" s="189">
        <v>3.4653063241106694</v>
      </c>
      <c r="Z66" s="189">
        <v>3.4618181818181797</v>
      </c>
      <c r="AA66" s="189">
        <v>3.4546645021645035</v>
      </c>
      <c r="AB66" s="189">
        <v>3.4190909090909103</v>
      </c>
      <c r="AC66" s="297">
        <v>3.4090909090909123</v>
      </c>
      <c r="AD66" s="308">
        <f>AVERAGE(P66:R66)</f>
        <v>3.3432575757575762</v>
      </c>
      <c r="AE66" s="246">
        <f>AVERAGE(S66:T66:W66)</f>
        <v>2.7116666666666647</v>
      </c>
      <c r="AF66" s="246">
        <f>AVERAGE(X66:Z66)</f>
        <v>3.4133741138088887</v>
      </c>
      <c r="AG66" s="309">
        <f>AVERAGE(AA66:AC66)</f>
        <v>3.4276154401154422</v>
      </c>
      <c r="AH66" s="241">
        <f>AVERAGE(P66:AC66)</f>
        <v>3.2239784490871433</v>
      </c>
      <c r="AI66" s="267"/>
    </row>
    <row r="67" spans="1:358" ht="42.75" hidden="1" customHeight="1" outlineLevel="1">
      <c r="A67" s="47" t="s">
        <v>24</v>
      </c>
      <c r="B67" s="78">
        <f t="shared" ref="B67" si="44">C67-$B$50</f>
        <v>0.68999999999999984</v>
      </c>
      <c r="C67" s="123">
        <v>0.6</v>
      </c>
      <c r="D67" s="49"/>
      <c r="E67" s="49"/>
      <c r="F67" s="56"/>
      <c r="G67" s="57"/>
      <c r="H67" s="56"/>
      <c r="I67" s="56"/>
      <c r="J67" s="55"/>
      <c r="K67" s="189">
        <v>1.3</v>
      </c>
      <c r="L67" s="191">
        <v>1.3</v>
      </c>
      <c r="M67" s="191">
        <v>1.7</v>
      </c>
      <c r="N67" s="191">
        <v>2</v>
      </c>
      <c r="O67" s="191"/>
      <c r="P67" s="56">
        <v>3.5</v>
      </c>
      <c r="Q67" s="56">
        <v>3.18</v>
      </c>
      <c r="R67" s="56">
        <v>3.3497727272727289</v>
      </c>
      <c r="S67" s="56">
        <v>2.57</v>
      </c>
      <c r="T67" s="189">
        <v>2.4</v>
      </c>
      <c r="U67" s="255"/>
      <c r="V67" s="255"/>
      <c r="W67" s="189">
        <v>2.7</v>
      </c>
      <c r="X67" s="189">
        <v>3.012218722136681</v>
      </c>
      <c r="Y67" s="189">
        <v>2.9</v>
      </c>
      <c r="Z67" s="189">
        <v>2.9</v>
      </c>
      <c r="AA67" s="189">
        <v>2.5</v>
      </c>
      <c r="AB67" s="189">
        <v>2.6</v>
      </c>
      <c r="AC67" s="297">
        <v>2.8</v>
      </c>
      <c r="AD67" s="308">
        <f>AVERAGE(P67:R67)</f>
        <v>3.3432575757575762</v>
      </c>
      <c r="AE67" s="246">
        <f>AVERAGE(S67:T67:W67)</f>
        <v>2.5566666666666666</v>
      </c>
      <c r="AF67" s="246">
        <f t="shared" ref="AF67:AF69" si="45">AVERAGE(X67:Z67)</f>
        <v>2.9374062407122268</v>
      </c>
      <c r="AG67" s="309">
        <f t="shared" ref="AG67:AG69" si="46">AVERAGE(AA67:AC67)</f>
        <v>2.6333333333333333</v>
      </c>
      <c r="AH67" s="241">
        <f>AVERAGE(P67:AC67)</f>
        <v>2.8676659541174505</v>
      </c>
      <c r="AI67" s="267"/>
    </row>
    <row r="68" spans="1:358" ht="42.75" hidden="1" customHeight="1" outlineLevel="1">
      <c r="A68" s="47" t="s">
        <v>25</v>
      </c>
      <c r="B68" s="78">
        <f t="shared" ref="B68" si="47">C68-$B$64</f>
        <v>0.82000000000000006</v>
      </c>
      <c r="C68" s="123">
        <v>1.1000000000000001</v>
      </c>
      <c r="D68" s="49"/>
      <c r="E68" s="49"/>
      <c r="F68" s="52"/>
      <c r="G68" s="57"/>
      <c r="H68" s="56"/>
      <c r="I68" s="56"/>
      <c r="J68" s="123"/>
      <c r="K68" s="189">
        <v>0.5</v>
      </c>
      <c r="L68" s="191">
        <v>1.7</v>
      </c>
      <c r="M68" s="189">
        <v>1.7</v>
      </c>
      <c r="N68" s="191">
        <v>1.7</v>
      </c>
      <c r="O68" s="191">
        <v>1.7</v>
      </c>
      <c r="P68" s="56">
        <v>3.5</v>
      </c>
      <c r="Q68" s="56">
        <v>3.18</v>
      </c>
      <c r="R68" s="56">
        <v>3.3497727272727289</v>
      </c>
      <c r="S68" s="56">
        <v>2.57</v>
      </c>
      <c r="T68" s="189">
        <v>3.2</v>
      </c>
      <c r="U68" s="185" t="s">
        <v>124</v>
      </c>
      <c r="V68" s="186" t="s">
        <v>124</v>
      </c>
      <c r="W68" s="189">
        <v>3.2</v>
      </c>
      <c r="X68" s="189">
        <v>3.2</v>
      </c>
      <c r="Y68" s="189">
        <v>3</v>
      </c>
      <c r="Z68" s="189">
        <v>3</v>
      </c>
      <c r="AA68" s="189">
        <v>3</v>
      </c>
      <c r="AB68" s="189">
        <v>3</v>
      </c>
      <c r="AC68" s="297">
        <v>3</v>
      </c>
      <c r="AD68" s="308">
        <f>AVERAGE(P68:R68)</f>
        <v>3.3432575757575762</v>
      </c>
      <c r="AE68" s="246">
        <f>AVERAGE(S68:T68:W68)</f>
        <v>2.9899999999999998</v>
      </c>
      <c r="AF68" s="246">
        <f t="shared" si="45"/>
        <v>3.0666666666666664</v>
      </c>
      <c r="AG68" s="309">
        <f t="shared" si="46"/>
        <v>3</v>
      </c>
      <c r="AH68" s="241">
        <f>AVERAGE(P68:AC68)</f>
        <v>3.0999810606060607</v>
      </c>
      <c r="AI68" s="267"/>
    </row>
    <row r="69" spans="1:358" ht="42.75" hidden="1" customHeight="1" outlineLevel="1">
      <c r="A69" s="47" t="s">
        <v>26</v>
      </c>
      <c r="B69" s="78" t="e">
        <f>C69-#REF!</f>
        <v>#REF!</v>
      </c>
      <c r="C69" s="123">
        <v>1.5</v>
      </c>
      <c r="D69" s="49"/>
      <c r="E69" s="49"/>
      <c r="F69" s="52"/>
      <c r="G69" s="57"/>
      <c r="H69" s="52"/>
      <c r="I69" s="52"/>
      <c r="J69" s="123"/>
      <c r="K69" s="181">
        <v>1.2</v>
      </c>
      <c r="L69" s="182">
        <v>1.2</v>
      </c>
      <c r="M69" s="182">
        <v>1.2</v>
      </c>
      <c r="N69" s="182">
        <v>2</v>
      </c>
      <c r="O69" s="182">
        <v>2.5</v>
      </c>
      <c r="P69" s="56">
        <v>3.5</v>
      </c>
      <c r="Q69" s="56">
        <v>3.18</v>
      </c>
      <c r="R69" s="56">
        <v>3.3497727272727289</v>
      </c>
      <c r="S69" s="56">
        <v>2.57</v>
      </c>
      <c r="T69" s="189">
        <v>3.1</v>
      </c>
      <c r="U69" s="256"/>
      <c r="V69" s="256"/>
      <c r="W69" s="189">
        <v>3.1</v>
      </c>
      <c r="X69" s="189">
        <v>3.1</v>
      </c>
      <c r="Y69" s="189">
        <v>2.7</v>
      </c>
      <c r="Z69" s="189">
        <v>2.7</v>
      </c>
      <c r="AA69" s="189">
        <v>2.7</v>
      </c>
      <c r="AB69" s="189">
        <v>2.7</v>
      </c>
      <c r="AC69" s="297">
        <v>2.7</v>
      </c>
      <c r="AD69" s="308">
        <f>AVERAGE(P69:R69)</f>
        <v>3.3432575757575762</v>
      </c>
      <c r="AE69" s="246">
        <f>AVERAGE(S69:T69:W69)</f>
        <v>2.9233333333333333</v>
      </c>
      <c r="AF69" s="246">
        <f t="shared" si="45"/>
        <v>2.8333333333333335</v>
      </c>
      <c r="AG69" s="309">
        <f t="shared" si="46"/>
        <v>2.7000000000000006</v>
      </c>
      <c r="AH69" s="241">
        <f>AVERAGE(P69:AC69)</f>
        <v>2.9499810606060612</v>
      </c>
      <c r="AI69" s="267"/>
    </row>
    <row r="70" spans="1:358" s="62" customFormat="1" ht="19.5" hidden="1" customHeight="1" outlineLevel="1">
      <c r="A70" s="245" t="s">
        <v>75</v>
      </c>
      <c r="B70" s="58" t="s">
        <v>27</v>
      </c>
      <c r="C70" s="58" t="s">
        <v>27</v>
      </c>
      <c r="D70" s="87"/>
      <c r="E70" s="58"/>
      <c r="F70" s="59"/>
      <c r="G70" s="59"/>
      <c r="H70" s="59"/>
      <c r="I70" s="59"/>
      <c r="J70" s="59" t="e">
        <f t="shared" ref="J70" si="48">AVERAGE(J66:J69)</f>
        <v>#DIV/0!</v>
      </c>
      <c r="K70" s="59">
        <f>AVERAGE(K66:K69)</f>
        <v>1.2</v>
      </c>
      <c r="L70" s="59">
        <f>AVERAGE(L66:L69)</f>
        <v>1.5</v>
      </c>
      <c r="M70" s="59">
        <f>AVERAGE(M66:M69)</f>
        <v>1.625</v>
      </c>
      <c r="N70" s="59">
        <v>1.6</v>
      </c>
      <c r="O70" s="59">
        <f>AVERAGE(O66:O69)</f>
        <v>2.0666666666666669</v>
      </c>
      <c r="P70" s="59">
        <f>AVERAGE(P66:P69)</f>
        <v>3.5</v>
      </c>
      <c r="Q70" s="59">
        <f>AVERAGE(Q66:Q69)</f>
        <v>3.18</v>
      </c>
      <c r="R70" s="59">
        <f>AVERAGE(R66:R69)</f>
        <v>3.3497727272727289</v>
      </c>
      <c r="S70" s="59">
        <f t="shared" ref="S70:AD70" si="49">AVERAGE(S66:S69)</f>
        <v>2.57</v>
      </c>
      <c r="T70" s="59">
        <f>AVERAGE(T66:T69)</f>
        <v>2.8112499999999998</v>
      </c>
      <c r="U70" s="60"/>
      <c r="V70" s="60"/>
      <c r="W70" s="59">
        <f t="shared" si="49"/>
        <v>3.0049999999999986</v>
      </c>
      <c r="X70" s="59">
        <f t="shared" si="49"/>
        <v>3.1563041394086242</v>
      </c>
      <c r="Y70" s="59">
        <f t="shared" si="49"/>
        <v>3.0163265810276672</v>
      </c>
      <c r="Z70" s="59">
        <f t="shared" si="49"/>
        <v>3.0154545454545447</v>
      </c>
      <c r="AA70" s="59">
        <f t="shared" si="49"/>
        <v>2.913666125541126</v>
      </c>
      <c r="AB70" s="59">
        <f t="shared" si="49"/>
        <v>2.9297727272727272</v>
      </c>
      <c r="AC70" s="234">
        <f t="shared" si="49"/>
        <v>2.9772727272727284</v>
      </c>
      <c r="AD70" s="310">
        <f t="shared" si="49"/>
        <v>3.3432575757575762</v>
      </c>
      <c r="AE70" s="59">
        <f>AVERAGE(AE66:AE69)</f>
        <v>2.7954166666666662</v>
      </c>
      <c r="AF70" s="59">
        <f t="shared" ref="AF70:AG70" si="50">AVERAGE(AF66:AF69)</f>
        <v>3.0626950886302788</v>
      </c>
      <c r="AG70" s="311">
        <f t="shared" si="50"/>
        <v>2.940237193362194</v>
      </c>
      <c r="AH70" s="242">
        <f>AVERAGE(AH66:AH69)</f>
        <v>3.0354016311041789</v>
      </c>
      <c r="AI70" s="269"/>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s="62" customFormat="1" ht="20.25" customHeight="1" collapsed="1" thickBot="1">
      <c r="A71" s="227" t="s">
        <v>74</v>
      </c>
      <c r="B71" s="160"/>
      <c r="C71" s="160"/>
      <c r="D71" s="161"/>
      <c r="E71" s="161"/>
      <c r="F71" s="162"/>
      <c r="G71" s="162"/>
      <c r="H71" s="162"/>
      <c r="I71" s="162"/>
      <c r="J71" s="163"/>
      <c r="K71" s="162"/>
      <c r="L71" s="162"/>
      <c r="M71" s="162"/>
      <c r="N71" s="164">
        <f>N70</f>
        <v>1.6</v>
      </c>
      <c r="O71" s="164">
        <f>O70</f>
        <v>2.0666666666666669</v>
      </c>
      <c r="P71" s="164">
        <f>P70</f>
        <v>3.5</v>
      </c>
      <c r="Q71" s="164">
        <f t="shared" ref="Q71" si="51">Q70</f>
        <v>3.18</v>
      </c>
      <c r="R71" s="164">
        <f>R70</f>
        <v>3.3497727272727289</v>
      </c>
      <c r="S71" s="164">
        <f>S70</f>
        <v>2.57</v>
      </c>
      <c r="T71" s="164">
        <v>2.7</v>
      </c>
      <c r="U71" s="164"/>
      <c r="V71" s="164"/>
      <c r="W71" s="164">
        <f>W70</f>
        <v>3.0049999999999986</v>
      </c>
      <c r="X71" s="164">
        <f t="shared" ref="X71:AB71" si="52">X70</f>
        <v>3.1563041394086242</v>
      </c>
      <c r="Y71" s="164">
        <f t="shared" si="52"/>
        <v>3.0163265810276672</v>
      </c>
      <c r="Z71" s="164">
        <f t="shared" si="52"/>
        <v>3.0154545454545447</v>
      </c>
      <c r="AA71" s="164">
        <f t="shared" si="52"/>
        <v>2.913666125541126</v>
      </c>
      <c r="AB71" s="164">
        <f t="shared" si="52"/>
        <v>2.9297727272727272</v>
      </c>
      <c r="AC71" s="229">
        <f>AC70</f>
        <v>2.9772727272727284</v>
      </c>
      <c r="AD71" s="312">
        <f>AVERAGE(P71:R71)</f>
        <v>3.3432575757575762</v>
      </c>
      <c r="AE71" s="164">
        <f>AVERAGE(S71:T71:W71)</f>
        <v>2.7583333333333329</v>
      </c>
      <c r="AF71" s="164">
        <f>AVERAGE(X71:Z71)</f>
        <v>3.0626950886302793</v>
      </c>
      <c r="AG71" s="313">
        <f>AVERAGE(AA71:AC71)</f>
        <v>2.9402371933621936</v>
      </c>
      <c r="AH71" s="242">
        <f>AVERAGE(P71:AC71)</f>
        <v>3.0261307977708451</v>
      </c>
      <c r="AI71" s="270"/>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21.75" thickBot="1">
      <c r="A72" s="252"/>
      <c r="F72" s="1"/>
      <c r="G72" s="1"/>
      <c r="H72" s="1"/>
      <c r="I72" s="125"/>
      <c r="K72" s="125">
        <f>K14+K70</f>
        <v>49.5</v>
      </c>
      <c r="L72" s="125">
        <f>L14+L70</f>
        <v>48.35</v>
      </c>
      <c r="M72" s="125">
        <f>M14+M70</f>
        <v>50.26</v>
      </c>
      <c r="N72" s="125"/>
      <c r="O72" s="125"/>
      <c r="P72" s="1"/>
      <c r="Q72" s="1"/>
      <c r="R72" s="126"/>
      <c r="S72" s="126"/>
      <c r="T72" s="126"/>
      <c r="U72" s="125"/>
      <c r="V72" s="125"/>
      <c r="W72" s="126"/>
      <c r="X72" s="126"/>
      <c r="Y72" s="126"/>
      <c r="Z72" s="126"/>
      <c r="AA72" s="126"/>
      <c r="AB72" s="126"/>
      <c r="AC72" s="126"/>
      <c r="AD72" s="126"/>
      <c r="AE72" s="126"/>
      <c r="AF72" s="126"/>
      <c r="AG72" s="126"/>
      <c r="AH72" s="7"/>
    </row>
    <row r="73" spans="1:358" ht="21" customHeight="1" thickBot="1">
      <c r="A73" s="364"/>
      <c r="B73" s="325"/>
      <c r="C73" s="325"/>
      <c r="D73" s="326"/>
      <c r="E73" s="326"/>
      <c r="F73" s="327" t="s">
        <v>4</v>
      </c>
      <c r="G73" s="327" t="s">
        <v>5</v>
      </c>
      <c r="H73" s="327" t="s">
        <v>6</v>
      </c>
      <c r="I73" s="327" t="s">
        <v>7</v>
      </c>
      <c r="J73" s="328" t="s">
        <v>2</v>
      </c>
      <c r="K73" s="327" t="s">
        <v>71</v>
      </c>
      <c r="L73" s="327" t="s">
        <v>72</v>
      </c>
      <c r="M73" s="327" t="s">
        <v>73</v>
      </c>
      <c r="N73" s="327" t="s">
        <v>12</v>
      </c>
      <c r="O73" s="327" t="s">
        <v>13</v>
      </c>
      <c r="P73" s="329" t="s">
        <v>14</v>
      </c>
      <c r="Q73" s="329" t="s">
        <v>15</v>
      </c>
      <c r="R73" s="329" t="s">
        <v>16</v>
      </c>
      <c r="S73" s="329" t="s">
        <v>64</v>
      </c>
      <c r="T73" s="329" t="s">
        <v>65</v>
      </c>
      <c r="U73" s="330"/>
      <c r="V73" s="330"/>
      <c r="W73" s="329" t="s">
        <v>66</v>
      </c>
      <c r="X73" s="329" t="s">
        <v>67</v>
      </c>
      <c r="Y73" s="329" t="s">
        <v>68</v>
      </c>
      <c r="Z73" s="329" t="s">
        <v>69</v>
      </c>
      <c r="AA73" s="329" t="s">
        <v>70</v>
      </c>
      <c r="AB73" s="329" t="s">
        <v>77</v>
      </c>
      <c r="AC73" s="331" t="s">
        <v>78</v>
      </c>
      <c r="AD73" s="332" t="s">
        <v>79</v>
      </c>
      <c r="AE73" s="329" t="s">
        <v>80</v>
      </c>
      <c r="AF73" s="329" t="s">
        <v>81</v>
      </c>
      <c r="AG73" s="329" t="s">
        <v>82</v>
      </c>
      <c r="AH73" s="331">
        <v>2016</v>
      </c>
    </row>
    <row r="74" spans="1:358" ht="17.25" customHeight="1">
      <c r="A74" s="363" t="s">
        <v>48</v>
      </c>
      <c r="B74" s="129" t="s">
        <v>48</v>
      </c>
      <c r="C74" s="129" t="s">
        <v>48</v>
      </c>
      <c r="D74" s="130"/>
      <c r="E74" s="130"/>
      <c r="F74" s="36"/>
      <c r="G74" s="36">
        <v>56.18</v>
      </c>
      <c r="H74" s="36">
        <v>47.690789473684205</v>
      </c>
      <c r="I74" s="36">
        <v>45.375000000000007</v>
      </c>
      <c r="J74" s="36" t="e">
        <f>J14</f>
        <v>#DIV/0!</v>
      </c>
      <c r="K74" s="36">
        <f>K14</f>
        <v>48.3</v>
      </c>
      <c r="L74" s="36">
        <f>L14</f>
        <v>46.85</v>
      </c>
      <c r="M74" s="36">
        <f>M14</f>
        <v>48.634999999999998</v>
      </c>
      <c r="N74" s="36">
        <f>N14</f>
        <v>46.25</v>
      </c>
      <c r="O74" s="36">
        <f t="shared" ref="O74:T74" si="53">O15</f>
        <v>0</v>
      </c>
      <c r="P74" s="36">
        <f t="shared" si="53"/>
        <v>26.81</v>
      </c>
      <c r="Q74" s="36">
        <f t="shared" si="53"/>
        <v>29.38</v>
      </c>
      <c r="R74" s="36">
        <f t="shared" si="53"/>
        <v>35.141818181818174</v>
      </c>
      <c r="S74" s="36">
        <f t="shared" si="53"/>
        <v>38</v>
      </c>
      <c r="T74" s="36">
        <f t="shared" si="53"/>
        <v>38</v>
      </c>
      <c r="U74" s="36"/>
      <c r="V74" s="36"/>
      <c r="W74" s="36">
        <f t="shared" ref="W74:AG74" si="54">W15</f>
        <v>37</v>
      </c>
      <c r="X74" s="36">
        <f t="shared" si="54"/>
        <v>38</v>
      </c>
      <c r="Y74" s="36">
        <f t="shared" si="54"/>
        <v>38.5</v>
      </c>
      <c r="Z74" s="36">
        <f t="shared" si="54"/>
        <v>39.5</v>
      </c>
      <c r="AA74" s="36">
        <f t="shared" si="54"/>
        <v>40.799999999999997</v>
      </c>
      <c r="AB74" s="36">
        <f t="shared" si="54"/>
        <v>42</v>
      </c>
      <c r="AC74" s="322">
        <f t="shared" si="54"/>
        <v>44</v>
      </c>
      <c r="AD74" s="319">
        <f t="shared" si="54"/>
        <v>30.443939393939388</v>
      </c>
      <c r="AE74" s="258">
        <f t="shared" si="54"/>
        <v>37.666666666666664</v>
      </c>
      <c r="AF74" s="258">
        <f t="shared" si="54"/>
        <v>38.666666666666664</v>
      </c>
      <c r="AG74" s="258">
        <f t="shared" si="54"/>
        <v>42.266666666666666</v>
      </c>
      <c r="AH74" s="334">
        <f t="shared" ref="AH74:AH80" si="55">AVERAGE(P74:AC74)</f>
        <v>37.260984848484846</v>
      </c>
    </row>
    <row r="75" spans="1:358" ht="18.75">
      <c r="A75" s="333" t="s">
        <v>49</v>
      </c>
      <c r="B75" s="129" t="s">
        <v>49</v>
      </c>
      <c r="C75" s="129" t="s">
        <v>49</v>
      </c>
      <c r="D75" s="130"/>
      <c r="E75" s="130"/>
      <c r="F75" s="36"/>
      <c r="G75" s="36">
        <v>53.145899999999997</v>
      </c>
      <c r="H75" s="36">
        <v>45.764210526315786</v>
      </c>
      <c r="I75" s="36">
        <v>46.804999999999993</v>
      </c>
      <c r="J75" s="36" t="e">
        <f>J14+#REF!</f>
        <v>#DIV/0!</v>
      </c>
      <c r="K75" s="36" t="e">
        <f>K14+#REF!</f>
        <v>#REF!</v>
      </c>
      <c r="L75" s="36" t="e">
        <f>L14+#REF!</f>
        <v>#REF!</v>
      </c>
      <c r="M75" s="36">
        <f>M14+M23</f>
        <v>50.059999999999995</v>
      </c>
      <c r="N75" s="36">
        <f>N14+N24</f>
        <v>50.125</v>
      </c>
      <c r="O75" s="36">
        <f t="shared" ref="O75:T75" si="56">O15+O24</f>
        <v>6</v>
      </c>
      <c r="P75" s="36">
        <f t="shared" si="56"/>
        <v>36.599999999999994</v>
      </c>
      <c r="Q75" s="36">
        <f t="shared" si="56"/>
        <v>33.942777777777778</v>
      </c>
      <c r="R75" s="36">
        <f t="shared" si="56"/>
        <v>39.004090909090912</v>
      </c>
      <c r="S75" s="36">
        <f t="shared" si="56"/>
        <v>41.76</v>
      </c>
      <c r="T75" s="36">
        <f t="shared" si="56"/>
        <v>42</v>
      </c>
      <c r="U75" s="36"/>
      <c r="V75" s="36"/>
      <c r="W75" s="36">
        <f t="shared" ref="W75:AG75" si="57">W15+W24</f>
        <v>41</v>
      </c>
      <c r="X75" s="36">
        <f t="shared" si="57"/>
        <v>42.3</v>
      </c>
      <c r="Y75" s="36">
        <f t="shared" si="57"/>
        <v>42</v>
      </c>
      <c r="Z75" s="36">
        <f t="shared" si="57"/>
        <v>42.5</v>
      </c>
      <c r="AA75" s="36">
        <f t="shared" si="57"/>
        <v>43.8</v>
      </c>
      <c r="AB75" s="36">
        <f t="shared" si="57"/>
        <v>45.5</v>
      </c>
      <c r="AC75" s="322">
        <f t="shared" si="57"/>
        <v>47.8</v>
      </c>
      <c r="AD75" s="319">
        <f t="shared" si="57"/>
        <v>36.515622895622897</v>
      </c>
      <c r="AE75" s="258">
        <f t="shared" si="57"/>
        <v>41.586666666666666</v>
      </c>
      <c r="AF75" s="258">
        <f t="shared" si="57"/>
        <v>42.266666666666666</v>
      </c>
      <c r="AG75" s="258">
        <f t="shared" si="57"/>
        <v>45.7</v>
      </c>
      <c r="AH75" s="334">
        <f t="shared" si="55"/>
        <v>41.51723905723906</v>
      </c>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row>
    <row r="76" spans="1:358" ht="18.75">
      <c r="A76" s="333">
        <v>95</v>
      </c>
      <c r="B76" s="129">
        <v>95</v>
      </c>
      <c r="C76" s="129">
        <v>95</v>
      </c>
      <c r="D76" s="130"/>
      <c r="E76" s="130"/>
      <c r="F76" s="36"/>
      <c r="G76" s="36">
        <v>75.946299999999994</v>
      </c>
      <c r="H76" s="36">
        <v>66.004736842105288</v>
      </c>
      <c r="I76" s="36">
        <v>65.236000000000004</v>
      </c>
      <c r="J76" s="36" t="e">
        <f>J32+J14</f>
        <v>#DIV/0!</v>
      </c>
      <c r="K76" s="36">
        <f>K32+K14</f>
        <v>64.782499999999999</v>
      </c>
      <c r="L76" s="36">
        <f>L32+L14</f>
        <v>64.099999999999994</v>
      </c>
      <c r="M76" s="36">
        <f>M32+M14</f>
        <v>65.007499999999993</v>
      </c>
      <c r="N76" s="36">
        <f>N33+N14</f>
        <v>62.0625</v>
      </c>
      <c r="O76" s="36">
        <f t="shared" ref="O76:T76" si="58">O33+O15</f>
        <v>17.5</v>
      </c>
      <c r="P76" s="36">
        <f t="shared" si="58"/>
        <v>50.42</v>
      </c>
      <c r="Q76" s="36">
        <f t="shared" si="58"/>
        <v>44.58</v>
      </c>
      <c r="R76" s="36">
        <f t="shared" si="58"/>
        <v>52.771818181818183</v>
      </c>
      <c r="S76" s="36">
        <f t="shared" si="58"/>
        <v>53.519999999999996</v>
      </c>
      <c r="T76" s="36">
        <f t="shared" si="58"/>
        <v>55.3</v>
      </c>
      <c r="U76" s="36"/>
      <c r="V76" s="36"/>
      <c r="W76" s="36">
        <f t="shared" ref="W76:AG76" si="59">W33+W15</f>
        <v>56</v>
      </c>
      <c r="X76" s="36">
        <f t="shared" si="59"/>
        <v>56.5</v>
      </c>
      <c r="Y76" s="36">
        <f t="shared" si="59"/>
        <v>56.5</v>
      </c>
      <c r="Z76" s="36">
        <f t="shared" si="59"/>
        <v>56.5</v>
      </c>
      <c r="AA76" s="36">
        <f t="shared" si="59"/>
        <v>56.8</v>
      </c>
      <c r="AB76" s="36">
        <f t="shared" si="59"/>
        <v>57</v>
      </c>
      <c r="AC76" s="322">
        <f t="shared" si="59"/>
        <v>58.5</v>
      </c>
      <c r="AD76" s="319">
        <f t="shared" si="59"/>
        <v>49.257272727272721</v>
      </c>
      <c r="AE76" s="258">
        <f t="shared" si="59"/>
        <v>54.94</v>
      </c>
      <c r="AF76" s="258">
        <f t="shared" si="59"/>
        <v>56.5</v>
      </c>
      <c r="AG76" s="258">
        <f t="shared" si="59"/>
        <v>57.43333333333333</v>
      </c>
      <c r="AH76" s="334">
        <f t="shared" si="55"/>
        <v>54.532651515151514</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333" t="s">
        <v>50</v>
      </c>
      <c r="B77" s="129" t="s">
        <v>50</v>
      </c>
      <c r="C77" s="129" t="s">
        <v>50</v>
      </c>
      <c r="D77" s="133"/>
      <c r="E77" s="133"/>
      <c r="F77" s="36"/>
      <c r="G77" s="36">
        <v>65.808999999999997</v>
      </c>
      <c r="H77" s="36">
        <v>57.075789473684203</v>
      </c>
      <c r="I77" s="36">
        <v>58.993499999999997</v>
      </c>
      <c r="J77" s="36" t="e">
        <f>J41+J14</f>
        <v>#DIV/0!</v>
      </c>
      <c r="K77" s="36">
        <f>K41+K14</f>
        <v>61.41</v>
      </c>
      <c r="L77" s="36">
        <f>L41+L14</f>
        <v>60.285000000000004</v>
      </c>
      <c r="M77" s="36">
        <f>M41+M14</f>
        <v>61.98</v>
      </c>
      <c r="N77" s="36">
        <f>N42+N14</f>
        <v>60.48</v>
      </c>
      <c r="O77" s="36">
        <f t="shared" ref="O77:T77" si="60">O42+O15</f>
        <v>15.6</v>
      </c>
      <c r="P77" s="36">
        <f t="shared" si="60"/>
        <v>37.909999999999997</v>
      </c>
      <c r="Q77" s="36">
        <f t="shared" si="60"/>
        <v>41</v>
      </c>
      <c r="R77" s="36">
        <f t="shared" si="60"/>
        <v>47.38</v>
      </c>
      <c r="S77" s="36">
        <f t="shared" si="60"/>
        <v>48.3</v>
      </c>
      <c r="T77" s="36">
        <f t="shared" si="60"/>
        <v>48.8</v>
      </c>
      <c r="U77" s="36"/>
      <c r="V77" s="36"/>
      <c r="W77" s="36">
        <f t="shared" ref="W77:AG77" si="61">W42+W15</f>
        <v>48</v>
      </c>
      <c r="X77" s="36">
        <f t="shared" si="61"/>
        <v>49.3</v>
      </c>
      <c r="Y77" s="36">
        <f t="shared" si="61"/>
        <v>49.2</v>
      </c>
      <c r="Z77" s="36">
        <f t="shared" si="61"/>
        <v>50.7</v>
      </c>
      <c r="AA77" s="36">
        <f t="shared" si="61"/>
        <v>53.5</v>
      </c>
      <c r="AB77" s="36">
        <f t="shared" si="61"/>
        <v>55.2</v>
      </c>
      <c r="AC77" s="322">
        <f t="shared" si="61"/>
        <v>57.7</v>
      </c>
      <c r="AD77" s="319">
        <f t="shared" si="61"/>
        <v>42.096666666666664</v>
      </c>
      <c r="AE77" s="258">
        <f t="shared" si="61"/>
        <v>48.366666666666667</v>
      </c>
      <c r="AF77" s="258">
        <f t="shared" si="61"/>
        <v>49.733333333333334</v>
      </c>
      <c r="AG77" s="258">
        <f t="shared" si="61"/>
        <v>55.466666666666661</v>
      </c>
      <c r="AH77" s="334">
        <f t="shared" si="55"/>
        <v>48.915833333333332</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333" t="s">
        <v>51</v>
      </c>
      <c r="B78" s="129" t="s">
        <v>51</v>
      </c>
      <c r="C78" s="129" t="s">
        <v>51</v>
      </c>
      <c r="D78" s="130"/>
      <c r="E78" s="130"/>
      <c r="F78" s="36"/>
      <c r="G78" s="36">
        <v>65.069999999999993</v>
      </c>
      <c r="H78" s="36">
        <v>57.116315789473688</v>
      </c>
      <c r="I78" s="36">
        <v>59.478000000000009</v>
      </c>
      <c r="J78" s="36" t="e">
        <f>J52+J14</f>
        <v>#DIV/0!</v>
      </c>
      <c r="K78" s="36">
        <f>K52+K14</f>
        <v>61.65</v>
      </c>
      <c r="L78" s="36">
        <f>L52+L14</f>
        <v>60.6</v>
      </c>
      <c r="M78" s="36">
        <f>M52+M14</f>
        <v>61.704999999999998</v>
      </c>
      <c r="N78" s="36">
        <f>N53+N14</f>
        <v>60.28</v>
      </c>
      <c r="O78" s="36">
        <f t="shared" ref="O78:T78" si="62">O53+O15</f>
        <v>14.15</v>
      </c>
      <c r="P78" s="36">
        <f t="shared" si="62"/>
        <v>36.15</v>
      </c>
      <c r="Q78" s="36">
        <f t="shared" si="62"/>
        <v>38.54</v>
      </c>
      <c r="R78" s="36">
        <f t="shared" si="62"/>
        <v>45.517727272727271</v>
      </c>
      <c r="S78" s="36">
        <f t="shared" si="62"/>
        <v>46.56</v>
      </c>
      <c r="T78" s="36">
        <f t="shared" si="62"/>
        <v>48</v>
      </c>
      <c r="U78" s="36"/>
      <c r="V78" s="36"/>
      <c r="W78" s="36">
        <f t="shared" ref="W78:AG78" si="63">W53+W15</f>
        <v>47.2</v>
      </c>
      <c r="X78" s="36">
        <f t="shared" si="63"/>
        <v>48.5</v>
      </c>
      <c r="Y78" s="36">
        <f t="shared" si="63"/>
        <v>48.5</v>
      </c>
      <c r="Z78" s="36">
        <f t="shared" si="63"/>
        <v>50</v>
      </c>
      <c r="AA78" s="36">
        <f t="shared" si="63"/>
        <v>52.3</v>
      </c>
      <c r="AB78" s="36">
        <f t="shared" si="63"/>
        <v>54</v>
      </c>
      <c r="AC78" s="322">
        <f t="shared" si="63"/>
        <v>56.5</v>
      </c>
      <c r="AD78" s="319">
        <f t="shared" si="63"/>
        <v>40.069242424242418</v>
      </c>
      <c r="AE78" s="258">
        <f t="shared" si="63"/>
        <v>47.25333333333333</v>
      </c>
      <c r="AF78" s="258">
        <f t="shared" si="63"/>
        <v>49</v>
      </c>
      <c r="AG78" s="258">
        <f t="shared" si="63"/>
        <v>54.266666666666666</v>
      </c>
      <c r="AH78" s="334">
        <f t="shared" si="55"/>
        <v>47.647310606060607</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333" t="s">
        <v>52</v>
      </c>
      <c r="B79" s="129" t="s">
        <v>52</v>
      </c>
      <c r="C79" s="129" t="s">
        <v>52</v>
      </c>
      <c r="D79" s="130"/>
      <c r="E79" s="130"/>
      <c r="F79" s="134"/>
      <c r="G79" s="134">
        <v>48.747959921259849</v>
      </c>
      <c r="H79" s="134">
        <v>38.740489017820138</v>
      </c>
      <c r="I79" s="134">
        <v>37.475669291338583</v>
      </c>
      <c r="J79" s="134" t="e">
        <f>(J61+J14)*6.35</f>
        <v>#DIV/0!</v>
      </c>
      <c r="K79" s="134">
        <f>(K61+K14)*6.35</f>
        <v>254.92074999999997</v>
      </c>
      <c r="L79" s="134">
        <f>(L61+L14)*6.35</f>
        <v>245.71324999999999</v>
      </c>
      <c r="M79" s="134">
        <f>(M61+M14)*6.35</f>
        <v>255.93674999999999</v>
      </c>
      <c r="N79" s="134">
        <f>(N62+N14)*6.35</f>
        <v>249.76137499999996</v>
      </c>
      <c r="O79" s="134">
        <f t="shared" ref="O79:T79" si="64">(O62+O15)*6.35</f>
        <v>-42.756666666666668</v>
      </c>
      <c r="P79" s="134">
        <f t="shared" si="64"/>
        <v>150.36799999999999</v>
      </c>
      <c r="Q79" s="134">
        <f t="shared" si="64"/>
        <v>154.30499999999998</v>
      </c>
      <c r="R79" s="134">
        <f t="shared" si="64"/>
        <v>176.7890909090909</v>
      </c>
      <c r="S79" s="134">
        <f t="shared" si="64"/>
        <v>185.6105</v>
      </c>
      <c r="T79" s="134">
        <f t="shared" si="64"/>
        <v>188.595</v>
      </c>
      <c r="U79" s="134"/>
      <c r="V79" s="134"/>
      <c r="W79" s="134">
        <f t="shared" ref="W79:AG79" si="65">(W62+W15)*6.35</f>
        <v>183.51499999999999</v>
      </c>
      <c r="X79" s="134">
        <f t="shared" si="65"/>
        <v>190.5</v>
      </c>
      <c r="Y79" s="134">
        <f t="shared" si="65"/>
        <v>193.04</v>
      </c>
      <c r="Z79" s="134">
        <f t="shared" si="65"/>
        <v>199.39</v>
      </c>
      <c r="AA79" s="134">
        <f t="shared" si="65"/>
        <v>208.27999999999997</v>
      </c>
      <c r="AB79" s="134">
        <f t="shared" si="65"/>
        <v>216.535</v>
      </c>
      <c r="AC79" s="323">
        <f t="shared" si="65"/>
        <v>229.87</v>
      </c>
      <c r="AD79" s="320">
        <f t="shared" si="65"/>
        <v>160.48736363636363</v>
      </c>
      <c r="AE79" s="259">
        <f t="shared" si="65"/>
        <v>185.90683333333331</v>
      </c>
      <c r="AF79" s="259">
        <f t="shared" si="65"/>
        <v>194.30999999999995</v>
      </c>
      <c r="AG79" s="259">
        <f t="shared" si="65"/>
        <v>218.22833333333332</v>
      </c>
      <c r="AH79" s="334">
        <f t="shared" si="55"/>
        <v>189.73313257575754</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9.5" thickBot="1">
      <c r="A80" s="335" t="s">
        <v>53</v>
      </c>
      <c r="B80" s="336" t="s">
        <v>53</v>
      </c>
      <c r="C80" s="336" t="s">
        <v>53</v>
      </c>
      <c r="D80" s="337"/>
      <c r="E80" s="337"/>
      <c r="F80" s="338"/>
      <c r="G80" s="338"/>
      <c r="H80" s="338"/>
      <c r="I80" s="338"/>
      <c r="J80" s="338" t="e">
        <f>J70</f>
        <v>#DIV/0!</v>
      </c>
      <c r="K80" s="338">
        <f t="shared" ref="K80:L80" si="66">K70</f>
        <v>1.2</v>
      </c>
      <c r="L80" s="338">
        <f t="shared" si="66"/>
        <v>1.5</v>
      </c>
      <c r="M80" s="338">
        <f>M70</f>
        <v>1.625</v>
      </c>
      <c r="N80" s="338">
        <f t="shared" ref="N80:T80" si="67">N71+N15</f>
        <v>47.85</v>
      </c>
      <c r="O80" s="338">
        <f t="shared" si="67"/>
        <v>2.0666666666666669</v>
      </c>
      <c r="P80" s="338">
        <f t="shared" si="67"/>
        <v>30.31</v>
      </c>
      <c r="Q80" s="338">
        <f t="shared" si="67"/>
        <v>32.56</v>
      </c>
      <c r="R80" s="338">
        <f t="shared" si="67"/>
        <v>38.491590909090903</v>
      </c>
      <c r="S80" s="338">
        <f t="shared" si="67"/>
        <v>40.57</v>
      </c>
      <c r="T80" s="338">
        <f t="shared" si="67"/>
        <v>40.700000000000003</v>
      </c>
      <c r="U80" s="338"/>
      <c r="V80" s="338"/>
      <c r="W80" s="338">
        <f t="shared" ref="W80:AG80" si="68">W71+W15</f>
        <v>40.004999999999995</v>
      </c>
      <c r="X80" s="338">
        <f t="shared" si="68"/>
        <v>41.156304139408626</v>
      </c>
      <c r="Y80" s="338">
        <f t="shared" si="68"/>
        <v>41.51632658102767</v>
      </c>
      <c r="Z80" s="338">
        <f t="shared" si="68"/>
        <v>42.515454545454546</v>
      </c>
      <c r="AA80" s="338">
        <f t="shared" si="68"/>
        <v>43.713666125541124</v>
      </c>
      <c r="AB80" s="338">
        <f t="shared" si="68"/>
        <v>44.929772727272727</v>
      </c>
      <c r="AC80" s="339">
        <f t="shared" si="68"/>
        <v>46.977272727272727</v>
      </c>
      <c r="AD80" s="340">
        <f t="shared" si="68"/>
        <v>33.787196969696964</v>
      </c>
      <c r="AE80" s="341">
        <f t="shared" si="68"/>
        <v>40.424999999999997</v>
      </c>
      <c r="AF80" s="341">
        <f t="shared" si="68"/>
        <v>41.729361755296942</v>
      </c>
      <c r="AG80" s="341">
        <f t="shared" si="68"/>
        <v>45.206903860028859</v>
      </c>
      <c r="AH80" s="342">
        <f t="shared" si="55"/>
        <v>40.287115646255693</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21.75" thickBot="1">
      <c r="A81" s="199"/>
      <c r="F81" s="135"/>
      <c r="G81" s="135"/>
      <c r="H81" s="135"/>
      <c r="I81" s="135"/>
      <c r="K81" s="135"/>
      <c r="L81" s="135"/>
      <c r="M81" s="135"/>
      <c r="N81" s="135"/>
      <c r="O81" s="135"/>
      <c r="P81" s="135"/>
      <c r="Q81" s="135"/>
      <c r="R81" s="137"/>
      <c r="S81" s="137"/>
      <c r="T81" s="137"/>
      <c r="U81" s="136"/>
      <c r="V81" s="136"/>
      <c r="W81" s="137"/>
      <c r="X81" s="137"/>
      <c r="Y81" s="137"/>
      <c r="Z81" s="137"/>
      <c r="AA81" s="137"/>
      <c r="AB81" s="137"/>
      <c r="AC81" s="137"/>
      <c r="AD81" s="137"/>
      <c r="AE81" s="137"/>
      <c r="AF81" s="137"/>
      <c r="AG81" s="137"/>
      <c r="AH81" s="7"/>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18.75">
      <c r="A82" s="332" t="s">
        <v>54</v>
      </c>
      <c r="B82" s="343" t="s">
        <v>54</v>
      </c>
      <c r="C82" s="343" t="s">
        <v>54</v>
      </c>
      <c r="D82" s="344"/>
      <c r="E82" s="344"/>
      <c r="F82" s="329" t="s">
        <v>4</v>
      </c>
      <c r="G82" s="329" t="s">
        <v>5</v>
      </c>
      <c r="H82" s="329" t="s">
        <v>6</v>
      </c>
      <c r="I82" s="329" t="s">
        <v>7</v>
      </c>
      <c r="J82" s="328" t="s">
        <v>2</v>
      </c>
      <c r="K82" s="329" t="s">
        <v>9</v>
      </c>
      <c r="L82" s="329" t="s">
        <v>9</v>
      </c>
      <c r="M82" s="329" t="s">
        <v>9</v>
      </c>
      <c r="N82" s="329" t="s">
        <v>12</v>
      </c>
      <c r="O82" s="329" t="s">
        <v>13</v>
      </c>
      <c r="P82" s="329" t="s">
        <v>14</v>
      </c>
      <c r="Q82" s="329" t="s">
        <v>15</v>
      </c>
      <c r="R82" s="329" t="s">
        <v>16</v>
      </c>
      <c r="S82" s="329" t="s">
        <v>64</v>
      </c>
      <c r="T82" s="329" t="s">
        <v>65</v>
      </c>
      <c r="U82" s="330"/>
      <c r="V82" s="330"/>
      <c r="W82" s="329" t="s">
        <v>66</v>
      </c>
      <c r="X82" s="329" t="s">
        <v>67</v>
      </c>
      <c r="Y82" s="329" t="s">
        <v>68</v>
      </c>
      <c r="Z82" s="329" t="s">
        <v>69</v>
      </c>
      <c r="AA82" s="329" t="s">
        <v>70</v>
      </c>
      <c r="AB82" s="329" t="s">
        <v>77</v>
      </c>
      <c r="AC82" s="331" t="s">
        <v>78</v>
      </c>
      <c r="AD82" s="332" t="s">
        <v>79</v>
      </c>
      <c r="AE82" s="329" t="s">
        <v>80</v>
      </c>
      <c r="AF82" s="329" t="s">
        <v>81</v>
      </c>
      <c r="AG82" s="329" t="s">
        <v>82</v>
      </c>
      <c r="AH82" s="331">
        <v>2016</v>
      </c>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18.75">
      <c r="A83" s="345" t="s">
        <v>56</v>
      </c>
      <c r="B83" s="138" t="s">
        <v>56</v>
      </c>
      <c r="C83" s="138" t="s">
        <v>56</v>
      </c>
      <c r="D83" s="142"/>
      <c r="E83" s="142"/>
      <c r="F83" s="143">
        <f t="shared" ref="F83" si="69">F74</f>
        <v>0</v>
      </c>
      <c r="G83" s="143">
        <f>G74</f>
        <v>56.18</v>
      </c>
      <c r="H83" s="143">
        <f t="shared" ref="H83" si="70">H74</f>
        <v>47.690789473684205</v>
      </c>
      <c r="I83" s="143">
        <f>I74</f>
        <v>45.375000000000007</v>
      </c>
      <c r="J83" s="143" t="e">
        <f>J74</f>
        <v>#DIV/0!</v>
      </c>
      <c r="K83" s="143">
        <f t="shared" ref="K83:L83" si="71">K74</f>
        <v>48.3</v>
      </c>
      <c r="L83" s="143">
        <f t="shared" si="71"/>
        <v>46.85</v>
      </c>
      <c r="M83" s="143">
        <f>M74</f>
        <v>48.634999999999998</v>
      </c>
      <c r="N83" s="143">
        <f>N74</f>
        <v>46.25</v>
      </c>
      <c r="O83" s="143">
        <f>O74</f>
        <v>0</v>
      </c>
      <c r="P83" s="143">
        <f>P74</f>
        <v>26.81</v>
      </c>
      <c r="Q83" s="143">
        <f>Q74</f>
        <v>29.38</v>
      </c>
      <c r="R83" s="143">
        <f t="shared" ref="R83:AG83" si="72">R74</f>
        <v>35.141818181818174</v>
      </c>
      <c r="S83" s="143">
        <f t="shared" si="72"/>
        <v>38</v>
      </c>
      <c r="T83" s="143">
        <f>T74</f>
        <v>38</v>
      </c>
      <c r="U83" s="361"/>
      <c r="V83" s="361"/>
      <c r="W83" s="143">
        <f t="shared" si="72"/>
        <v>37</v>
      </c>
      <c r="X83" s="143">
        <f t="shared" si="72"/>
        <v>38</v>
      </c>
      <c r="Y83" s="143">
        <f t="shared" si="72"/>
        <v>38.5</v>
      </c>
      <c r="Z83" s="143">
        <f t="shared" si="72"/>
        <v>39.5</v>
      </c>
      <c r="AA83" s="143">
        <f t="shared" si="72"/>
        <v>40.799999999999997</v>
      </c>
      <c r="AB83" s="143">
        <f t="shared" si="72"/>
        <v>42</v>
      </c>
      <c r="AC83" s="353">
        <f t="shared" si="72"/>
        <v>44</v>
      </c>
      <c r="AD83" s="321">
        <f t="shared" si="72"/>
        <v>30.443939393939388</v>
      </c>
      <c r="AE83" s="260">
        <f t="shared" si="72"/>
        <v>37.666666666666664</v>
      </c>
      <c r="AF83" s="260">
        <f t="shared" si="72"/>
        <v>38.666666666666664</v>
      </c>
      <c r="AG83" s="260">
        <f t="shared" si="72"/>
        <v>42.266666666666666</v>
      </c>
      <c r="AH83" s="334">
        <f t="shared" ref="AH83:AH89" si="73">AVERAGE(P83:AC83)</f>
        <v>37.260984848484846</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8.75">
      <c r="A84" s="345" t="s">
        <v>57</v>
      </c>
      <c r="B84" s="138" t="s">
        <v>57</v>
      </c>
      <c r="C84" s="138" t="s">
        <v>57</v>
      </c>
      <c r="D84" s="142"/>
      <c r="E84" s="142"/>
      <c r="F84" s="143">
        <f t="shared" ref="F84" si="74">F75-F74</f>
        <v>0</v>
      </c>
      <c r="G84" s="143">
        <f>G75-G74</f>
        <v>-3.0341000000000022</v>
      </c>
      <c r="H84" s="143">
        <f t="shared" ref="H84" si="75">H75-H74</f>
        <v>-1.9265789473684194</v>
      </c>
      <c r="I84" s="143">
        <f>I75-I74</f>
        <v>1.4299999999999855</v>
      </c>
      <c r="J84" s="143" t="e">
        <f>J75-J74</f>
        <v>#DIV/0!</v>
      </c>
      <c r="K84" s="143" t="e">
        <f t="shared" ref="K84:L84" si="76">K75-K74</f>
        <v>#REF!</v>
      </c>
      <c r="L84" s="143" t="e">
        <f t="shared" si="76"/>
        <v>#REF!</v>
      </c>
      <c r="M84" s="143">
        <f>M75-M74</f>
        <v>1.4249999999999972</v>
      </c>
      <c r="N84" s="143">
        <f>N75-N74</f>
        <v>3.875</v>
      </c>
      <c r="O84" s="143">
        <f>O75-O74</f>
        <v>6</v>
      </c>
      <c r="P84" s="143">
        <f>P75-P74</f>
        <v>9.7899999999999956</v>
      </c>
      <c r="Q84" s="143">
        <f>Q75-Q74</f>
        <v>4.5627777777777787</v>
      </c>
      <c r="R84" s="143">
        <f t="shared" ref="R84:AG84" si="77">R75-R74</f>
        <v>3.8622727272727388</v>
      </c>
      <c r="S84" s="143">
        <f t="shared" si="77"/>
        <v>3.759999999999998</v>
      </c>
      <c r="T84" s="143">
        <f>T75-T74</f>
        <v>4</v>
      </c>
      <c r="U84" s="361"/>
      <c r="V84" s="361"/>
      <c r="W84" s="143">
        <f t="shared" si="77"/>
        <v>4</v>
      </c>
      <c r="X84" s="143">
        <f t="shared" si="77"/>
        <v>4.2999999999999972</v>
      </c>
      <c r="Y84" s="143">
        <f t="shared" si="77"/>
        <v>3.5</v>
      </c>
      <c r="Z84" s="143">
        <f t="shared" si="77"/>
        <v>3</v>
      </c>
      <c r="AA84" s="143">
        <f t="shared" si="77"/>
        <v>3</v>
      </c>
      <c r="AB84" s="143">
        <f t="shared" si="77"/>
        <v>3.5</v>
      </c>
      <c r="AC84" s="353">
        <f t="shared" si="77"/>
        <v>3.7999999999999972</v>
      </c>
      <c r="AD84" s="321">
        <f t="shared" si="77"/>
        <v>6.0716835016835091</v>
      </c>
      <c r="AE84" s="260">
        <f t="shared" si="77"/>
        <v>3.9200000000000017</v>
      </c>
      <c r="AF84" s="260">
        <f t="shared" si="77"/>
        <v>3.6000000000000014</v>
      </c>
      <c r="AG84" s="260">
        <f t="shared" si="77"/>
        <v>3.4333333333333371</v>
      </c>
      <c r="AH84" s="334">
        <f t="shared" si="73"/>
        <v>4.2562542087542088</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8.75">
      <c r="A85" s="345" t="s">
        <v>58</v>
      </c>
      <c r="B85" s="138" t="s">
        <v>58</v>
      </c>
      <c r="C85" s="138" t="s">
        <v>58</v>
      </c>
      <c r="D85" s="142"/>
      <c r="E85" s="142"/>
      <c r="F85" s="143">
        <f t="shared" ref="F85" si="78">F76-F74</f>
        <v>0</v>
      </c>
      <c r="G85" s="143">
        <f>G76-G74</f>
        <v>19.766299999999994</v>
      </c>
      <c r="H85" s="143">
        <f t="shared" ref="H85" si="79">H76-H74</f>
        <v>18.313947368421083</v>
      </c>
      <c r="I85" s="143">
        <f>I76-I74</f>
        <v>19.860999999999997</v>
      </c>
      <c r="J85" s="143" t="e">
        <f>J76-J74</f>
        <v>#DIV/0!</v>
      </c>
      <c r="K85" s="143">
        <f t="shared" ref="K85:M85" si="80">K76-K74</f>
        <v>16.482500000000002</v>
      </c>
      <c r="L85" s="143">
        <f t="shared" si="80"/>
        <v>17.249999999999993</v>
      </c>
      <c r="M85" s="143">
        <f t="shared" si="80"/>
        <v>16.372499999999995</v>
      </c>
      <c r="N85" s="143">
        <f>N76-N74</f>
        <v>15.8125</v>
      </c>
      <c r="O85" s="143">
        <f>O76-O74</f>
        <v>17.5</v>
      </c>
      <c r="P85" s="143">
        <f>P76-P74</f>
        <v>23.610000000000003</v>
      </c>
      <c r="Q85" s="143">
        <f t="shared" ref="Q85" si="81">Q76-Q74</f>
        <v>15.2</v>
      </c>
      <c r="R85" s="143">
        <f>R76-R74</f>
        <v>17.63000000000001</v>
      </c>
      <c r="S85" s="143">
        <f t="shared" ref="S85:AG85" si="82">S76-S74</f>
        <v>15.519999999999996</v>
      </c>
      <c r="T85" s="143">
        <f>T76-T74</f>
        <v>17.299999999999997</v>
      </c>
      <c r="U85" s="361"/>
      <c r="V85" s="361"/>
      <c r="W85" s="143">
        <f t="shared" si="82"/>
        <v>19</v>
      </c>
      <c r="X85" s="143">
        <f t="shared" si="82"/>
        <v>18.5</v>
      </c>
      <c r="Y85" s="143">
        <f t="shared" si="82"/>
        <v>18</v>
      </c>
      <c r="Z85" s="143">
        <f t="shared" si="82"/>
        <v>17</v>
      </c>
      <c r="AA85" s="143">
        <f t="shared" si="82"/>
        <v>16</v>
      </c>
      <c r="AB85" s="143">
        <f t="shared" si="82"/>
        <v>15</v>
      </c>
      <c r="AC85" s="353">
        <f t="shared" si="82"/>
        <v>14.5</v>
      </c>
      <c r="AD85" s="321">
        <f t="shared" si="82"/>
        <v>18.813333333333333</v>
      </c>
      <c r="AE85" s="260">
        <f t="shared" si="82"/>
        <v>17.273333333333333</v>
      </c>
      <c r="AF85" s="260">
        <f t="shared" si="82"/>
        <v>17.833333333333336</v>
      </c>
      <c r="AG85" s="260">
        <f t="shared" si="82"/>
        <v>15.166666666666664</v>
      </c>
      <c r="AH85" s="334">
        <f t="shared" si="73"/>
        <v>17.271666666666665</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8.75">
      <c r="A86" s="345" t="s">
        <v>59</v>
      </c>
      <c r="B86" s="138" t="s">
        <v>59</v>
      </c>
      <c r="C86" s="138" t="s">
        <v>59</v>
      </c>
      <c r="D86" s="142"/>
      <c r="E86" s="142"/>
      <c r="F86" s="143">
        <f t="shared" ref="F86" si="83">F77-F74</f>
        <v>0</v>
      </c>
      <c r="G86" s="143">
        <f>G77-G74</f>
        <v>9.6289999999999978</v>
      </c>
      <c r="H86" s="143">
        <f t="shared" ref="H86" si="84">H77-H74</f>
        <v>9.384999999999998</v>
      </c>
      <c r="I86" s="143">
        <f>I77-I74</f>
        <v>13.61849999999999</v>
      </c>
      <c r="J86" s="143" t="e">
        <f>J77-J74</f>
        <v>#DIV/0!</v>
      </c>
      <c r="K86" s="143">
        <f t="shared" ref="K86:M86" si="85">K77-K74</f>
        <v>13.11</v>
      </c>
      <c r="L86" s="143">
        <f t="shared" si="85"/>
        <v>13.435000000000002</v>
      </c>
      <c r="M86" s="143">
        <f t="shared" si="85"/>
        <v>13.344999999999999</v>
      </c>
      <c r="N86" s="143">
        <f>N77-N74</f>
        <v>14.229999999999997</v>
      </c>
      <c r="O86" s="143">
        <f>O77-O74</f>
        <v>15.6</v>
      </c>
      <c r="P86" s="143">
        <f>P77-P74</f>
        <v>11.099999999999998</v>
      </c>
      <c r="Q86" s="143">
        <f>Q77-Q74</f>
        <v>11.620000000000001</v>
      </c>
      <c r="R86" s="143">
        <f t="shared" ref="R86:AG86" si="86">R77-R74</f>
        <v>12.238181818181829</v>
      </c>
      <c r="S86" s="143">
        <f t="shared" si="86"/>
        <v>10.299999999999997</v>
      </c>
      <c r="T86" s="143">
        <f>T77-T74</f>
        <v>10.799999999999997</v>
      </c>
      <c r="U86" s="361"/>
      <c r="V86" s="361"/>
      <c r="W86" s="143">
        <f t="shared" si="86"/>
        <v>11</v>
      </c>
      <c r="X86" s="143">
        <f t="shared" si="86"/>
        <v>11.299999999999997</v>
      </c>
      <c r="Y86" s="143">
        <f t="shared" si="86"/>
        <v>10.700000000000003</v>
      </c>
      <c r="Z86" s="143">
        <f t="shared" si="86"/>
        <v>11.200000000000003</v>
      </c>
      <c r="AA86" s="143">
        <f t="shared" si="86"/>
        <v>12.700000000000003</v>
      </c>
      <c r="AB86" s="143">
        <f t="shared" si="86"/>
        <v>13.200000000000003</v>
      </c>
      <c r="AC86" s="353">
        <f t="shared" si="86"/>
        <v>13.700000000000003</v>
      </c>
      <c r="AD86" s="321">
        <f t="shared" si="86"/>
        <v>11.652727272727276</v>
      </c>
      <c r="AE86" s="260">
        <f t="shared" si="86"/>
        <v>10.700000000000003</v>
      </c>
      <c r="AF86" s="260">
        <f t="shared" si="86"/>
        <v>11.06666666666667</v>
      </c>
      <c r="AG86" s="260">
        <f t="shared" si="86"/>
        <v>13.199999999999996</v>
      </c>
      <c r="AH86" s="334">
        <f t="shared" si="73"/>
        <v>11.654848484848486</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8.75">
      <c r="A87" s="345" t="s">
        <v>60</v>
      </c>
      <c r="B87" s="138" t="s">
        <v>60</v>
      </c>
      <c r="C87" s="138" t="s">
        <v>60</v>
      </c>
      <c r="D87" s="142"/>
      <c r="E87" s="142"/>
      <c r="F87" s="143">
        <f t="shared" ref="F87" si="87">F78-F74</f>
        <v>0</v>
      </c>
      <c r="G87" s="143">
        <f>G78-G74</f>
        <v>8.8899999999999935</v>
      </c>
      <c r="H87" s="143">
        <f t="shared" ref="H87" si="88">H78-H74</f>
        <v>9.4255263157894831</v>
      </c>
      <c r="I87" s="143">
        <f>I78-I74</f>
        <v>14.103000000000002</v>
      </c>
      <c r="J87" s="143" t="e">
        <f>J78-J74</f>
        <v>#DIV/0!</v>
      </c>
      <c r="K87" s="143">
        <f t="shared" ref="K87:M87" si="89">K78-K74</f>
        <v>13.350000000000001</v>
      </c>
      <c r="L87" s="143">
        <f t="shared" si="89"/>
        <v>13.75</v>
      </c>
      <c r="M87" s="143">
        <f t="shared" si="89"/>
        <v>13.07</v>
      </c>
      <c r="N87" s="143">
        <f>N78-N74</f>
        <v>14.030000000000001</v>
      </c>
      <c r="O87" s="143">
        <f>O78-O74</f>
        <v>14.15</v>
      </c>
      <c r="P87" s="143">
        <f>P78-P74</f>
        <v>9.34</v>
      </c>
      <c r="Q87" s="143">
        <f>Q78-Q74</f>
        <v>9.16</v>
      </c>
      <c r="R87" s="143">
        <f t="shared" ref="R87:AG87" si="90">R78-R74</f>
        <v>10.375909090909097</v>
      </c>
      <c r="S87" s="143">
        <f t="shared" si="90"/>
        <v>8.5600000000000023</v>
      </c>
      <c r="T87" s="143">
        <f>T78-T74</f>
        <v>10</v>
      </c>
      <c r="U87" s="361"/>
      <c r="V87" s="361"/>
      <c r="W87" s="143">
        <f t="shared" si="90"/>
        <v>10.200000000000003</v>
      </c>
      <c r="X87" s="143">
        <f t="shared" si="90"/>
        <v>10.5</v>
      </c>
      <c r="Y87" s="143">
        <f t="shared" si="90"/>
        <v>10</v>
      </c>
      <c r="Z87" s="143">
        <f t="shared" si="90"/>
        <v>10.5</v>
      </c>
      <c r="AA87" s="143">
        <f t="shared" si="90"/>
        <v>11.5</v>
      </c>
      <c r="AB87" s="143">
        <f t="shared" si="90"/>
        <v>12</v>
      </c>
      <c r="AC87" s="353">
        <f t="shared" si="90"/>
        <v>12.5</v>
      </c>
      <c r="AD87" s="321">
        <f t="shared" si="90"/>
        <v>9.62530303030303</v>
      </c>
      <c r="AE87" s="260">
        <f t="shared" si="90"/>
        <v>9.586666666666666</v>
      </c>
      <c r="AF87" s="260">
        <f t="shared" si="90"/>
        <v>10.333333333333336</v>
      </c>
      <c r="AG87" s="260">
        <f t="shared" si="90"/>
        <v>12</v>
      </c>
      <c r="AH87" s="334">
        <f t="shared" si="73"/>
        <v>10.38632575757576</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345" t="s">
        <v>61</v>
      </c>
      <c r="B88" s="138" t="s">
        <v>61</v>
      </c>
      <c r="C88" s="138" t="s">
        <v>61</v>
      </c>
      <c r="D88" s="142"/>
      <c r="E88" s="142"/>
      <c r="F88" s="143">
        <f>F61</f>
        <v>0</v>
      </c>
      <c r="G88" s="143">
        <f>G79-G74</f>
        <v>-7.432040078740151</v>
      </c>
      <c r="H88" s="143">
        <f t="shared" ref="H88:I88" si="91">H79-H74</f>
        <v>-8.9503004558640669</v>
      </c>
      <c r="I88" s="143">
        <f t="shared" si="91"/>
        <v>-7.8993307086614237</v>
      </c>
      <c r="J88" s="143">
        <f>J61</f>
        <v>0</v>
      </c>
      <c r="K88" s="143">
        <f>K61</f>
        <v>-8.1550000000000011</v>
      </c>
      <c r="L88" s="143">
        <f>L61</f>
        <v>-8.1550000000000011</v>
      </c>
      <c r="M88" s="143">
        <f>M61</f>
        <v>-8.33</v>
      </c>
      <c r="N88" s="143">
        <f>N61</f>
        <v>-6.9175000000000004</v>
      </c>
      <c r="O88" s="143">
        <f t="shared" ref="O88:T88" si="92">O62</f>
        <v>-6.7333333333333334</v>
      </c>
      <c r="P88" s="143">
        <f t="shared" si="92"/>
        <v>-3.13</v>
      </c>
      <c r="Q88" s="143">
        <f t="shared" si="92"/>
        <v>-5.08</v>
      </c>
      <c r="R88" s="143">
        <f t="shared" si="92"/>
        <v>-7.3010164638511021</v>
      </c>
      <c r="S88" s="143">
        <f t="shared" si="92"/>
        <v>-8.77</v>
      </c>
      <c r="T88" s="143">
        <f t="shared" si="92"/>
        <v>-8.3000000000000007</v>
      </c>
      <c r="U88" s="143"/>
      <c r="V88" s="143"/>
      <c r="W88" s="143">
        <f t="shared" ref="W88:AC88" si="93">W62</f>
        <v>-8.1</v>
      </c>
      <c r="X88" s="143">
        <f t="shared" si="93"/>
        <v>-8</v>
      </c>
      <c r="Y88" s="143">
        <f t="shared" si="93"/>
        <v>-8.1</v>
      </c>
      <c r="Z88" s="143">
        <f t="shared" si="93"/>
        <v>-8.1</v>
      </c>
      <c r="AA88" s="143">
        <f t="shared" si="93"/>
        <v>-8</v>
      </c>
      <c r="AB88" s="143">
        <f t="shared" si="93"/>
        <v>-7.9</v>
      </c>
      <c r="AC88" s="353">
        <f t="shared" si="93"/>
        <v>-7.8</v>
      </c>
      <c r="AD88" s="365">
        <f>AD61</f>
        <v>-5.1703388212837007</v>
      </c>
      <c r="AE88" s="260">
        <f>AE61</f>
        <v>-8.3983333333333334</v>
      </c>
      <c r="AF88" s="260">
        <f>AF79-AF74</f>
        <v>155.64333333333329</v>
      </c>
      <c r="AG88" s="358">
        <f>AG79-AG74</f>
        <v>175.96166666666664</v>
      </c>
      <c r="AH88" s="334">
        <f t="shared" si="73"/>
        <v>-7.3817513719875913</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36.75" customHeight="1" thickBot="1">
      <c r="A89" s="346" t="s">
        <v>62</v>
      </c>
      <c r="B89" s="347" t="s">
        <v>62</v>
      </c>
      <c r="C89" s="347" t="s">
        <v>62</v>
      </c>
      <c r="D89" s="348"/>
      <c r="E89" s="348"/>
      <c r="F89" s="349">
        <f t="shared" ref="F89" si="94">F70</f>
        <v>0</v>
      </c>
      <c r="G89" s="349">
        <f>G70</f>
        <v>0</v>
      </c>
      <c r="H89" s="349">
        <f t="shared" ref="H89" si="95">H70</f>
        <v>0</v>
      </c>
      <c r="I89" s="349">
        <f>I70</f>
        <v>0</v>
      </c>
      <c r="J89" s="349" t="e">
        <f>J70</f>
        <v>#DIV/0!</v>
      </c>
      <c r="K89" s="349">
        <f t="shared" ref="K89:M89" si="96">K70</f>
        <v>1.2</v>
      </c>
      <c r="L89" s="349">
        <f t="shared" si="96"/>
        <v>1.5</v>
      </c>
      <c r="M89" s="349">
        <f t="shared" si="96"/>
        <v>1.625</v>
      </c>
      <c r="N89" s="349">
        <f>N80-N74</f>
        <v>1.6000000000000014</v>
      </c>
      <c r="O89" s="349">
        <f>O80-O74</f>
        <v>2.0666666666666669</v>
      </c>
      <c r="P89" s="349">
        <f>P80-P74</f>
        <v>3.5</v>
      </c>
      <c r="Q89" s="349">
        <f>Q80-Q74</f>
        <v>3.1800000000000033</v>
      </c>
      <c r="R89" s="349">
        <f t="shared" ref="R89:AG89" si="97">R80-R74</f>
        <v>3.3497727272727289</v>
      </c>
      <c r="S89" s="349">
        <f t="shared" si="97"/>
        <v>2.5700000000000003</v>
      </c>
      <c r="T89" s="349">
        <f>T80-T74</f>
        <v>2.7000000000000028</v>
      </c>
      <c r="U89" s="362"/>
      <c r="V89" s="362"/>
      <c r="W89" s="349">
        <f t="shared" si="97"/>
        <v>3.0049999999999955</v>
      </c>
      <c r="X89" s="349">
        <f t="shared" si="97"/>
        <v>3.1563041394086255</v>
      </c>
      <c r="Y89" s="349">
        <f t="shared" si="97"/>
        <v>3.0163265810276698</v>
      </c>
      <c r="Z89" s="349">
        <f t="shared" si="97"/>
        <v>3.0154545454545456</v>
      </c>
      <c r="AA89" s="349">
        <f t="shared" si="97"/>
        <v>2.9136661255411269</v>
      </c>
      <c r="AB89" s="349">
        <f t="shared" si="97"/>
        <v>2.9297727272727272</v>
      </c>
      <c r="AC89" s="354">
        <f t="shared" si="97"/>
        <v>2.9772727272727266</v>
      </c>
      <c r="AD89" s="351">
        <f>AD80-AD74</f>
        <v>3.3432575757575762</v>
      </c>
      <c r="AE89" s="352">
        <f>AE80-AE74</f>
        <v>2.7583333333333329</v>
      </c>
      <c r="AF89" s="352">
        <f>AF80-AF74</f>
        <v>3.062695088630278</v>
      </c>
      <c r="AG89" s="352">
        <f t="shared" si="97"/>
        <v>2.9402371933621936</v>
      </c>
      <c r="AH89" s="342">
        <f t="shared" si="73"/>
        <v>3.0261307977708465</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c r="A90" s="367"/>
      <c r="B90" s="276"/>
      <c r="C90" s="276"/>
      <c r="D90" s="152"/>
      <c r="E90" s="152"/>
      <c r="F90" s="277"/>
      <c r="G90" s="277"/>
      <c r="H90" s="277"/>
      <c r="I90" s="277"/>
      <c r="J90" s="278"/>
      <c r="K90" s="277"/>
      <c r="L90" s="277"/>
      <c r="M90" s="277"/>
      <c r="N90" s="277"/>
      <c r="O90" s="277"/>
      <c r="P90" s="277"/>
      <c r="Q90" s="277"/>
      <c r="R90" s="279"/>
      <c r="S90" s="279"/>
      <c r="T90" s="279"/>
      <c r="U90" s="280"/>
      <c r="V90" s="280"/>
      <c r="W90" s="279"/>
      <c r="X90" s="279"/>
      <c r="Y90" s="279"/>
      <c r="Z90" s="279"/>
      <c r="AA90" s="279"/>
      <c r="AB90" s="279"/>
      <c r="AC90" s="279"/>
      <c r="AD90" s="279"/>
      <c r="AE90" s="279"/>
      <c r="AF90" s="279"/>
      <c r="AG90" s="279"/>
      <c r="AH90" s="7"/>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idden="1">
      <c r="A91" s="367"/>
      <c r="B91" s="281"/>
      <c r="C91" s="281"/>
      <c r="D91" s="282"/>
      <c r="E91" s="282"/>
      <c r="F91" s="283" t="s">
        <v>4</v>
      </c>
      <c r="G91" s="283" t="s">
        <v>5</v>
      </c>
      <c r="H91" s="283" t="s">
        <v>6</v>
      </c>
      <c r="I91" s="283" t="s">
        <v>7</v>
      </c>
      <c r="J91" s="284"/>
      <c r="K91" s="283" t="s">
        <v>9</v>
      </c>
      <c r="L91" s="283" t="s">
        <v>9</v>
      </c>
      <c r="M91" s="283" t="s">
        <v>70</v>
      </c>
      <c r="N91" s="283" t="s">
        <v>12</v>
      </c>
      <c r="O91" s="283" t="s">
        <v>13</v>
      </c>
      <c r="P91" s="283" t="s">
        <v>13</v>
      </c>
      <c r="Q91" s="283" t="s">
        <v>13</v>
      </c>
      <c r="R91" s="283"/>
      <c r="S91" s="283"/>
      <c r="T91" s="283"/>
      <c r="U91" s="285"/>
      <c r="V91" s="285"/>
      <c r="W91" s="283"/>
      <c r="X91" s="283" t="s">
        <v>17</v>
      </c>
      <c r="Y91" s="286"/>
      <c r="Z91" s="286"/>
      <c r="AA91" s="286"/>
      <c r="AB91" s="286"/>
      <c r="AC91" s="286"/>
      <c r="AD91" s="283" t="s">
        <v>55</v>
      </c>
      <c r="AE91" s="283" t="s">
        <v>55</v>
      </c>
      <c r="AF91" s="283"/>
      <c r="AG91" s="283" t="s">
        <v>55</v>
      </c>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idden="1">
      <c r="A92" s="367"/>
      <c r="B92" s="287">
        <v>0.03</v>
      </c>
      <c r="C92" s="287">
        <v>0.03</v>
      </c>
      <c r="D92" s="288"/>
      <c r="E92" s="288"/>
      <c r="F92" s="289">
        <f>$B$92*$J$92</f>
        <v>-0.6</v>
      </c>
      <c r="G92" s="289">
        <f>$B$92*$J$92</f>
        <v>-0.6</v>
      </c>
      <c r="H92" s="289">
        <f>$B$92*$J$92</f>
        <v>-0.6</v>
      </c>
      <c r="I92" s="289">
        <f>$B$92*$J$92</f>
        <v>-0.6</v>
      </c>
      <c r="J92" s="290">
        <v>-20</v>
      </c>
      <c r="K92" s="289">
        <f t="shared" ref="K92:P92" si="98">$B$92*$J$92</f>
        <v>-0.6</v>
      </c>
      <c r="L92" s="289">
        <f t="shared" si="98"/>
        <v>-0.6</v>
      </c>
      <c r="M92" s="289">
        <f t="shared" si="98"/>
        <v>-0.6</v>
      </c>
      <c r="N92" s="289">
        <f t="shared" si="98"/>
        <v>-0.6</v>
      </c>
      <c r="O92" s="289">
        <f t="shared" si="98"/>
        <v>-0.6</v>
      </c>
      <c r="P92" s="289">
        <f t="shared" si="98"/>
        <v>-0.6</v>
      </c>
      <c r="Q92" s="289">
        <f>$B$92*$J$92</f>
        <v>-0.6</v>
      </c>
      <c r="R92" s="291"/>
      <c r="S92" s="291"/>
      <c r="T92" s="291"/>
      <c r="U92" s="292"/>
      <c r="V92" s="292"/>
      <c r="W92" s="291"/>
      <c r="X92" s="291">
        <v>0.94499999999999995</v>
      </c>
      <c r="Y92" s="291"/>
      <c r="Z92" s="291"/>
      <c r="AA92" s="291"/>
      <c r="AB92" s="291"/>
      <c r="AC92" s="291"/>
      <c r="AD92" s="289">
        <f>$B$92*$J$92</f>
        <v>-0.6</v>
      </c>
      <c r="AE92" s="289">
        <f>$B$92*$J$92</f>
        <v>-0.6</v>
      </c>
      <c r="AF92" s="289"/>
      <c r="AG92" s="289">
        <f>$B$92*$J$92</f>
        <v>-0.6</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367"/>
      <c r="B93" s="287">
        <v>0.03</v>
      </c>
      <c r="C93" s="287">
        <v>0.03</v>
      </c>
      <c r="D93" s="288"/>
      <c r="E93" s="288"/>
      <c r="F93" s="289">
        <f t="shared" ref="F93:I96" si="99">$B93*(F75-F$74-1.7)</f>
        <v>-5.0999999999999997E-2</v>
      </c>
      <c r="G93" s="289">
        <f t="shared" si="99"/>
        <v>-0.14202300000000007</v>
      </c>
      <c r="H93" s="289">
        <f t="shared" si="99"/>
        <v>-0.10879736842105259</v>
      </c>
      <c r="I93" s="289">
        <f t="shared" si="99"/>
        <v>-8.1000000000004332E-3</v>
      </c>
      <c r="J93" s="290"/>
      <c r="K93" s="289" t="e">
        <f t="shared" ref="K93:P96" si="100">$B93*(K75-K$74-1.7)</f>
        <v>#REF!</v>
      </c>
      <c r="L93" s="289" t="e">
        <f t="shared" si="100"/>
        <v>#REF!</v>
      </c>
      <c r="M93" s="289">
        <f t="shared" si="100"/>
        <v>-8.2500000000000837E-3</v>
      </c>
      <c r="N93" s="289">
        <f t="shared" si="100"/>
        <v>6.5249999999999989E-2</v>
      </c>
      <c r="O93" s="289">
        <f t="shared" si="100"/>
        <v>0.129</v>
      </c>
      <c r="P93" s="289">
        <f t="shared" si="100"/>
        <v>0.24269999999999989</v>
      </c>
      <c r="Q93" s="289">
        <f>$B93*(Q75-Q$74-1.7)</f>
        <v>8.5883333333333353E-2</v>
      </c>
      <c r="R93" s="291"/>
      <c r="S93" s="291"/>
      <c r="T93" s="291"/>
      <c r="U93" s="292"/>
      <c r="V93" s="292"/>
      <c r="W93" s="291"/>
      <c r="X93" s="291" t="e">
        <v>#REF!</v>
      </c>
      <c r="Y93" s="291"/>
      <c r="Z93" s="291"/>
      <c r="AA93" s="291"/>
      <c r="AB93" s="291"/>
      <c r="AC93" s="291"/>
      <c r="AD93" s="289">
        <f t="shared" ref="AD93:AG96" si="101">$B93*(AD75-AD$74-1.7)</f>
        <v>0.13115050505050527</v>
      </c>
      <c r="AE93" s="289">
        <f t="shared" si="101"/>
        <v>6.6600000000000048E-2</v>
      </c>
      <c r="AF93" s="289"/>
      <c r="AG93" s="289">
        <f t="shared" si="101"/>
        <v>5.2000000000000116E-2</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367"/>
      <c r="B94" s="287">
        <v>0.16</v>
      </c>
      <c r="C94" s="287">
        <v>0.16</v>
      </c>
      <c r="D94" s="288"/>
      <c r="E94" s="288"/>
      <c r="F94" s="289">
        <f t="shared" si="99"/>
        <v>-0.27200000000000002</v>
      </c>
      <c r="G94" s="289">
        <f t="shared" si="99"/>
        <v>2.8906079999999994</v>
      </c>
      <c r="H94" s="289">
        <f t="shared" si="99"/>
        <v>2.6582315789473734</v>
      </c>
      <c r="I94" s="289">
        <f t="shared" si="99"/>
        <v>2.9057599999999999</v>
      </c>
      <c r="J94" s="290"/>
      <c r="K94" s="289">
        <f t="shared" si="100"/>
        <v>2.3652000000000006</v>
      </c>
      <c r="L94" s="289">
        <f t="shared" si="100"/>
        <v>2.4879999999999991</v>
      </c>
      <c r="M94" s="289">
        <f t="shared" si="100"/>
        <v>2.3475999999999995</v>
      </c>
      <c r="N94" s="289">
        <f t="shared" si="100"/>
        <v>2.258</v>
      </c>
      <c r="O94" s="289">
        <f t="shared" si="100"/>
        <v>2.528</v>
      </c>
      <c r="P94" s="289">
        <f t="shared" si="100"/>
        <v>3.5056000000000007</v>
      </c>
      <c r="Q94" s="289">
        <f>$B94*(Q76-Q$74-1.7)</f>
        <v>2.16</v>
      </c>
      <c r="R94" s="291"/>
      <c r="S94" s="291"/>
      <c r="T94" s="291"/>
      <c r="U94" s="292"/>
      <c r="V94" s="292"/>
      <c r="W94" s="291"/>
      <c r="X94" s="291" t="e">
        <v>#REF!</v>
      </c>
      <c r="Y94" s="291"/>
      <c r="Z94" s="291"/>
      <c r="AA94" s="291"/>
      <c r="AB94" s="291"/>
      <c r="AC94" s="291"/>
      <c r="AD94" s="289">
        <f t="shared" si="101"/>
        <v>2.7381333333333333</v>
      </c>
      <c r="AE94" s="289">
        <f t="shared" si="101"/>
        <v>2.4917333333333334</v>
      </c>
      <c r="AF94" s="289"/>
      <c r="AG94" s="289">
        <f t="shared" si="101"/>
        <v>2.1546666666666665</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252"/>
      <c r="B95" s="287">
        <v>0.15</v>
      </c>
      <c r="C95" s="287">
        <v>0.15</v>
      </c>
      <c r="D95" s="288"/>
      <c r="E95" s="288"/>
      <c r="F95" s="289">
        <f t="shared" si="99"/>
        <v>-0.255</v>
      </c>
      <c r="G95" s="289">
        <f t="shared" si="99"/>
        <v>1.1893499999999997</v>
      </c>
      <c r="H95" s="289">
        <f t="shared" si="99"/>
        <v>1.1527499999999997</v>
      </c>
      <c r="I95" s="289">
        <f t="shared" si="99"/>
        <v>1.7877749999999986</v>
      </c>
      <c r="J95" s="290"/>
      <c r="K95" s="289">
        <f t="shared" si="100"/>
        <v>1.7115</v>
      </c>
      <c r="L95" s="289">
        <f t="shared" si="100"/>
        <v>1.7602500000000003</v>
      </c>
      <c r="M95" s="289">
        <f t="shared" si="100"/>
        <v>1.7467499999999998</v>
      </c>
      <c r="N95" s="289">
        <f t="shared" si="100"/>
        <v>1.8794999999999995</v>
      </c>
      <c r="O95" s="289">
        <f t="shared" si="100"/>
        <v>2.085</v>
      </c>
      <c r="P95" s="289">
        <f t="shared" si="100"/>
        <v>1.4099999999999997</v>
      </c>
      <c r="Q95" s="289">
        <f>$B95*(Q77-Q$74-1.7)</f>
        <v>1.4880000000000002</v>
      </c>
      <c r="R95" s="291"/>
      <c r="S95" s="291"/>
      <c r="T95" s="291"/>
      <c r="U95" s="292"/>
      <c r="V95" s="292"/>
      <c r="W95" s="291"/>
      <c r="X95" s="291" t="e">
        <v>#REF!</v>
      </c>
      <c r="Y95" s="291"/>
      <c r="Z95" s="291"/>
      <c r="AA95" s="291"/>
      <c r="AB95" s="291"/>
      <c r="AC95" s="291"/>
      <c r="AD95" s="289">
        <f t="shared" si="101"/>
        <v>1.4929090909090914</v>
      </c>
      <c r="AE95" s="289">
        <f t="shared" si="101"/>
        <v>1.3500000000000005</v>
      </c>
      <c r="AF95" s="289"/>
      <c r="AG95" s="289">
        <f t="shared" si="101"/>
        <v>1.7249999999999994</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0.39</v>
      </c>
      <c r="C96" s="287">
        <v>0.39</v>
      </c>
      <c r="D96" s="288"/>
      <c r="E96" s="288"/>
      <c r="F96" s="289">
        <f t="shared" si="99"/>
        <v>-0.66300000000000003</v>
      </c>
      <c r="G96" s="289">
        <f t="shared" si="99"/>
        <v>2.8040999999999974</v>
      </c>
      <c r="H96" s="289">
        <f t="shared" si="99"/>
        <v>3.0129552631578984</v>
      </c>
      <c r="I96" s="289">
        <f t="shared" si="99"/>
        <v>4.8371700000000013</v>
      </c>
      <c r="J96" s="290"/>
      <c r="K96" s="289">
        <f t="shared" si="100"/>
        <v>4.5435000000000008</v>
      </c>
      <c r="L96" s="289">
        <f t="shared" si="100"/>
        <v>4.6995000000000005</v>
      </c>
      <c r="M96" s="289">
        <f t="shared" si="100"/>
        <v>4.4343000000000004</v>
      </c>
      <c r="N96" s="289">
        <f t="shared" si="100"/>
        <v>4.8087000000000009</v>
      </c>
      <c r="O96" s="289">
        <f t="shared" si="100"/>
        <v>4.8555000000000001</v>
      </c>
      <c r="P96" s="289">
        <f t="shared" si="100"/>
        <v>2.9796</v>
      </c>
      <c r="Q96" s="289">
        <f>$B96*(Q78-Q$74-1.7)</f>
        <v>2.9094000000000002</v>
      </c>
      <c r="R96" s="291"/>
      <c r="S96" s="291"/>
      <c r="T96" s="291"/>
      <c r="U96" s="292"/>
      <c r="V96" s="292"/>
      <c r="W96" s="291"/>
      <c r="X96" s="291" t="e">
        <v>#REF!</v>
      </c>
      <c r="Y96" s="291"/>
      <c r="Z96" s="291"/>
      <c r="AA96" s="291"/>
      <c r="AB96" s="291"/>
      <c r="AC96" s="291"/>
      <c r="AD96" s="289">
        <f t="shared" si="101"/>
        <v>3.0908681818181818</v>
      </c>
      <c r="AE96" s="289">
        <f t="shared" si="101"/>
        <v>3.0757999999999996</v>
      </c>
      <c r="AF96" s="289"/>
      <c r="AG96" s="289">
        <f t="shared" si="101"/>
        <v>4.0170000000000003</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0.12</v>
      </c>
      <c r="C97" s="287">
        <v>0.12</v>
      </c>
      <c r="D97" s="288"/>
      <c r="E97" s="288"/>
      <c r="F97" s="289">
        <f>$B$97*((F79/6.5)-(F$74-1.7))</f>
        <v>0.20399999999999999</v>
      </c>
      <c r="G97" s="289">
        <f>$B$97*((G79/6.5)-(G$74-1.7))</f>
        <v>-5.637637662992125</v>
      </c>
      <c r="H97" s="289">
        <f>$B$97*((H79/6.5)-(H$74-1.7))</f>
        <v>-4.8036857088208089</v>
      </c>
      <c r="I97" s="289">
        <f>$B$97*((I79/6.5)-(I$74-1.7))</f>
        <v>-4.5491414900060576</v>
      </c>
      <c r="J97" s="290"/>
      <c r="K97" s="289">
        <f t="shared" ref="K97:M97" si="102">$B$97*((K79/6.5)-(K$74-1.7))</f>
        <v>-0.88577076923076925</v>
      </c>
      <c r="L97" s="289">
        <f t="shared" si="102"/>
        <v>-0.88175538461538472</v>
      </c>
      <c r="M97" s="289">
        <f t="shared" si="102"/>
        <v>-0.90721384615384548</v>
      </c>
      <c r="N97" s="289">
        <f>$B$97*((N79/6.5)-(N$74-1.7))</f>
        <v>-0.73502076923076998</v>
      </c>
      <c r="O97" s="289">
        <f>$B$97*((O79/6.5)-(O$74-1.7))</f>
        <v>-0.58535384615384611</v>
      </c>
      <c r="P97" s="289">
        <f>$B$97*((P79/6.5)-(P$74-1.7))</f>
        <v>-0.23717538461538468</v>
      </c>
      <c r="Q97" s="289">
        <f>$B$97*((Q79/6.5)-(Q$74-1.7))</f>
        <v>-0.47289230769230811</v>
      </c>
      <c r="R97" s="291"/>
      <c r="S97" s="291"/>
      <c r="T97" s="291"/>
      <c r="U97" s="292"/>
      <c r="V97" s="292"/>
      <c r="W97" s="291"/>
      <c r="X97" s="291" t="e">
        <v>#REF!</v>
      </c>
      <c r="Y97" s="291"/>
      <c r="Z97" s="291"/>
      <c r="AA97" s="291"/>
      <c r="AB97" s="291"/>
      <c r="AC97" s="291"/>
      <c r="AD97" s="289">
        <f t="shared" ref="AD97:AG97" si="103">$B$97*((AD79/6.5)-(AD$74-1.7))</f>
        <v>-0.48642909090909042</v>
      </c>
      <c r="AE97" s="289">
        <f t="shared" si="103"/>
        <v>-0.88387384615384568</v>
      </c>
      <c r="AF97" s="289"/>
      <c r="AG97" s="289">
        <f t="shared" si="103"/>
        <v>-0.83916923076923033</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0.03</v>
      </c>
      <c r="C98" s="287">
        <v>0.03</v>
      </c>
      <c r="D98" s="288"/>
      <c r="E98" s="288"/>
      <c r="F98" s="289">
        <f>$B98*(F81-F$74-1.7)</f>
        <v>-5.0999999999999997E-2</v>
      </c>
      <c r="G98" s="289">
        <f>$B98*(G81-G$74-1.7)</f>
        <v>-1.7363999999999999</v>
      </c>
      <c r="H98" s="289">
        <f>$B98*(H81-H$74-1.7)</f>
        <v>-1.4817236842105261</v>
      </c>
      <c r="I98" s="289">
        <f>$B98*(I81-I$74-1.7)</f>
        <v>-1.4122500000000002</v>
      </c>
      <c r="J98" s="290"/>
      <c r="K98" s="289">
        <f t="shared" ref="K98:M98" si="104">$B98*(K81-K$74-1.7)</f>
        <v>-1.5</v>
      </c>
      <c r="L98" s="289">
        <f t="shared" si="104"/>
        <v>-1.4565000000000001</v>
      </c>
      <c r="M98" s="289">
        <f t="shared" si="104"/>
        <v>-1.5100499999999999</v>
      </c>
      <c r="N98" s="289">
        <f>$B98*(N81-N$74-1.7)</f>
        <v>-1.4385000000000001</v>
      </c>
      <c r="O98" s="289">
        <f>$B98*(O81-O$74-1.7)</f>
        <v>-5.0999999999999997E-2</v>
      </c>
      <c r="P98" s="289">
        <f>$B98*(P81-P$74-1.7)</f>
        <v>-0.85529999999999995</v>
      </c>
      <c r="Q98" s="289">
        <f>$B98*(Q81-Q$74-1.7)</f>
        <v>-0.9323999999999999</v>
      </c>
      <c r="R98" s="291"/>
      <c r="S98" s="291"/>
      <c r="T98" s="291"/>
      <c r="U98" s="292"/>
      <c r="V98" s="292"/>
      <c r="W98" s="291"/>
      <c r="X98" s="291" t="e">
        <v>#REF!</v>
      </c>
      <c r="Y98" s="291"/>
      <c r="Z98" s="291"/>
      <c r="AA98" s="291"/>
      <c r="AB98" s="291"/>
      <c r="AC98" s="291"/>
      <c r="AD98" s="289">
        <f t="shared" ref="AD98:AG98" si="105">$B98*(AD81-AD$74-1.7)</f>
        <v>-0.96431818181818174</v>
      </c>
      <c r="AE98" s="289">
        <f t="shared" si="105"/>
        <v>-1.181</v>
      </c>
      <c r="AF98" s="289"/>
      <c r="AG98" s="289">
        <f t="shared" si="105"/>
        <v>-1.319</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0.09</v>
      </c>
      <c r="C99" s="287">
        <v>0.09</v>
      </c>
      <c r="D99" s="288"/>
      <c r="E99" s="288"/>
      <c r="F99" s="289"/>
      <c r="G99" s="289"/>
      <c r="H99" s="289"/>
      <c r="I99" s="289"/>
      <c r="J99" s="290"/>
      <c r="K99" s="289"/>
      <c r="L99" s="289"/>
      <c r="M99" s="289"/>
      <c r="N99" s="289"/>
      <c r="O99" s="289"/>
      <c r="P99" s="289"/>
      <c r="Q99" s="289"/>
      <c r="R99" s="291"/>
      <c r="S99" s="291"/>
      <c r="T99" s="291"/>
      <c r="U99" s="292"/>
      <c r="V99" s="292"/>
      <c r="W99" s="291"/>
      <c r="X99" s="291"/>
      <c r="Y99" s="291"/>
      <c r="Z99" s="291"/>
      <c r="AA99" s="291"/>
      <c r="AB99" s="291"/>
      <c r="AC99" s="291"/>
      <c r="AD99" s="289"/>
      <c r="AE99" s="289"/>
      <c r="AF99" s="289"/>
      <c r="AG99" s="289"/>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93"/>
      <c r="C100" s="293"/>
      <c r="D100" s="294"/>
      <c r="E100" s="294"/>
      <c r="F100" s="289">
        <f>SUM(F92:F98)</f>
        <v>-1.6879999999999999</v>
      </c>
      <c r="G100" s="289">
        <f>SUM(G92:G98)</f>
        <v>-1.2320026629921286</v>
      </c>
      <c r="H100" s="289">
        <f t="shared" ref="H100" si="106">SUM(H92:H98)</f>
        <v>-0.17026991934711599</v>
      </c>
      <c r="I100" s="289">
        <f>SUM(I92:I98)</f>
        <v>2.9612135099939429</v>
      </c>
      <c r="J100" s="290"/>
      <c r="K100" s="289" t="e">
        <f t="shared" ref="K100:M100" si="107">SUM(K92:K98)</f>
        <v>#REF!</v>
      </c>
      <c r="L100" s="289" t="e">
        <f t="shared" si="107"/>
        <v>#REF!</v>
      </c>
      <c r="M100" s="289">
        <f t="shared" si="107"/>
        <v>5.503136153846155</v>
      </c>
      <c r="N100" s="289">
        <f>SUM(N92:N98)</f>
        <v>6.2379292307692298</v>
      </c>
      <c r="O100" s="289">
        <f>SUM(O92:O98)</f>
        <v>8.3611461538461516</v>
      </c>
      <c r="P100" s="289">
        <f>SUM(P92:P98)</f>
        <v>6.4454246153846162</v>
      </c>
      <c r="Q100" s="289">
        <f t="shared" ref="Q100" si="108">SUM(Q92:Q98)</f>
        <v>4.6379910256410248</v>
      </c>
      <c r="R100" s="291"/>
      <c r="S100" s="291"/>
      <c r="T100" s="291"/>
      <c r="U100" s="292"/>
      <c r="V100" s="292"/>
      <c r="W100" s="291"/>
      <c r="X100" s="291" t="e">
        <v>#REF!</v>
      </c>
      <c r="Y100" s="291"/>
      <c r="Z100" s="291"/>
      <c r="AA100" s="291"/>
      <c r="AB100" s="291"/>
      <c r="AC100" s="291"/>
      <c r="AD100" s="289">
        <f t="shared" ref="AD100:AG100" si="109">SUM(AD92:AD98)</f>
        <v>5.4023138383838401</v>
      </c>
      <c r="AE100" s="289">
        <f t="shared" si="109"/>
        <v>4.3192594871794876</v>
      </c>
      <c r="AF100" s="289"/>
      <c r="AG100" s="289">
        <f t="shared" si="109"/>
        <v>5.1904974358974361</v>
      </c>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252"/>
      <c r="B101" s="276"/>
      <c r="C101" s="276"/>
      <c r="D101" s="152"/>
      <c r="E101" s="152"/>
      <c r="F101" s="277"/>
      <c r="G101" s="277"/>
      <c r="H101" s="277"/>
      <c r="I101" s="277"/>
      <c r="J101" s="278"/>
      <c r="K101" s="277"/>
      <c r="L101" s="277"/>
      <c r="M101" s="277"/>
      <c r="N101" s="277"/>
      <c r="O101" s="277"/>
      <c r="P101" s="277"/>
      <c r="Q101" s="277"/>
      <c r="R101" s="277"/>
      <c r="S101" s="277"/>
      <c r="T101" s="277"/>
      <c r="U101" s="280"/>
      <c r="V101" s="280"/>
      <c r="W101" s="277"/>
      <c r="X101" s="279"/>
      <c r="Y101" s="279"/>
      <c r="Z101" s="279"/>
      <c r="AA101" s="279"/>
      <c r="AB101" s="279"/>
      <c r="AC101" s="279"/>
      <c r="AD101" s="279"/>
      <c r="AE101" s="279"/>
      <c r="AF101" s="279"/>
      <c r="AG101" s="279"/>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80"/>
      <c r="V102" s="280"/>
      <c r="W102" s="277"/>
      <c r="X102" s="279"/>
      <c r="Y102" s="279"/>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80"/>
      <c r="V103" s="280"/>
      <c r="W103" s="277"/>
      <c r="X103" s="279"/>
      <c r="Y103" s="279"/>
      <c r="Z103" s="279"/>
      <c r="AA103" s="279"/>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95"/>
      <c r="B104" s="276"/>
      <c r="C104" s="276"/>
      <c r="D104" s="152"/>
      <c r="E104" s="152"/>
      <c r="F104" s="277"/>
      <c r="G104" s="277"/>
      <c r="H104" s="277"/>
      <c r="I104" s="277"/>
      <c r="J104" s="278"/>
      <c r="K104" s="277"/>
      <c r="L104" s="277"/>
      <c r="M104" s="277"/>
      <c r="N104" s="277"/>
      <c r="O104" s="277"/>
      <c r="P104" s="277"/>
      <c r="Q104" s="277"/>
      <c r="R104" s="277"/>
      <c r="S104" s="277"/>
      <c r="T104" s="277"/>
      <c r="U104" s="280"/>
      <c r="V104" s="280"/>
      <c r="W104" s="277"/>
      <c r="X104" s="279"/>
      <c r="Y104" s="279"/>
      <c r="Z104" s="279"/>
      <c r="AA104" s="279"/>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80"/>
      <c r="V105" s="280"/>
      <c r="W105" s="277"/>
      <c r="X105" s="279"/>
      <c r="Y105" s="279"/>
      <c r="Z105" s="279"/>
      <c r="AA105" s="279"/>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80"/>
      <c r="V106" s="280"/>
      <c r="W106" s="277"/>
      <c r="X106" s="279"/>
      <c r="Y106" s="279"/>
      <c r="Z106" s="279"/>
      <c r="AA106" s="279"/>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80"/>
      <c r="V107" s="280"/>
      <c r="W107" s="277"/>
      <c r="X107" s="279"/>
      <c r="Y107" s="279"/>
      <c r="Z107" s="279"/>
      <c r="AA107" s="279"/>
      <c r="AB107" s="279"/>
      <c r="AC107" s="279"/>
      <c r="AD107" s="279"/>
      <c r="AE107" s="279"/>
      <c r="AF107" s="279"/>
      <c r="AG107" s="279"/>
      <c r="AH107" s="7"/>
    </row>
    <row r="108" spans="1:358">
      <c r="A108" s="252"/>
      <c r="B108" s="276"/>
      <c r="C108" s="276"/>
      <c r="D108" s="152"/>
      <c r="E108" s="152"/>
      <c r="F108" s="277"/>
      <c r="G108" s="277"/>
      <c r="H108" s="277"/>
      <c r="I108" s="277"/>
      <c r="J108" s="278"/>
      <c r="K108" s="277"/>
      <c r="L108" s="277"/>
      <c r="M108" s="277"/>
      <c r="N108" s="277"/>
      <c r="O108" s="277"/>
      <c r="P108" s="277"/>
      <c r="Q108" s="277"/>
      <c r="R108" s="277"/>
      <c r="S108" s="277"/>
      <c r="T108" s="277"/>
      <c r="U108" s="280"/>
      <c r="V108" s="280"/>
      <c r="W108" s="277"/>
      <c r="X108" s="279"/>
      <c r="Y108" s="279"/>
      <c r="Z108" s="279"/>
      <c r="AA108" s="279"/>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80"/>
      <c r="V109" s="280"/>
      <c r="W109" s="277"/>
      <c r="X109" s="279"/>
      <c r="Y109" s="279"/>
      <c r="Z109" s="279"/>
      <c r="AA109" s="279"/>
      <c r="AB109" s="279"/>
      <c r="AC109" s="279"/>
      <c r="AD109" s="279"/>
      <c r="AE109" s="279"/>
      <c r="AF109" s="279"/>
      <c r="AG109" s="279"/>
      <c r="AH109" s="7"/>
    </row>
    <row r="110" spans="1:358">
      <c r="A110" s="367"/>
      <c r="B110" s="276"/>
      <c r="C110" s="276"/>
      <c r="D110" s="152"/>
      <c r="E110" s="152"/>
      <c r="F110" s="277"/>
      <c r="G110" s="277"/>
      <c r="H110" s="277"/>
      <c r="I110" s="277"/>
      <c r="J110" s="278"/>
      <c r="K110" s="277"/>
      <c r="L110" s="277"/>
      <c r="M110" s="277"/>
      <c r="N110" s="277"/>
      <c r="O110" s="277"/>
      <c r="P110" s="277"/>
      <c r="Q110" s="277"/>
      <c r="R110" s="277"/>
      <c r="S110" s="277"/>
      <c r="T110" s="277"/>
      <c r="U110" s="280"/>
      <c r="V110" s="280"/>
      <c r="W110" s="277"/>
      <c r="X110" s="279"/>
      <c r="Y110" s="279"/>
      <c r="Z110" s="279"/>
      <c r="AA110" s="279"/>
      <c r="AB110" s="279"/>
      <c r="AC110" s="279"/>
      <c r="AD110" s="279"/>
      <c r="AE110" s="279"/>
      <c r="AF110" s="279"/>
      <c r="AG110" s="279"/>
      <c r="AH110" s="7"/>
    </row>
    <row r="111" spans="1:358">
      <c r="A111" s="367"/>
      <c r="B111" s="276"/>
      <c r="C111" s="276"/>
      <c r="D111" s="152"/>
      <c r="E111" s="152"/>
      <c r="F111" s="277"/>
      <c r="G111" s="277"/>
      <c r="H111" s="277"/>
      <c r="I111" s="277"/>
      <c r="J111" s="278"/>
      <c r="K111" s="277"/>
      <c r="L111" s="277"/>
      <c r="M111" s="277"/>
      <c r="N111" s="277"/>
      <c r="O111" s="277"/>
      <c r="P111" s="277"/>
      <c r="Q111" s="277"/>
      <c r="R111" s="277"/>
      <c r="S111" s="277"/>
      <c r="T111" s="277"/>
      <c r="U111" s="280"/>
      <c r="V111" s="280"/>
      <c r="W111" s="277"/>
      <c r="X111" s="279"/>
      <c r="Y111" s="279"/>
      <c r="Z111" s="279"/>
      <c r="AA111" s="279"/>
      <c r="AB111" s="279"/>
      <c r="AC111" s="279"/>
      <c r="AD111" s="279"/>
      <c r="AE111" s="279"/>
      <c r="AF111" s="279"/>
      <c r="AG111" s="279"/>
      <c r="AH111" s="7"/>
    </row>
    <row r="112" spans="1:358" s="1" customFormat="1">
      <c r="A112" s="252"/>
      <c r="B112" s="276"/>
      <c r="C112" s="276"/>
      <c r="D112" s="152"/>
      <c r="E112" s="152"/>
      <c r="F112" s="277"/>
      <c r="G112" s="277"/>
      <c r="H112" s="277"/>
      <c r="I112" s="277"/>
      <c r="J112" s="278"/>
      <c r="K112" s="277"/>
      <c r="L112" s="277"/>
      <c r="M112" s="277"/>
      <c r="N112" s="277"/>
      <c r="O112" s="277"/>
      <c r="P112" s="277"/>
      <c r="Q112" s="277"/>
      <c r="R112" s="277"/>
      <c r="S112" s="277"/>
      <c r="T112" s="277"/>
      <c r="U112" s="280"/>
      <c r="V112" s="280"/>
      <c r="W112" s="277"/>
      <c r="X112" s="279"/>
      <c r="Y112" s="279"/>
      <c r="Z112" s="279"/>
      <c r="AA112" s="279"/>
      <c r="AB112" s="279"/>
      <c r="AC112" s="279"/>
      <c r="AD112" s="279"/>
      <c r="AE112" s="279"/>
      <c r="AF112" s="279"/>
      <c r="AG112" s="279"/>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c r="GG112" s="152"/>
      <c r="GH112" s="152"/>
      <c r="GI112" s="152"/>
      <c r="GJ112" s="152"/>
      <c r="GK112" s="152"/>
      <c r="GL112" s="152"/>
      <c r="GM112" s="152"/>
      <c r="GN112" s="152"/>
      <c r="GO112" s="152"/>
      <c r="GP112" s="152"/>
      <c r="GQ112" s="152"/>
      <c r="GR112" s="152"/>
      <c r="GS112" s="152"/>
      <c r="GT112" s="152"/>
      <c r="GU112" s="152"/>
      <c r="GV112" s="152"/>
      <c r="GW112" s="152"/>
      <c r="GX112" s="152"/>
      <c r="GY112" s="152"/>
      <c r="GZ112" s="152"/>
      <c r="HA112" s="152"/>
      <c r="HB112" s="152"/>
      <c r="HC112" s="152"/>
      <c r="HD112" s="152"/>
      <c r="HE112" s="152"/>
      <c r="HF112" s="152"/>
      <c r="HG112" s="152"/>
      <c r="HH112" s="152"/>
      <c r="HI112" s="152"/>
      <c r="HJ112" s="152"/>
      <c r="HK112" s="152"/>
      <c r="HL112" s="152"/>
      <c r="HM112" s="152"/>
      <c r="HN112" s="152"/>
      <c r="HO112" s="152"/>
      <c r="HP112" s="152"/>
      <c r="HQ112" s="152"/>
      <c r="HR112" s="152"/>
      <c r="HS112" s="152"/>
      <c r="HT112" s="152"/>
      <c r="HU112" s="152"/>
      <c r="HV112" s="152"/>
      <c r="HW112" s="152"/>
      <c r="HX112" s="152"/>
      <c r="HY112" s="152"/>
      <c r="HZ112" s="152"/>
      <c r="IA112" s="152"/>
      <c r="IB112" s="152"/>
      <c r="IC112" s="152"/>
      <c r="ID112" s="152"/>
      <c r="IE112" s="152"/>
      <c r="IF112" s="152"/>
      <c r="IG112" s="152"/>
      <c r="IH112" s="152"/>
      <c r="II112" s="152"/>
      <c r="IJ112" s="152"/>
      <c r="IK112" s="152"/>
      <c r="IL112" s="152"/>
      <c r="IM112" s="152"/>
      <c r="IN112" s="152"/>
      <c r="IO112" s="152"/>
      <c r="IP112" s="152"/>
      <c r="IQ112" s="152"/>
      <c r="IR112" s="152"/>
      <c r="IS112" s="152"/>
      <c r="IT112" s="152"/>
      <c r="IU112" s="152"/>
      <c r="IV112" s="152"/>
      <c r="IW112" s="152"/>
      <c r="IX112" s="152"/>
      <c r="IY112" s="152"/>
      <c r="IZ112" s="152"/>
      <c r="JA112" s="152"/>
      <c r="JB112" s="152"/>
      <c r="JC112" s="152"/>
      <c r="JD112" s="152"/>
      <c r="JE112" s="152"/>
      <c r="JF112" s="152"/>
      <c r="JG112" s="152"/>
      <c r="JH112" s="152"/>
      <c r="JI112" s="152"/>
      <c r="JJ112" s="152"/>
      <c r="JK112" s="152"/>
      <c r="JL112" s="152"/>
      <c r="JM112" s="152"/>
      <c r="JN112" s="152"/>
      <c r="JO112" s="152"/>
      <c r="JP112" s="152"/>
      <c r="JQ112" s="152"/>
      <c r="JR112" s="152"/>
      <c r="JS112" s="152"/>
      <c r="JT112" s="152"/>
      <c r="JU112" s="152"/>
      <c r="JV112" s="152"/>
      <c r="JW112" s="152"/>
      <c r="JX112" s="152"/>
      <c r="JY112" s="152"/>
      <c r="JZ112" s="152"/>
      <c r="KA112" s="152"/>
      <c r="KB112" s="152"/>
      <c r="KC112" s="152"/>
      <c r="KD112" s="152"/>
      <c r="KE112" s="152"/>
      <c r="KF112" s="152"/>
      <c r="KG112" s="152"/>
      <c r="KH112" s="152"/>
      <c r="KI112" s="152"/>
      <c r="KJ112" s="152"/>
      <c r="KK112" s="152"/>
      <c r="KL112" s="152"/>
      <c r="KM112" s="152"/>
      <c r="KN112" s="152"/>
      <c r="KO112" s="152"/>
      <c r="KP112" s="152"/>
      <c r="KQ112" s="152"/>
      <c r="KR112" s="152"/>
      <c r="KS112" s="152"/>
      <c r="KT112" s="152"/>
      <c r="KU112" s="152"/>
      <c r="KV112" s="152"/>
      <c r="KW112" s="152"/>
      <c r="KX112" s="152"/>
      <c r="KY112" s="152"/>
      <c r="KZ112" s="152"/>
      <c r="LA112" s="152"/>
      <c r="LB112" s="152"/>
      <c r="LC112" s="152"/>
      <c r="LD112" s="152"/>
      <c r="LE112" s="152"/>
      <c r="LF112" s="152"/>
      <c r="LG112" s="152"/>
      <c r="LH112" s="152"/>
      <c r="LI112" s="152"/>
      <c r="LJ112" s="152"/>
      <c r="LK112" s="152"/>
      <c r="LL112" s="152"/>
      <c r="LM112" s="152"/>
      <c r="LN112" s="152"/>
      <c r="LO112" s="152"/>
      <c r="LP112" s="152"/>
      <c r="LQ112" s="152"/>
      <c r="LR112" s="152"/>
      <c r="LS112" s="152"/>
      <c r="LT112" s="152"/>
      <c r="LU112" s="152"/>
      <c r="LV112" s="152"/>
      <c r="LW112" s="152"/>
      <c r="LX112" s="152"/>
      <c r="LY112" s="152"/>
      <c r="LZ112" s="152"/>
      <c r="MA112" s="152"/>
      <c r="MB112" s="152"/>
      <c r="MC112" s="152"/>
      <c r="MD112" s="152"/>
      <c r="ME112" s="152"/>
      <c r="MF112" s="152"/>
      <c r="MG112" s="152"/>
      <c r="MH112" s="152"/>
      <c r="MI112" s="152"/>
      <c r="MJ112" s="152"/>
      <c r="MK112" s="152"/>
      <c r="ML112" s="152"/>
      <c r="MM112" s="152"/>
      <c r="MN112" s="152"/>
      <c r="MO112" s="152"/>
      <c r="MP112" s="152"/>
      <c r="MQ112" s="152"/>
      <c r="MR112" s="152"/>
      <c r="MS112" s="152"/>
      <c r="MT112" s="152"/>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80"/>
      <c r="V113" s="280"/>
      <c r="W113" s="277"/>
      <c r="X113" s="279"/>
      <c r="Y113" s="279"/>
      <c r="Z113" s="279"/>
      <c r="AA113" s="279"/>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80"/>
      <c r="V114" s="280"/>
      <c r="W114" s="277"/>
      <c r="X114" s="279"/>
      <c r="Y114" s="279"/>
      <c r="Z114" s="279"/>
      <c r="AA114" s="279"/>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80"/>
      <c r="V115" s="280"/>
      <c r="W115" s="277"/>
      <c r="X115" s="279"/>
      <c r="Y115" s="279"/>
      <c r="Z115" s="279"/>
      <c r="AA115" s="279"/>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80"/>
      <c r="V116" s="280"/>
      <c r="W116" s="277"/>
      <c r="X116" s="279"/>
      <c r="Y116" s="279"/>
      <c r="Z116" s="279"/>
      <c r="AA116" s="279"/>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80"/>
      <c r="V117" s="280"/>
      <c r="W117" s="277"/>
      <c r="X117" s="279"/>
      <c r="Y117" s="279"/>
      <c r="Z117" s="279"/>
      <c r="AA117" s="279"/>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80"/>
      <c r="V118" s="280"/>
      <c r="W118" s="277"/>
      <c r="X118" s="279"/>
      <c r="Y118" s="279"/>
      <c r="Z118" s="279"/>
      <c r="AA118" s="279"/>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80"/>
      <c r="V119" s="280"/>
      <c r="W119" s="277"/>
      <c r="X119" s="279"/>
      <c r="Y119" s="279"/>
      <c r="Z119" s="279"/>
      <c r="AA119" s="279"/>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80"/>
      <c r="V120" s="280"/>
      <c r="W120" s="277"/>
      <c r="X120" s="279"/>
      <c r="Y120" s="279"/>
      <c r="Z120" s="279"/>
      <c r="AA120" s="279"/>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80"/>
      <c r="V121" s="280"/>
      <c r="W121" s="277"/>
      <c r="X121" s="279"/>
      <c r="Y121" s="279"/>
      <c r="Z121" s="279"/>
      <c r="AA121" s="279"/>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80"/>
      <c r="V122" s="280"/>
      <c r="W122" s="277"/>
      <c r="X122" s="279"/>
      <c r="Y122" s="279"/>
      <c r="Z122" s="279"/>
      <c r="AA122" s="279"/>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80"/>
      <c r="V123" s="280"/>
      <c r="W123" s="277"/>
      <c r="X123" s="279"/>
      <c r="Y123" s="279"/>
      <c r="Z123" s="279"/>
      <c r="AA123" s="279"/>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194"/>
      <c r="B124" s="2"/>
      <c r="C124" s="2"/>
      <c r="F124" s="3"/>
      <c r="G124" s="3"/>
      <c r="H124" s="3"/>
      <c r="I124" s="3"/>
      <c r="J124" s="4"/>
      <c r="K124" s="3"/>
      <c r="L124" s="3"/>
      <c r="M124" s="3"/>
      <c r="N124" s="3"/>
      <c r="O124" s="3"/>
      <c r="P124" s="3"/>
      <c r="Q124" s="3"/>
      <c r="R124" s="3"/>
      <c r="S124" s="3"/>
      <c r="T124" s="3"/>
      <c r="U124" s="5"/>
      <c r="V124" s="5"/>
      <c r="W124" s="3"/>
      <c r="X124" s="6"/>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sheetData>
  <mergeCells count="33">
    <mergeCell ref="A47:C47"/>
    <mergeCell ref="A56:C56"/>
    <mergeCell ref="A65:C65"/>
    <mergeCell ref="AH5:AH6"/>
    <mergeCell ref="AI5:AI6"/>
    <mergeCell ref="A9:C9"/>
    <mergeCell ref="A18:C18"/>
    <mergeCell ref="A27:C27"/>
    <mergeCell ref="A36:C36"/>
    <mergeCell ref="AB5:AB6"/>
    <mergeCell ref="AC5:AC6"/>
    <mergeCell ref="AD5:AD6"/>
    <mergeCell ref="AE5:AE6"/>
    <mergeCell ref="AF5:AF6"/>
    <mergeCell ref="AG5:AG6"/>
    <mergeCell ref="T5:T6"/>
    <mergeCell ref="W5:W6"/>
    <mergeCell ref="X5:X6"/>
    <mergeCell ref="Y5:Y6"/>
    <mergeCell ref="Z5:Z6"/>
    <mergeCell ref="AA5:AA6"/>
    <mergeCell ref="S5:S6"/>
    <mergeCell ref="E5:E6"/>
    <mergeCell ref="F5:F6"/>
    <mergeCell ref="G5:G6"/>
    <mergeCell ref="H5:H6"/>
    <mergeCell ref="I5:I6"/>
    <mergeCell ref="K5:K6"/>
    <mergeCell ref="N5:N6"/>
    <mergeCell ref="O5:O6"/>
    <mergeCell ref="P5:P6"/>
    <mergeCell ref="Q5:Q6"/>
    <mergeCell ref="R5:R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T124"/>
  <sheetViews>
    <sheetView zoomScale="80" zoomScaleNormal="80" workbookViewId="0">
      <pane xSplit="15" ySplit="6" topLeftCell="P7" activePane="bottomRight" state="frozen"/>
      <selection activeCell="AJ82" sqref="AJ82"/>
      <selection pane="topRight" activeCell="AJ82" sqref="AJ82"/>
      <selection pane="bottomLeft" activeCell="AJ82" sqref="AJ82"/>
      <selection pane="bottomRight" activeCell="AJ82" sqref="AJ82"/>
    </sheetView>
  </sheetViews>
  <sheetFormatPr defaultColWidth="9.125" defaultRowHeight="21" outlineLevelRow="1" outlineLevelCol="1"/>
  <cols>
    <col min="1" max="1" width="18.2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16" width="9.25" style="3" customWidth="1"/>
    <col min="17" max="17" width="9.625" style="3" customWidth="1"/>
    <col min="18" max="18" width="10" style="3" customWidth="1"/>
    <col min="19" max="19" width="9.5" style="3" customWidth="1"/>
    <col min="20" max="20" width="9.875" style="3" customWidth="1"/>
    <col min="21" max="21" width="9.625" style="3" customWidth="1"/>
    <col min="22" max="23" width="30.125" style="5" hidden="1" customWidth="1" outlineLevel="1"/>
    <col min="24" max="24" width="9.125" style="6" customWidth="1" collapsed="1"/>
    <col min="25" max="29" width="9.125" style="6" customWidth="1"/>
    <col min="30" max="30" width="8.625" style="6" hidden="1" customWidth="1" outlineLevel="1"/>
    <col min="31" max="33" width="9.25" style="6" hidden="1" customWidth="1" outlineLevel="1"/>
    <col min="34" max="34" width="8.625" style="153" customWidth="1" collapsed="1"/>
    <col min="35" max="35" width="10.125" style="7" bestFit="1" customWidth="1"/>
    <col min="36" max="358" width="9.125" style="7"/>
    <col min="359" max="16384" width="9.125" style="8"/>
  </cols>
  <sheetData>
    <row r="1" spans="1:358" ht="21.75" hidden="1" customHeight="1" thickBot="1">
      <c r="AH1" s="7"/>
    </row>
    <row r="2" spans="1:358" ht="24.75" hidden="1" customHeight="1" thickBot="1">
      <c r="A2" s="195"/>
      <c r="B2" s="10"/>
      <c r="C2" s="10"/>
      <c r="D2" s="10"/>
      <c r="E2" s="10"/>
      <c r="F2" s="10"/>
      <c r="G2" s="10"/>
      <c r="H2" s="10"/>
      <c r="I2" s="10"/>
      <c r="J2" s="11"/>
      <c r="K2" s="10"/>
      <c r="L2" s="10"/>
      <c r="M2" s="10"/>
      <c r="N2" s="10"/>
      <c r="O2" s="10"/>
      <c r="P2" s="10"/>
      <c r="Q2" s="10"/>
      <c r="R2" s="10"/>
      <c r="S2" s="10"/>
      <c r="T2" s="10"/>
      <c r="U2" s="10"/>
      <c r="V2" s="12"/>
      <c r="W2" s="12"/>
      <c r="X2" s="10"/>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4"/>
      <c r="V3" s="17"/>
      <c r="W3" s="17"/>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355" t="s">
        <v>9</v>
      </c>
      <c r="M5" s="355" t="s">
        <v>9</v>
      </c>
      <c r="N5" s="1182" t="s">
        <v>87</v>
      </c>
      <c r="O5" s="1182" t="s">
        <v>13</v>
      </c>
      <c r="P5" s="1182" t="s">
        <v>14</v>
      </c>
      <c r="Q5" s="1182" t="s">
        <v>15</v>
      </c>
      <c r="R5" s="1182" t="s">
        <v>16</v>
      </c>
      <c r="S5" s="1182" t="s">
        <v>64</v>
      </c>
      <c r="T5" s="1182" t="s">
        <v>65</v>
      </c>
      <c r="U5" s="1182" t="s">
        <v>66</v>
      </c>
      <c r="V5" s="29" t="s">
        <v>10</v>
      </c>
      <c r="W5" s="30" t="s">
        <v>11</v>
      </c>
      <c r="X5" s="1182" t="s">
        <v>67</v>
      </c>
      <c r="Y5" s="1182" t="s">
        <v>68</v>
      </c>
      <c r="Z5" s="1182" t="s">
        <v>69</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183"/>
      <c r="V6" s="187">
        <v>42522</v>
      </c>
      <c r="W6" s="188">
        <v>42552</v>
      </c>
      <c r="X6" s="1183"/>
      <c r="Y6" s="1183"/>
      <c r="Z6" s="1183"/>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4"/>
      <c r="V7" s="22"/>
      <c r="W7" s="22"/>
      <c r="X7" s="24"/>
      <c r="Y7" s="23"/>
      <c r="Z7" s="24"/>
      <c r="AA7" s="24"/>
      <c r="AB7" s="24"/>
      <c r="AC7" s="24"/>
      <c r="AD7" s="302"/>
      <c r="AE7" s="24"/>
      <c r="AF7" s="24"/>
      <c r="AG7" s="303"/>
      <c r="AH7" s="238"/>
      <c r="AI7" s="357"/>
    </row>
    <row r="8" spans="1:358" hidden="1" outlineLevel="1">
      <c r="A8" s="209" t="s">
        <v>21</v>
      </c>
      <c r="B8" s="210">
        <v>61.78</v>
      </c>
      <c r="C8" s="210" t="s">
        <v>22</v>
      </c>
      <c r="D8" s="211"/>
      <c r="E8" s="212">
        <v>58.55</v>
      </c>
      <c r="F8" s="35"/>
      <c r="G8" s="35"/>
      <c r="H8" s="35"/>
      <c r="I8" s="35"/>
      <c r="J8" s="36"/>
      <c r="K8" s="35"/>
      <c r="L8" s="213"/>
      <c r="M8" s="213"/>
      <c r="N8" s="35"/>
      <c r="O8" s="35"/>
      <c r="P8" s="35"/>
      <c r="Q8" s="35"/>
      <c r="R8" s="38"/>
      <c r="S8" s="39"/>
      <c r="T8" s="39"/>
      <c r="U8" s="39"/>
      <c r="V8" s="360"/>
      <c r="W8" s="215"/>
      <c r="X8" s="39"/>
      <c r="Y8" s="38"/>
      <c r="Z8" s="38"/>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08"/>
      <c r="V9" s="216"/>
      <c r="W9" s="217"/>
      <c r="X9" s="208"/>
      <c r="Y9" s="208"/>
      <c r="Z9" s="208"/>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65.2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52">
        <v>26.81</v>
      </c>
      <c r="Q10" s="52">
        <v>29.38</v>
      </c>
      <c r="R10" s="56">
        <v>35.141818181818174</v>
      </c>
      <c r="S10" s="56">
        <v>39.03</v>
      </c>
      <c r="T10" s="189">
        <v>42.641111111111108</v>
      </c>
      <c r="U10" s="189">
        <v>43.5</v>
      </c>
      <c r="V10" s="185"/>
      <c r="W10" s="186"/>
      <c r="X10" s="189">
        <v>42</v>
      </c>
      <c r="Y10" s="189">
        <v>39</v>
      </c>
      <c r="Z10" s="189">
        <v>40</v>
      </c>
      <c r="AA10" s="189">
        <v>40.5</v>
      </c>
      <c r="AB10" s="189">
        <v>41</v>
      </c>
      <c r="AC10" s="297">
        <v>42</v>
      </c>
      <c r="AD10" s="308">
        <f>AVERAGE(P10:R10)</f>
        <v>30.443939393939388</v>
      </c>
      <c r="AE10" s="246">
        <f>AVERAGE(S10:T10:U10)</f>
        <v>41.723703703703706</v>
      </c>
      <c r="AF10" s="246">
        <f>AVERAGE(X10:Z10)</f>
        <v>40.333333333333336</v>
      </c>
      <c r="AG10" s="309">
        <f>AVERAGE(AA10:AC10)</f>
        <v>41.166666666666664</v>
      </c>
      <c r="AH10" s="241">
        <f>AVERAGE(P10:AC10)</f>
        <v>38.416910774410773</v>
      </c>
      <c r="AI10" s="267"/>
    </row>
    <row r="11" spans="1:358" ht="65.2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52">
        <v>26.81</v>
      </c>
      <c r="Q11" s="52">
        <v>29.38</v>
      </c>
      <c r="R11" s="50">
        <v>35.141818181818174</v>
      </c>
      <c r="S11" s="56">
        <v>39.03</v>
      </c>
      <c r="T11" s="183">
        <v>43.2</v>
      </c>
      <c r="U11" s="183">
        <v>42</v>
      </c>
      <c r="V11" s="185"/>
      <c r="W11" s="186"/>
      <c r="X11" s="183">
        <v>42</v>
      </c>
      <c r="Y11" s="183">
        <v>42.8</v>
      </c>
      <c r="Z11" s="183">
        <v>43</v>
      </c>
      <c r="AA11" s="183">
        <v>43</v>
      </c>
      <c r="AB11" s="183">
        <v>43.5</v>
      </c>
      <c r="AC11" s="298">
        <v>44</v>
      </c>
      <c r="AD11" s="308">
        <f>AVERAGE(P11:R11)</f>
        <v>30.443939393939388</v>
      </c>
      <c r="AE11" s="246">
        <f>AVERAGE(S11:T11:U11)</f>
        <v>41.410000000000004</v>
      </c>
      <c r="AF11" s="246">
        <f t="shared" ref="AF11:AF13" si="1">AVERAGE(X11:Z11)</f>
        <v>42.6</v>
      </c>
      <c r="AG11" s="309">
        <f t="shared" ref="AG11:AG13" si="2">AVERAGE(AA11:AC11)</f>
        <v>43.5</v>
      </c>
      <c r="AH11" s="241">
        <f>AVERAGE(P11:AC11)</f>
        <v>39.488484848484852</v>
      </c>
      <c r="AI11" s="267"/>
    </row>
    <row r="12" spans="1:358" ht="65.2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52">
        <v>26.81</v>
      </c>
      <c r="Q12" s="52">
        <v>29.38</v>
      </c>
      <c r="R12" s="56">
        <v>35.141818181818174</v>
      </c>
      <c r="S12" s="56">
        <v>39.03</v>
      </c>
      <c r="T12" s="183">
        <v>43.4</v>
      </c>
      <c r="U12" s="183">
        <v>44</v>
      </c>
      <c r="V12" s="185"/>
      <c r="W12" s="186"/>
      <c r="X12" s="183">
        <v>43</v>
      </c>
      <c r="Y12" s="189">
        <v>43</v>
      </c>
      <c r="Z12" s="189">
        <v>40</v>
      </c>
      <c r="AA12" s="189">
        <v>40</v>
      </c>
      <c r="AB12" s="189">
        <v>42</v>
      </c>
      <c r="AC12" s="297">
        <v>44</v>
      </c>
      <c r="AD12" s="308">
        <f>AVERAGE(P12:R12)</f>
        <v>30.443939393939388</v>
      </c>
      <c r="AE12" s="246">
        <f>AVERAGE(S12:T12:U12)</f>
        <v>42.143333333333338</v>
      </c>
      <c r="AF12" s="246">
        <f t="shared" si="1"/>
        <v>42</v>
      </c>
      <c r="AG12" s="309">
        <f t="shared" si="2"/>
        <v>42</v>
      </c>
      <c r="AH12" s="241">
        <f>AVERAGE(P12:AC12)</f>
        <v>39.146818181818183</v>
      </c>
      <c r="AI12" s="267"/>
    </row>
    <row r="13" spans="1:358" ht="65.2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52">
        <v>26.81</v>
      </c>
      <c r="Q13" s="52">
        <v>29.38</v>
      </c>
      <c r="R13" s="56">
        <v>35.141818181818174</v>
      </c>
      <c r="S13" s="56">
        <v>39.03</v>
      </c>
      <c r="T13" s="189">
        <v>42.16</v>
      </c>
      <c r="U13" s="189">
        <v>42.24</v>
      </c>
      <c r="V13" s="253"/>
      <c r="W13" s="254"/>
      <c r="X13" s="189">
        <v>43.3</v>
      </c>
      <c r="Y13" s="189">
        <v>46.05</v>
      </c>
      <c r="Z13" s="189">
        <v>46</v>
      </c>
      <c r="AA13" s="189">
        <v>46.93</v>
      </c>
      <c r="AB13" s="189">
        <v>48.8</v>
      </c>
      <c r="AC13" s="297">
        <v>49.2</v>
      </c>
      <c r="AD13" s="308">
        <f>AVERAGE(P13:R13)</f>
        <v>30.443939393939388</v>
      </c>
      <c r="AE13" s="246">
        <f>AVERAGE(S13:T13:U13)</f>
        <v>41.143333333333338</v>
      </c>
      <c r="AF13" s="246">
        <f t="shared" si="1"/>
        <v>45.116666666666667</v>
      </c>
      <c r="AG13" s="309">
        <f t="shared" si="2"/>
        <v>48.31</v>
      </c>
      <c r="AH13" s="241">
        <f>AVERAGE(P13:AC13)</f>
        <v>41.253484848484852</v>
      </c>
      <c r="AI13" s="267"/>
    </row>
    <row r="14" spans="1:358" s="62" customFormat="1" ht="19.5" hidden="1" outlineLevel="1" thickBot="1">
      <c r="A14" s="245" t="s">
        <v>75</v>
      </c>
      <c r="B14" s="244" t="s">
        <v>27</v>
      </c>
      <c r="C14" s="58" t="s">
        <v>27</v>
      </c>
      <c r="D14" s="58"/>
      <c r="E14" s="58"/>
      <c r="F14" s="59"/>
      <c r="G14" s="59"/>
      <c r="H14" s="59"/>
      <c r="I14" s="59"/>
      <c r="J14" s="59" t="e">
        <f t="shared" ref="J14:K14" si="3">AVERAGE(J10:J13)</f>
        <v>#DIV/0!</v>
      </c>
      <c r="K14" s="59">
        <f t="shared" si="3"/>
        <v>48.3</v>
      </c>
      <c r="L14" s="59">
        <f>AVERAGE(L10:L13)</f>
        <v>46.85</v>
      </c>
      <c r="M14" s="59">
        <f>AVERAGE(M10:M13)</f>
        <v>48.634999999999998</v>
      </c>
      <c r="N14" s="59">
        <f>AVERAGE(N10:N13)</f>
        <v>46.25</v>
      </c>
      <c r="O14" s="59">
        <f t="shared" ref="O14" si="4">AVERAGE(O10:O13)</f>
        <v>37</v>
      </c>
      <c r="P14" s="59">
        <f>AVERAGE(P10:P13)</f>
        <v>26.81</v>
      </c>
      <c r="Q14" s="59">
        <f>AVERAGE(Q10:Q13)</f>
        <v>29.38</v>
      </c>
      <c r="R14" s="59">
        <f>AVERAGE(R10:R13)</f>
        <v>35.141818181818174</v>
      </c>
      <c r="S14" s="59">
        <f>AVERAGE(S10:S13)</f>
        <v>39.03</v>
      </c>
      <c r="T14" s="59">
        <f>AVERAGE(T10:T13)</f>
        <v>42.850277777777777</v>
      </c>
      <c r="U14" s="59">
        <f t="shared" ref="U14:AC14" si="5">AVERAGE(U10:U13)</f>
        <v>42.935000000000002</v>
      </c>
      <c r="V14" s="369"/>
      <c r="W14" s="369"/>
      <c r="X14" s="59">
        <f t="shared" si="5"/>
        <v>42.575000000000003</v>
      </c>
      <c r="Y14" s="59">
        <f t="shared" si="5"/>
        <v>42.712499999999999</v>
      </c>
      <c r="Z14" s="59">
        <f t="shared" si="5"/>
        <v>42.25</v>
      </c>
      <c r="AA14" s="59">
        <f t="shared" si="5"/>
        <v>42.607500000000002</v>
      </c>
      <c r="AB14" s="59">
        <f t="shared" si="5"/>
        <v>43.825000000000003</v>
      </c>
      <c r="AC14" s="234">
        <f t="shared" si="5"/>
        <v>44.8</v>
      </c>
      <c r="AD14" s="310">
        <f>AVERAGE(AD10:AD13)</f>
        <v>30.443939393939388</v>
      </c>
      <c r="AE14" s="59">
        <f t="shared" ref="AE14" si="6">AVERAGE(AE10:AE13)</f>
        <v>41.605092592592598</v>
      </c>
      <c r="AF14" s="59">
        <f>AVERAGE(AF10:AF13)</f>
        <v>42.512500000000003</v>
      </c>
      <c r="AG14" s="311">
        <f>AVERAGE(AG10:AG13)</f>
        <v>43.744166666666665</v>
      </c>
      <c r="AH14" s="242">
        <f>AVERAGE(AH10:AH13)</f>
        <v>39.576424663299662</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7">Q14</f>
        <v>29.38</v>
      </c>
      <c r="R15" s="164">
        <f>R14</f>
        <v>35.141818181818174</v>
      </c>
      <c r="S15" s="164">
        <f>S14</f>
        <v>39.03</v>
      </c>
      <c r="T15" s="164">
        <v>44.5</v>
      </c>
      <c r="U15" s="164">
        <v>43</v>
      </c>
      <c r="V15" s="370"/>
      <c r="W15" s="370"/>
      <c r="X15" s="164">
        <v>43</v>
      </c>
      <c r="Y15" s="164">
        <v>42</v>
      </c>
      <c r="Z15" s="164">
        <v>41</v>
      </c>
      <c r="AA15" s="164">
        <v>43</v>
      </c>
      <c r="AB15" s="164">
        <v>44</v>
      </c>
      <c r="AC15" s="229">
        <v>45</v>
      </c>
      <c r="AD15" s="312">
        <f>AVERAGE(P15:R15)</f>
        <v>30.443939393939388</v>
      </c>
      <c r="AE15" s="164">
        <f>AVERAGE(S15:T15:U15)</f>
        <v>42.176666666666669</v>
      </c>
      <c r="AF15" s="164">
        <f>AVERAGE(X15:Z15)</f>
        <v>42</v>
      </c>
      <c r="AG15" s="313">
        <f>AVERAGE(AA15:AC15)</f>
        <v>44</v>
      </c>
      <c r="AH15" s="242">
        <f>AVERAGE(P15:AC15)</f>
        <v>39.655151515151516</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24"/>
      <c r="V16" s="371"/>
      <c r="W16" s="371"/>
      <c r="X16" s="24"/>
      <c r="Y16" s="23"/>
      <c r="Z16" s="23"/>
      <c r="AA16" s="23"/>
      <c r="AB16" s="23"/>
      <c r="AC16" s="24"/>
      <c r="AD16" s="314"/>
      <c r="AE16" s="23"/>
      <c r="AF16" s="23"/>
      <c r="AG16" s="303"/>
      <c r="AH16" s="238"/>
      <c r="AI16" s="272"/>
    </row>
    <row r="17" spans="1:358" hidden="1" outlineLevel="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39"/>
      <c r="V17" s="372"/>
      <c r="W17" s="372"/>
      <c r="X17" s="39"/>
      <c r="Y17" s="38"/>
      <c r="Z17" s="38"/>
      <c r="AA17" s="38"/>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44"/>
      <c r="V18" s="373"/>
      <c r="W18" s="374"/>
      <c r="X18" s="44"/>
      <c r="Y18" s="44"/>
      <c r="Z18" s="44"/>
      <c r="AA18" s="4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60"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56">
        <v>9.7899999999999991</v>
      </c>
      <c r="Q19" s="56">
        <v>4.5627777777777778</v>
      </c>
      <c r="R19" s="56">
        <v>3.8622727272727388</v>
      </c>
      <c r="S19" s="56">
        <v>3.33</v>
      </c>
      <c r="T19" s="189">
        <v>-0.2166666666666662</v>
      </c>
      <c r="U19" s="189">
        <v>0</v>
      </c>
      <c r="V19" s="185"/>
      <c r="W19" s="186"/>
      <c r="X19" s="189">
        <v>0.25</v>
      </c>
      <c r="Y19" s="189">
        <v>0.5</v>
      </c>
      <c r="Z19" s="189">
        <v>1.5</v>
      </c>
      <c r="AA19" s="189">
        <v>2</v>
      </c>
      <c r="AB19" s="189">
        <v>2.5</v>
      </c>
      <c r="AC19" s="297">
        <v>3</v>
      </c>
      <c r="AD19" s="308">
        <f>AVERAGE(P19:R19)</f>
        <v>6.0716835016835056</v>
      </c>
      <c r="AE19" s="246">
        <f>AVERAGE(S19:T19:U19)</f>
        <v>1.0377777777777779</v>
      </c>
      <c r="AF19" s="246">
        <f>AVERAGE(X19:Z19)</f>
        <v>0.75</v>
      </c>
      <c r="AG19" s="309">
        <f>AVERAGE(AA19:AC19)</f>
        <v>2.5</v>
      </c>
      <c r="AH19" s="241">
        <f>AVERAGE(P19:AC19)</f>
        <v>2.589865319865321</v>
      </c>
      <c r="AI19" s="272"/>
    </row>
    <row r="20" spans="1:358" ht="66" hidden="1" customHeight="1" outlineLevel="1">
      <c r="A20" s="47" t="s">
        <v>24</v>
      </c>
      <c r="B20" s="48">
        <f t="shared" ref="B20" si="8">C20-$B$16</f>
        <v>-1.3</v>
      </c>
      <c r="C20" s="55">
        <v>-1.3</v>
      </c>
      <c r="D20" s="49"/>
      <c r="E20" s="49"/>
      <c r="F20" s="56"/>
      <c r="G20" s="57"/>
      <c r="H20" s="56"/>
      <c r="I20" s="56"/>
      <c r="J20" s="55"/>
      <c r="K20" s="189">
        <v>-0.4</v>
      </c>
      <c r="L20" s="189">
        <v>0.3</v>
      </c>
      <c r="M20" s="189">
        <v>1.9</v>
      </c>
      <c r="N20" s="171">
        <v>4.8</v>
      </c>
      <c r="O20" s="183"/>
      <c r="P20" s="56">
        <v>9.7899999999999991</v>
      </c>
      <c r="Q20" s="50">
        <v>4.5627777777777778</v>
      </c>
      <c r="R20" s="50">
        <v>3.8622727272727388</v>
      </c>
      <c r="S20" s="56">
        <v>3.33</v>
      </c>
      <c r="T20" s="183">
        <v>0.4</v>
      </c>
      <c r="U20" s="183">
        <v>2.5</v>
      </c>
      <c r="V20" s="185"/>
      <c r="W20" s="186"/>
      <c r="X20" s="183">
        <v>2.5</v>
      </c>
      <c r="Y20" s="183">
        <v>1.8</v>
      </c>
      <c r="Z20" s="183">
        <v>1.5</v>
      </c>
      <c r="AA20" s="183">
        <v>2</v>
      </c>
      <c r="AB20" s="183">
        <v>2.7</v>
      </c>
      <c r="AC20" s="298">
        <v>3</v>
      </c>
      <c r="AD20" s="308">
        <f>AVERAGE(P20:R20)</f>
        <v>6.0716835016835056</v>
      </c>
      <c r="AE20" s="246">
        <f>AVERAGE(S20:T20:U20)</f>
        <v>2.0766666666666667</v>
      </c>
      <c r="AF20" s="246">
        <f t="shared" ref="AF20:AF22" si="9">AVERAGE(X20:Z20)</f>
        <v>1.9333333333333333</v>
      </c>
      <c r="AG20" s="309">
        <f t="shared" ref="AG20:AG22" si="10">AVERAGE(AA20:AC20)</f>
        <v>2.5666666666666669</v>
      </c>
      <c r="AH20" s="241">
        <f>AVERAGE(P20:AC20)</f>
        <v>3.1620875420875429</v>
      </c>
      <c r="AI20" s="272"/>
    </row>
    <row r="21" spans="1:358" ht="62.25" hidden="1" customHeight="1" outlineLevel="1">
      <c r="A21" s="47" t="s">
        <v>25</v>
      </c>
      <c r="B21" s="78">
        <f t="shared" ref="B21" si="11">C21-$B$17</f>
        <v>8.0000000000000071E-2</v>
      </c>
      <c r="C21" s="55">
        <v>-1.7</v>
      </c>
      <c r="D21" s="49"/>
      <c r="E21" s="49"/>
      <c r="F21" s="56"/>
      <c r="G21" s="57"/>
      <c r="H21" s="56"/>
      <c r="I21" s="56"/>
      <c r="J21" s="79"/>
      <c r="K21" s="189">
        <v>-2</v>
      </c>
      <c r="L21" s="189">
        <v>0.6</v>
      </c>
      <c r="M21" s="189">
        <v>0.6</v>
      </c>
      <c r="N21" s="171">
        <v>4.5999999999999996</v>
      </c>
      <c r="O21" s="189">
        <v>3</v>
      </c>
      <c r="P21" s="56">
        <v>9.7899999999999991</v>
      </c>
      <c r="Q21" s="56">
        <v>4.5627777777777778</v>
      </c>
      <c r="R21" s="56">
        <v>3.8622727272727388</v>
      </c>
      <c r="S21" s="56">
        <v>3.33</v>
      </c>
      <c r="T21" s="189">
        <v>-0.25</v>
      </c>
      <c r="U21" s="189">
        <v>0</v>
      </c>
      <c r="V21" s="185"/>
      <c r="W21" s="186"/>
      <c r="X21" s="189">
        <v>0</v>
      </c>
      <c r="Y21" s="189">
        <v>0</v>
      </c>
      <c r="Z21" s="189">
        <v>0</v>
      </c>
      <c r="AA21" s="189">
        <v>2</v>
      </c>
      <c r="AB21" s="189">
        <v>2</v>
      </c>
      <c r="AC21" s="297">
        <v>2</v>
      </c>
      <c r="AD21" s="308">
        <f>AVERAGE(P21:R21)</f>
        <v>6.0716835016835056</v>
      </c>
      <c r="AE21" s="246">
        <f>AVERAGE(S21:T21:U21)</f>
        <v>1.0266666666666666</v>
      </c>
      <c r="AF21" s="246">
        <f t="shared" si="9"/>
        <v>0</v>
      </c>
      <c r="AG21" s="309">
        <f t="shared" si="10"/>
        <v>2</v>
      </c>
      <c r="AH21" s="241">
        <f>AVERAGE(P21:AC21)</f>
        <v>2.2745875420875432</v>
      </c>
      <c r="AI21" s="272"/>
    </row>
    <row r="22" spans="1:358" ht="66" hidden="1" customHeight="1" outlineLevel="1" thickBot="1">
      <c r="A22" s="47" t="s">
        <v>26</v>
      </c>
      <c r="B22" s="48">
        <f>C22-$B$13</f>
        <v>-1.769999999999996</v>
      </c>
      <c r="C22" s="55">
        <v>-1</v>
      </c>
      <c r="D22" s="80"/>
      <c r="E22" s="49"/>
      <c r="F22" s="52"/>
      <c r="G22" s="51"/>
      <c r="H22" s="52"/>
      <c r="I22" s="52"/>
      <c r="J22" s="55"/>
      <c r="K22" s="181">
        <v>1.84</v>
      </c>
      <c r="L22" s="181">
        <v>1.84</v>
      </c>
      <c r="M22" s="181">
        <v>1.2</v>
      </c>
      <c r="N22" s="181">
        <v>2.1</v>
      </c>
      <c r="O22" s="181">
        <v>10</v>
      </c>
      <c r="P22" s="56">
        <v>9.7899999999999991</v>
      </c>
      <c r="Q22" s="56">
        <v>4.5627777777777778</v>
      </c>
      <c r="R22" s="56">
        <v>3.8622727272727388</v>
      </c>
      <c r="S22" s="56">
        <v>3.33</v>
      </c>
      <c r="T22" s="189">
        <v>3.5</v>
      </c>
      <c r="U22" s="189">
        <v>3.5</v>
      </c>
      <c r="V22" s="185"/>
      <c r="W22" s="186"/>
      <c r="X22" s="189">
        <v>3</v>
      </c>
      <c r="Y22" s="189">
        <v>2.5</v>
      </c>
      <c r="Z22" s="189">
        <v>2.2000000000000002</v>
      </c>
      <c r="AA22" s="189">
        <v>2</v>
      </c>
      <c r="AB22" s="189">
        <v>2.5</v>
      </c>
      <c r="AC22" s="297">
        <v>2.5</v>
      </c>
      <c r="AD22" s="308">
        <f>AVERAGE(P22:R22)</f>
        <v>6.0716835016835056</v>
      </c>
      <c r="AE22" s="246">
        <f>AVERAGE(S22:T22:U22)</f>
        <v>3.4433333333333334</v>
      </c>
      <c r="AF22" s="246">
        <f t="shared" si="9"/>
        <v>2.5666666666666669</v>
      </c>
      <c r="AG22" s="309">
        <f t="shared" si="10"/>
        <v>2.3333333333333335</v>
      </c>
      <c r="AH22" s="241">
        <f>AVERAGE(P22:AC22)</f>
        <v>3.6037542087542103</v>
      </c>
      <c r="AI22" s="272"/>
    </row>
    <row r="23" spans="1:358" ht="26.25" hidden="1" customHeight="1" outlineLevel="1" thickBot="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59">
        <f>AVERAGE(P19:P22)</f>
        <v>9.7899999999999991</v>
      </c>
      <c r="Q23" s="59">
        <f>AVERAGE(Q19:Q22)</f>
        <v>4.5627777777777778</v>
      </c>
      <c r="R23" s="59">
        <f t="shared" ref="R23" si="12">AVERAGE(R19:R22)</f>
        <v>3.8622727272727388</v>
      </c>
      <c r="S23" s="59">
        <f>AVERAGE(S19:S22)</f>
        <v>3.33</v>
      </c>
      <c r="T23" s="59">
        <f>AVERAGE(T19:T22)</f>
        <v>0.8583333333333335</v>
      </c>
      <c r="U23" s="59">
        <f t="shared" ref="U23:AC23" si="13">AVERAGE(U19:U22)</f>
        <v>1.5</v>
      </c>
      <c r="V23" s="375"/>
      <c r="W23" s="375"/>
      <c r="X23" s="59">
        <f t="shared" si="13"/>
        <v>1.4375</v>
      </c>
      <c r="Y23" s="59">
        <f t="shared" si="13"/>
        <v>1.2</v>
      </c>
      <c r="Z23" s="59">
        <f t="shared" si="13"/>
        <v>1.3</v>
      </c>
      <c r="AA23" s="59">
        <f t="shared" si="13"/>
        <v>2</v>
      </c>
      <c r="AB23" s="59">
        <f t="shared" si="13"/>
        <v>2.4249999999999998</v>
      </c>
      <c r="AC23" s="234">
        <f t="shared" si="13"/>
        <v>2.625</v>
      </c>
      <c r="AD23" s="310">
        <f>AVERAGE(AD19:AD22)</f>
        <v>6.0716835016835056</v>
      </c>
      <c r="AE23" s="59">
        <f>AVERAGE(AE19:AE22)</f>
        <v>1.8961111111111111</v>
      </c>
      <c r="AF23" s="59">
        <f t="shared" ref="AF23:AG23" si="14">AVERAGE(AF19:AF22)</f>
        <v>1.3125</v>
      </c>
      <c r="AG23" s="311">
        <f t="shared" si="14"/>
        <v>2.35</v>
      </c>
      <c r="AH23" s="242">
        <f>AVERAGE(AH19:AH22)</f>
        <v>2.9075736531986545</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164">
        <f>P23</f>
        <v>9.7899999999999991</v>
      </c>
      <c r="Q24" s="164">
        <f t="shared" ref="Q24" si="15">Q23</f>
        <v>4.5627777777777778</v>
      </c>
      <c r="R24" s="164">
        <f>R23</f>
        <v>3.8622727272727388</v>
      </c>
      <c r="S24" s="164">
        <f>S23</f>
        <v>3.33</v>
      </c>
      <c r="T24" s="164">
        <v>0</v>
      </c>
      <c r="U24" s="164">
        <v>2</v>
      </c>
      <c r="V24" s="370"/>
      <c r="W24" s="370"/>
      <c r="X24" s="164">
        <v>2</v>
      </c>
      <c r="Y24" s="164">
        <v>1.5</v>
      </c>
      <c r="Z24" s="164">
        <v>1.5</v>
      </c>
      <c r="AA24" s="164">
        <v>2</v>
      </c>
      <c r="AB24" s="164">
        <v>2.5</v>
      </c>
      <c r="AC24" s="229">
        <v>3</v>
      </c>
      <c r="AD24" s="312">
        <f>AVERAGE(P24:R24)</f>
        <v>6.0716835016835056</v>
      </c>
      <c r="AE24" s="164">
        <f>AVERAGE(S24:T24:U24)</f>
        <v>1.7766666666666666</v>
      </c>
      <c r="AF24" s="164">
        <f>AVERAGE(X24:Z24)</f>
        <v>1.6666666666666667</v>
      </c>
      <c r="AG24" s="313">
        <f>AVERAGE(AA24:AC24)</f>
        <v>2.5</v>
      </c>
      <c r="AH24" s="242">
        <f>AVERAGE(P24:AC24)</f>
        <v>3.0037542087542097</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24"/>
      <c r="V25" s="371"/>
      <c r="W25" s="371"/>
      <c r="X25" s="24"/>
      <c r="Y25" s="23"/>
      <c r="Z25" s="23"/>
      <c r="AA25" s="23"/>
      <c r="AB25" s="23"/>
      <c r="AC25" s="24"/>
      <c r="AD25" s="314"/>
      <c r="AE25" s="23"/>
      <c r="AF25" s="23"/>
      <c r="AG25" s="303"/>
      <c r="AH25" s="238"/>
      <c r="AI25" s="272"/>
    </row>
    <row r="26" spans="1:358" hidden="1" outlineLevel="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39"/>
      <c r="V26" s="372"/>
      <c r="W26" s="372"/>
      <c r="X26" s="39"/>
      <c r="Y26" s="38"/>
      <c r="Z26" s="38"/>
      <c r="AA26" s="38"/>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44"/>
      <c r="V27" s="376"/>
      <c r="W27" s="377"/>
      <c r="X27" s="44"/>
      <c r="Y27" s="44"/>
      <c r="Z27" s="44"/>
      <c r="AA27" s="44"/>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56">
        <v>23.61</v>
      </c>
      <c r="Q28" s="56">
        <v>15.2</v>
      </c>
      <c r="R28" s="56">
        <v>17.63000000000001</v>
      </c>
      <c r="S28" s="56">
        <v>15.56</v>
      </c>
      <c r="T28" s="189">
        <v>14.177777777777781</v>
      </c>
      <c r="U28" s="189">
        <v>15.5</v>
      </c>
      <c r="V28" s="185"/>
      <c r="W28" s="186"/>
      <c r="X28" s="189">
        <v>15</v>
      </c>
      <c r="Y28" s="189">
        <v>14.5</v>
      </c>
      <c r="Z28" s="189">
        <v>14.25</v>
      </c>
      <c r="AA28" s="189">
        <v>14</v>
      </c>
      <c r="AB28" s="189">
        <v>13.75</v>
      </c>
      <c r="AC28" s="297">
        <v>13.5</v>
      </c>
      <c r="AD28" s="308">
        <f>AVERAGE(P28:R28)</f>
        <v>18.813333333333336</v>
      </c>
      <c r="AE28" s="246">
        <f>AVERAGE(S28:T28:U28)</f>
        <v>15.07925925925926</v>
      </c>
      <c r="AF28" s="246">
        <f>AVERAGE(X28:Z28)</f>
        <v>14.583333333333334</v>
      </c>
      <c r="AG28" s="309">
        <f>AVERAGE(AA28:AC28)</f>
        <v>13.75</v>
      </c>
      <c r="AH28" s="241">
        <f>AVERAGE(P28:AC28)</f>
        <v>15.556481481481484</v>
      </c>
      <c r="AI28" s="272"/>
    </row>
    <row r="29" spans="1:358" ht="54.75" hidden="1" customHeight="1" outlineLevel="1">
      <c r="A29" s="47" t="s">
        <v>24</v>
      </c>
      <c r="B29" s="78">
        <f t="shared" ref="B29" si="16">C29-$B$22</f>
        <v>21.869999999999997</v>
      </c>
      <c r="C29" s="55">
        <v>20.100000000000001</v>
      </c>
      <c r="D29" s="49"/>
      <c r="E29" s="49"/>
      <c r="F29" s="56"/>
      <c r="G29" s="57"/>
      <c r="H29" s="56"/>
      <c r="I29" s="56"/>
      <c r="J29" s="55"/>
      <c r="K29" s="189">
        <v>17</v>
      </c>
      <c r="L29" s="189">
        <v>17</v>
      </c>
      <c r="M29" s="189">
        <v>16.3</v>
      </c>
      <c r="N29" s="189">
        <v>15</v>
      </c>
      <c r="O29" s="183"/>
      <c r="P29" s="56">
        <v>23.61</v>
      </c>
      <c r="Q29" s="56">
        <v>15.2</v>
      </c>
      <c r="R29" s="50">
        <v>17.63000000000001</v>
      </c>
      <c r="S29" s="56">
        <v>15.56</v>
      </c>
      <c r="T29" s="183">
        <v>14.8</v>
      </c>
      <c r="U29" s="183">
        <v>18</v>
      </c>
      <c r="V29" s="185"/>
      <c r="W29" s="186"/>
      <c r="X29" s="183">
        <v>17.7</v>
      </c>
      <c r="Y29" s="183">
        <v>17.5</v>
      </c>
      <c r="Z29" s="183">
        <v>17</v>
      </c>
      <c r="AA29" s="183">
        <v>16</v>
      </c>
      <c r="AB29" s="183">
        <v>15.5</v>
      </c>
      <c r="AC29" s="298">
        <v>14.5</v>
      </c>
      <c r="AD29" s="308">
        <f>AVERAGE(P29:R29)</f>
        <v>18.813333333333336</v>
      </c>
      <c r="AE29" s="246">
        <f>AVERAGE(S29:T29:U29)</f>
        <v>16.12</v>
      </c>
      <c r="AF29" s="246">
        <f t="shared" ref="AF29:AF31" si="17">AVERAGE(X29:Z29)</f>
        <v>17.400000000000002</v>
      </c>
      <c r="AG29" s="309">
        <f t="shared" ref="AG29:AG31" si="18">AVERAGE(AA29:AC29)</f>
        <v>15.333333333333334</v>
      </c>
      <c r="AH29" s="241">
        <f>AVERAGE(P29:AC29)</f>
        <v>16.916666666666668</v>
      </c>
      <c r="AI29" s="272"/>
    </row>
    <row r="30" spans="1:358" ht="54.75" hidden="1" customHeight="1" outlineLevel="1">
      <c r="A30" s="47" t="s">
        <v>25</v>
      </c>
      <c r="B30" s="48">
        <f t="shared" ref="B30" si="19">C30-$B$26</f>
        <v>-0.80999999999999872</v>
      </c>
      <c r="C30" s="55">
        <v>20</v>
      </c>
      <c r="D30" s="49"/>
      <c r="E30" s="49"/>
      <c r="F30" s="56"/>
      <c r="G30" s="57"/>
      <c r="H30" s="56"/>
      <c r="I30" s="56"/>
      <c r="J30" s="55"/>
      <c r="K30" s="189">
        <v>16</v>
      </c>
      <c r="L30" s="189">
        <v>16</v>
      </c>
      <c r="M30" s="189">
        <v>16</v>
      </c>
      <c r="N30" s="189">
        <v>16</v>
      </c>
      <c r="O30" s="189">
        <v>16.5</v>
      </c>
      <c r="P30" s="56">
        <v>23.61</v>
      </c>
      <c r="Q30" s="56">
        <v>15.2</v>
      </c>
      <c r="R30" s="56">
        <v>17.63000000000001</v>
      </c>
      <c r="S30" s="56">
        <v>15.56</v>
      </c>
      <c r="T30" s="189">
        <v>14.5</v>
      </c>
      <c r="U30" s="189">
        <v>14.5</v>
      </c>
      <c r="V30" s="185"/>
      <c r="W30" s="186"/>
      <c r="X30" s="189">
        <v>14.5</v>
      </c>
      <c r="Y30" s="189">
        <v>14.5</v>
      </c>
      <c r="Z30" s="189">
        <v>14.5</v>
      </c>
      <c r="AA30" s="189">
        <v>14.5</v>
      </c>
      <c r="AB30" s="189">
        <v>14.5</v>
      </c>
      <c r="AC30" s="297">
        <v>14.5</v>
      </c>
      <c r="AD30" s="308">
        <f>AVERAGE(P30:R30)</f>
        <v>18.813333333333336</v>
      </c>
      <c r="AE30" s="246">
        <f>AVERAGE(S30:T30:U30)</f>
        <v>14.853333333333333</v>
      </c>
      <c r="AF30" s="246">
        <f t="shared" si="17"/>
        <v>14.5</v>
      </c>
      <c r="AG30" s="309">
        <f t="shared" si="18"/>
        <v>14.5</v>
      </c>
      <c r="AH30" s="241">
        <f>AVERAGE(P30:AC30)</f>
        <v>15.666666666666666</v>
      </c>
      <c r="AI30" s="272"/>
    </row>
    <row r="31" spans="1:358" ht="47.25" hidden="1" customHeight="1" outlineLevel="1" thickBot="1">
      <c r="A31" s="47" t="s">
        <v>26</v>
      </c>
      <c r="B31" s="78" t="e">
        <f>C31-#REF!</f>
        <v>#REF!</v>
      </c>
      <c r="C31" s="55">
        <v>20.18</v>
      </c>
      <c r="D31" s="49"/>
      <c r="E31" s="49"/>
      <c r="F31" s="52"/>
      <c r="G31" s="51"/>
      <c r="H31" s="52"/>
      <c r="I31" s="92"/>
      <c r="J31" s="55"/>
      <c r="K31" s="93">
        <v>15.68</v>
      </c>
      <c r="L31" s="94">
        <v>18</v>
      </c>
      <c r="M31" s="94">
        <v>15.94</v>
      </c>
      <c r="N31" s="181">
        <v>16.25</v>
      </c>
      <c r="O31" s="181">
        <v>18.5</v>
      </c>
      <c r="P31" s="56">
        <v>23.61</v>
      </c>
      <c r="Q31" s="56">
        <v>15.2</v>
      </c>
      <c r="R31" s="56">
        <v>17.63000000000001</v>
      </c>
      <c r="S31" s="56">
        <v>15.56</v>
      </c>
      <c r="T31" s="189">
        <v>14.77</v>
      </c>
      <c r="U31" s="189">
        <v>16.600000000000001</v>
      </c>
      <c r="V31" s="185"/>
      <c r="W31" s="186"/>
      <c r="X31" s="189">
        <v>15.1</v>
      </c>
      <c r="Y31" s="189">
        <v>14</v>
      </c>
      <c r="Z31" s="189">
        <v>13.3</v>
      </c>
      <c r="AA31" s="189">
        <v>13.4</v>
      </c>
      <c r="AB31" s="189">
        <v>13</v>
      </c>
      <c r="AC31" s="297">
        <v>13</v>
      </c>
      <c r="AD31" s="308">
        <f>AVERAGE(P31:R31)</f>
        <v>18.813333333333336</v>
      </c>
      <c r="AE31" s="246">
        <f>AVERAGE(S31:T31:U31)</f>
        <v>15.643333333333333</v>
      </c>
      <c r="AF31" s="246">
        <f t="shared" si="17"/>
        <v>14.133333333333335</v>
      </c>
      <c r="AG31" s="309">
        <f t="shared" si="18"/>
        <v>13.133333333333333</v>
      </c>
      <c r="AH31" s="241">
        <f>AVERAGE(P31:AC31)</f>
        <v>15.430833333333334</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20">AVERAGE(J28:J31)</f>
        <v>#DIV/0!</v>
      </c>
      <c r="K32" s="59">
        <f t="shared" si="20"/>
        <v>16.482500000000002</v>
      </c>
      <c r="L32" s="59">
        <f t="shared" si="20"/>
        <v>17.25</v>
      </c>
      <c r="M32" s="59">
        <f t="shared" si="20"/>
        <v>16.372499999999999</v>
      </c>
      <c r="N32" s="59">
        <f t="shared" si="20"/>
        <v>15.8125</v>
      </c>
      <c r="O32" s="59">
        <f t="shared" si="20"/>
        <v>18.166666666666668</v>
      </c>
      <c r="P32" s="59">
        <f t="shared" si="20"/>
        <v>23.61</v>
      </c>
      <c r="Q32" s="59">
        <f t="shared" si="20"/>
        <v>15.2</v>
      </c>
      <c r="R32" s="59">
        <f t="shared" si="20"/>
        <v>17.63000000000001</v>
      </c>
      <c r="S32" s="59">
        <f t="shared" si="20"/>
        <v>15.56</v>
      </c>
      <c r="T32" s="59">
        <f>AVERAGE(T28:T31)</f>
        <v>14.561944444444446</v>
      </c>
      <c r="U32" s="59">
        <f t="shared" si="20"/>
        <v>16.149999999999999</v>
      </c>
      <c r="V32" s="369"/>
      <c r="W32" s="369"/>
      <c r="X32" s="59">
        <f t="shared" si="20"/>
        <v>15.575000000000001</v>
      </c>
      <c r="Y32" s="59">
        <f t="shared" si="20"/>
        <v>15.125</v>
      </c>
      <c r="Z32" s="59">
        <f t="shared" si="20"/>
        <v>14.762499999999999</v>
      </c>
      <c r="AA32" s="59">
        <f t="shared" si="20"/>
        <v>14.475</v>
      </c>
      <c r="AB32" s="59">
        <f t="shared" si="20"/>
        <v>14.1875</v>
      </c>
      <c r="AC32" s="234">
        <f t="shared" si="20"/>
        <v>13.875</v>
      </c>
      <c r="AD32" s="310">
        <f>AVERAGE(AD28:AD31)</f>
        <v>18.813333333333336</v>
      </c>
      <c r="AE32" s="59">
        <f t="shared" ref="AE32:AG32" si="21">AVERAGE(AE28:AE31)</f>
        <v>15.423981481481482</v>
      </c>
      <c r="AF32" s="59">
        <f t="shared" si="21"/>
        <v>15.154166666666667</v>
      </c>
      <c r="AG32" s="311">
        <f t="shared" si="21"/>
        <v>14.179166666666667</v>
      </c>
      <c r="AH32" s="242">
        <f>AVERAGE(AH28:AH31)</f>
        <v>15.892662037037038</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164">
        <f>P32</f>
        <v>23.61</v>
      </c>
      <c r="Q33" s="164">
        <f t="shared" ref="Q33" si="22">Q32</f>
        <v>15.2</v>
      </c>
      <c r="R33" s="164">
        <f>R32</f>
        <v>17.63000000000001</v>
      </c>
      <c r="S33" s="164">
        <f>S32</f>
        <v>15.56</v>
      </c>
      <c r="T33" s="164">
        <v>14.6</v>
      </c>
      <c r="U33" s="164">
        <v>16</v>
      </c>
      <c r="V33" s="370"/>
      <c r="W33" s="370"/>
      <c r="X33" s="164">
        <v>15.5</v>
      </c>
      <c r="Y33" s="164">
        <v>14.5</v>
      </c>
      <c r="Z33" s="164">
        <v>14</v>
      </c>
      <c r="AA33" s="164">
        <v>14</v>
      </c>
      <c r="AB33" s="164">
        <v>13.5</v>
      </c>
      <c r="AC33" s="229">
        <v>13</v>
      </c>
      <c r="AD33" s="312">
        <f>AVERAGE(P33:R33)</f>
        <v>18.813333333333336</v>
      </c>
      <c r="AE33" s="164">
        <f>AVERAGE(S33:T33:U33)</f>
        <v>15.386666666666665</v>
      </c>
      <c r="AF33" s="164">
        <f>AVERAGE(X33:Z33)</f>
        <v>14.666666666666666</v>
      </c>
      <c r="AG33" s="313">
        <f>AVERAGE(AA33:AC33)</f>
        <v>13.5</v>
      </c>
      <c r="AH33" s="242">
        <f>AVERAGE(P33:AC33)</f>
        <v>15.591666666666669</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24"/>
      <c r="V34" s="371"/>
      <c r="W34" s="371"/>
      <c r="X34" s="24"/>
      <c r="Y34" s="23"/>
      <c r="Z34" s="23"/>
      <c r="AA34" s="23"/>
      <c r="AB34" s="23"/>
      <c r="AC34" s="24"/>
      <c r="AD34" s="314"/>
      <c r="AE34" s="23"/>
      <c r="AF34" s="23"/>
      <c r="AG34" s="303"/>
      <c r="AH34" s="238"/>
      <c r="AI34" s="272"/>
    </row>
    <row r="35" spans="1:358" hidden="1" outlineLevel="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39"/>
      <c r="V35" s="378"/>
      <c r="W35" s="378"/>
      <c r="X35" s="39"/>
      <c r="Y35" s="38"/>
      <c r="Z35" s="38"/>
      <c r="AA35" s="3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44"/>
      <c r="V36" s="373"/>
      <c r="W36" s="374"/>
      <c r="X36" s="44"/>
      <c r="Y36" s="44"/>
      <c r="Z36" s="44"/>
      <c r="AA36" s="4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60.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56">
        <v>11.1</v>
      </c>
      <c r="Q37" s="56">
        <v>11.62</v>
      </c>
      <c r="R37" s="52">
        <v>12.238181818181829</v>
      </c>
      <c r="S37" s="52">
        <v>10.5</v>
      </c>
      <c r="T37" s="181">
        <v>9.6788888888888884</v>
      </c>
      <c r="U37" s="181">
        <v>10</v>
      </c>
      <c r="V37" s="185"/>
      <c r="W37" s="186"/>
      <c r="X37" s="181">
        <v>10.199999999999999</v>
      </c>
      <c r="Y37" s="181">
        <v>10</v>
      </c>
      <c r="Z37" s="181">
        <v>10.75</v>
      </c>
      <c r="AA37" s="181">
        <v>11.5</v>
      </c>
      <c r="AB37" s="181">
        <v>12.5</v>
      </c>
      <c r="AC37" s="299">
        <v>13.5</v>
      </c>
      <c r="AD37" s="308">
        <f>AVERAGE(P37:R37)</f>
        <v>11.652727272727276</v>
      </c>
      <c r="AE37" s="246">
        <f>AVERAGE(S37:T37:U37)</f>
        <v>10.059629629629629</v>
      </c>
      <c r="AF37" s="246">
        <f>AVERAGE(X37:Z37)</f>
        <v>10.316666666666666</v>
      </c>
      <c r="AG37" s="309">
        <f>AVERAGE(AA37:AC37)</f>
        <v>12.5</v>
      </c>
      <c r="AH37" s="241">
        <f>AVERAGE(P37:AC37)</f>
        <v>11.132255892255893</v>
      </c>
      <c r="AI37" s="272"/>
    </row>
    <row r="38" spans="1:358" ht="60.75" hidden="1" customHeight="1" outlineLevel="1">
      <c r="A38" s="47" t="s">
        <v>24</v>
      </c>
      <c r="B38" s="78">
        <f t="shared" ref="B38" si="23">C38-$B$28</f>
        <v>13.809999999999999</v>
      </c>
      <c r="C38" s="55">
        <v>13.5</v>
      </c>
      <c r="D38" s="49"/>
      <c r="E38" s="49"/>
      <c r="F38" s="56"/>
      <c r="G38" s="57"/>
      <c r="H38" s="56"/>
      <c r="I38" s="56"/>
      <c r="J38" s="55"/>
      <c r="K38" s="189">
        <v>13.4</v>
      </c>
      <c r="L38" s="191">
        <v>13.3</v>
      </c>
      <c r="M38" s="154">
        <v>13</v>
      </c>
      <c r="N38" s="191">
        <v>13.8</v>
      </c>
      <c r="O38" s="184"/>
      <c r="P38" s="56">
        <v>11.1</v>
      </c>
      <c r="Q38" s="56">
        <v>11.62</v>
      </c>
      <c r="R38" s="296">
        <v>12.238181818181829</v>
      </c>
      <c r="S38" s="52">
        <v>10.5</v>
      </c>
      <c r="T38" s="175">
        <v>9.9</v>
      </c>
      <c r="U38" s="175">
        <v>10</v>
      </c>
      <c r="V38" s="185"/>
      <c r="W38" s="186"/>
      <c r="X38" s="175">
        <v>10</v>
      </c>
      <c r="Y38" s="175">
        <v>10</v>
      </c>
      <c r="Z38" s="175">
        <v>11.5</v>
      </c>
      <c r="AA38" s="175">
        <v>12.8</v>
      </c>
      <c r="AB38" s="175">
        <v>13</v>
      </c>
      <c r="AC38" s="300">
        <v>12.8</v>
      </c>
      <c r="AD38" s="308">
        <f>AVERAGE(P38:R38)</f>
        <v>11.652727272727276</v>
      </c>
      <c r="AE38" s="246">
        <f>AVERAGE(S38:T38:U38)</f>
        <v>10.133333333333333</v>
      </c>
      <c r="AF38" s="246">
        <f t="shared" ref="AF38:AF40" si="24">AVERAGE(X38:Z38)</f>
        <v>10.5</v>
      </c>
      <c r="AG38" s="309">
        <f t="shared" ref="AG38:AG40" si="25">AVERAGE(AA38:AC38)</f>
        <v>12.866666666666667</v>
      </c>
      <c r="AH38" s="241">
        <f>AVERAGE(P38:AC38)</f>
        <v>11.288181818181819</v>
      </c>
      <c r="AI38" s="272"/>
    </row>
    <row r="39" spans="1:358" ht="60.75" hidden="1" customHeight="1" outlineLevel="1">
      <c r="A39" s="47" t="s">
        <v>25</v>
      </c>
      <c r="B39" s="78">
        <f t="shared" ref="B39" si="26">C39-$B$35</f>
        <v>8.0000000000000071E-2</v>
      </c>
      <c r="C39" s="55">
        <v>13.8</v>
      </c>
      <c r="D39" s="49"/>
      <c r="E39" s="49"/>
      <c r="F39" s="52"/>
      <c r="G39" s="57"/>
      <c r="H39" s="56"/>
      <c r="I39" s="56"/>
      <c r="J39" s="55"/>
      <c r="K39" s="189">
        <v>12.5</v>
      </c>
      <c r="L39" s="191">
        <v>13.2</v>
      </c>
      <c r="M39" s="154">
        <v>13.2</v>
      </c>
      <c r="N39" s="191">
        <v>14.5</v>
      </c>
      <c r="O39" s="191">
        <v>15.25</v>
      </c>
      <c r="P39" s="56">
        <v>11.1</v>
      </c>
      <c r="Q39" s="56">
        <v>11.62</v>
      </c>
      <c r="R39" s="56">
        <v>12.238181818181829</v>
      </c>
      <c r="S39" s="52">
        <v>10.5</v>
      </c>
      <c r="T39" s="181">
        <v>10.5</v>
      </c>
      <c r="U39" s="181">
        <v>10.5</v>
      </c>
      <c r="V39" s="185"/>
      <c r="W39" s="186"/>
      <c r="X39" s="181">
        <v>11</v>
      </c>
      <c r="Y39" s="181">
        <v>11</v>
      </c>
      <c r="Z39" s="181">
        <v>11.5</v>
      </c>
      <c r="AA39" s="181">
        <v>11</v>
      </c>
      <c r="AB39" s="181">
        <v>11.5</v>
      </c>
      <c r="AC39" s="299">
        <v>11.5</v>
      </c>
      <c r="AD39" s="308">
        <f>AVERAGE(P39:R39)</f>
        <v>11.652727272727276</v>
      </c>
      <c r="AE39" s="246">
        <f>AVERAGE(S39:T39:U39)</f>
        <v>10.5</v>
      </c>
      <c r="AF39" s="246">
        <f t="shared" si="24"/>
        <v>11.166666666666666</v>
      </c>
      <c r="AG39" s="309">
        <f t="shared" si="25"/>
        <v>11.333333333333334</v>
      </c>
      <c r="AH39" s="241">
        <f>AVERAGE(P39:AC39)</f>
        <v>11.163181818181819</v>
      </c>
      <c r="AI39" s="272"/>
    </row>
    <row r="40" spans="1:358" ht="60.75" hidden="1" customHeight="1" outlineLevel="1" thickBot="1">
      <c r="A40" s="47" t="s">
        <v>26</v>
      </c>
      <c r="B40" s="48" t="e">
        <f>C40-#REF!</f>
        <v>#REF!</v>
      </c>
      <c r="C40" s="55">
        <v>12.8</v>
      </c>
      <c r="D40" s="49"/>
      <c r="E40" s="49"/>
      <c r="F40" s="52"/>
      <c r="G40" s="51"/>
      <c r="H40" s="52"/>
      <c r="I40" s="52"/>
      <c r="J40" s="55"/>
      <c r="K40" s="181">
        <v>13.34</v>
      </c>
      <c r="L40" s="101">
        <v>13.34</v>
      </c>
      <c r="M40" s="101">
        <v>13.68</v>
      </c>
      <c r="N40" s="182">
        <v>14.12</v>
      </c>
      <c r="O40" s="182">
        <v>14</v>
      </c>
      <c r="P40" s="56">
        <v>11.1</v>
      </c>
      <c r="Q40" s="56">
        <v>11.62</v>
      </c>
      <c r="R40" s="52">
        <v>12.238181818181829</v>
      </c>
      <c r="S40" s="52">
        <v>10.5</v>
      </c>
      <c r="T40" s="181">
        <v>9.74</v>
      </c>
      <c r="U40" s="181">
        <v>11.15</v>
      </c>
      <c r="V40" s="185"/>
      <c r="W40" s="186"/>
      <c r="X40" s="181">
        <v>10.84</v>
      </c>
      <c r="Y40" s="181">
        <v>10.7</v>
      </c>
      <c r="Z40" s="181">
        <v>10.299999999999999</v>
      </c>
      <c r="AA40" s="181">
        <v>12.7</v>
      </c>
      <c r="AB40" s="181">
        <v>14.4</v>
      </c>
      <c r="AC40" s="299">
        <v>14.6</v>
      </c>
      <c r="AD40" s="308">
        <f>AVERAGE(P40:R40)</f>
        <v>11.652727272727276</v>
      </c>
      <c r="AE40" s="246">
        <f>AVERAGE(S40:T40:U40)</f>
        <v>10.463333333333333</v>
      </c>
      <c r="AF40" s="246">
        <f t="shared" si="24"/>
        <v>10.613333333333332</v>
      </c>
      <c r="AG40" s="309">
        <f t="shared" si="25"/>
        <v>13.9</v>
      </c>
      <c r="AH40" s="241">
        <f>AVERAGE(P40:AC40)</f>
        <v>11.657348484848486</v>
      </c>
      <c r="AI40" s="272"/>
    </row>
    <row r="41" spans="1:358" s="62" customFormat="1" ht="19.5" hidden="1" outlineLevel="1" thickBot="1">
      <c r="A41" s="245" t="s">
        <v>75</v>
      </c>
      <c r="B41" s="155" t="s">
        <v>27</v>
      </c>
      <c r="C41" s="155" t="s">
        <v>27</v>
      </c>
      <c r="D41" s="155"/>
      <c r="E41" s="156"/>
      <c r="F41" s="157"/>
      <c r="G41" s="157"/>
      <c r="H41" s="157"/>
      <c r="I41" s="157"/>
      <c r="J41" s="157" t="e">
        <f t="shared" ref="J41:AG41" si="27">AVERAGE(J37:J40)</f>
        <v>#DIV/0!</v>
      </c>
      <c r="K41" s="157">
        <f t="shared" si="27"/>
        <v>13.11</v>
      </c>
      <c r="L41" s="157">
        <f t="shared" si="27"/>
        <v>13.435000000000002</v>
      </c>
      <c r="M41" s="157">
        <f t="shared" si="27"/>
        <v>13.345000000000001</v>
      </c>
      <c r="N41" s="157">
        <f t="shared" si="27"/>
        <v>14.229999999999999</v>
      </c>
      <c r="O41" s="157">
        <f t="shared" si="27"/>
        <v>14.25</v>
      </c>
      <c r="P41" s="157">
        <f t="shared" si="27"/>
        <v>11.1</v>
      </c>
      <c r="Q41" s="157">
        <f t="shared" si="27"/>
        <v>11.62</v>
      </c>
      <c r="R41" s="157">
        <f t="shared" si="27"/>
        <v>12.238181818181829</v>
      </c>
      <c r="S41" s="59">
        <f t="shared" si="27"/>
        <v>10.5</v>
      </c>
      <c r="T41" s="59">
        <f>AVERAGE(T37:T40)</f>
        <v>9.9547222222222231</v>
      </c>
      <c r="U41" s="59">
        <f t="shared" si="27"/>
        <v>10.4125</v>
      </c>
      <c r="V41" s="379"/>
      <c r="W41" s="379"/>
      <c r="X41" s="59">
        <f t="shared" si="27"/>
        <v>10.51</v>
      </c>
      <c r="Y41" s="59">
        <f t="shared" si="27"/>
        <v>10.425000000000001</v>
      </c>
      <c r="Z41" s="59">
        <f t="shared" si="27"/>
        <v>11.012499999999999</v>
      </c>
      <c r="AA41" s="59">
        <f t="shared" si="27"/>
        <v>12</v>
      </c>
      <c r="AB41" s="59">
        <f t="shared" si="27"/>
        <v>12.85</v>
      </c>
      <c r="AC41" s="234">
        <f t="shared" si="27"/>
        <v>13.1</v>
      </c>
      <c r="AD41" s="310">
        <f t="shared" si="27"/>
        <v>11.652727272727276</v>
      </c>
      <c r="AE41" s="59">
        <f t="shared" si="27"/>
        <v>10.289074074074074</v>
      </c>
      <c r="AF41" s="59">
        <f t="shared" si="27"/>
        <v>10.649166666666666</v>
      </c>
      <c r="AG41" s="311">
        <f t="shared" si="27"/>
        <v>12.65</v>
      </c>
      <c r="AH41" s="242">
        <f>AVERAGE(AH37:AH40)</f>
        <v>11.310242003367003</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20.25" customHeight="1" collapsed="1" thickBot="1">
      <c r="A42" s="227" t="s">
        <v>74</v>
      </c>
      <c r="B42" s="165"/>
      <c r="C42" s="165"/>
      <c r="D42" s="166"/>
      <c r="E42" s="166"/>
      <c r="F42" s="167"/>
      <c r="G42" s="167"/>
      <c r="H42" s="167"/>
      <c r="I42" s="167"/>
      <c r="J42" s="168"/>
      <c r="K42" s="167"/>
      <c r="L42" s="167"/>
      <c r="M42" s="167"/>
      <c r="N42" s="164">
        <f>N41</f>
        <v>14.229999999999999</v>
      </c>
      <c r="O42" s="164">
        <v>15.6</v>
      </c>
      <c r="P42" s="164">
        <f>P41</f>
        <v>11.1</v>
      </c>
      <c r="Q42" s="164">
        <f t="shared" ref="Q42:R42" si="28">Q41</f>
        <v>11.62</v>
      </c>
      <c r="R42" s="164">
        <f t="shared" si="28"/>
        <v>12.238181818181829</v>
      </c>
      <c r="S42" s="164">
        <f>S41</f>
        <v>10.5</v>
      </c>
      <c r="T42" s="164">
        <f>T41</f>
        <v>9.9547222222222231</v>
      </c>
      <c r="U42" s="164">
        <v>10</v>
      </c>
      <c r="V42" s="370"/>
      <c r="W42" s="370"/>
      <c r="X42" s="164">
        <v>9.5</v>
      </c>
      <c r="Y42" s="164">
        <v>9.5</v>
      </c>
      <c r="Z42" s="164">
        <v>11</v>
      </c>
      <c r="AA42" s="164">
        <v>13</v>
      </c>
      <c r="AB42" s="164">
        <v>14</v>
      </c>
      <c r="AC42" s="164">
        <v>15</v>
      </c>
      <c r="AD42" s="312">
        <f>AVERAGE(P42:R42)</f>
        <v>11.652727272727276</v>
      </c>
      <c r="AE42" s="164">
        <f>AVERAGE(S42:T42:U42)</f>
        <v>10.151574074074075</v>
      </c>
      <c r="AF42" s="164">
        <f>AVERAGE(X42:Z42)</f>
        <v>10</v>
      </c>
      <c r="AG42" s="313">
        <f>AVERAGE(AA42:AC42)</f>
        <v>14</v>
      </c>
      <c r="AH42" s="242">
        <f>AVERAGE(P42:AC42)</f>
        <v>11.451075336700336</v>
      </c>
      <c r="AI42" s="271">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21.75" hidden="1" thickBot="1">
      <c r="A43" s="197" t="s">
        <v>37</v>
      </c>
      <c r="B43" s="102"/>
      <c r="C43" s="102"/>
      <c r="D43" s="102"/>
      <c r="E43" s="102"/>
      <c r="F43" s="159"/>
      <c r="G43" s="159"/>
      <c r="H43" s="159"/>
      <c r="I43" s="159"/>
      <c r="J43" s="103"/>
      <c r="K43" s="159">
        <f>K41+K14</f>
        <v>61.41</v>
      </c>
      <c r="L43" s="159">
        <f>L41+L14</f>
        <v>60.285000000000004</v>
      </c>
      <c r="M43" s="104">
        <f t="shared" ref="M43:T43" si="29">M41-M52</f>
        <v>0.27500000000000036</v>
      </c>
      <c r="N43" s="157">
        <f t="shared" si="29"/>
        <v>0.19999999999999929</v>
      </c>
      <c r="O43" s="157">
        <f t="shared" si="29"/>
        <v>9.9999999999999645E-2</v>
      </c>
      <c r="P43" s="157">
        <f t="shared" si="29"/>
        <v>1.7599999999999998</v>
      </c>
      <c r="Q43" s="157">
        <f t="shared" si="29"/>
        <v>2.4599999999999991</v>
      </c>
      <c r="R43" s="157">
        <f t="shared" si="29"/>
        <v>1.8622727272727317</v>
      </c>
      <c r="S43" s="157">
        <f t="shared" si="29"/>
        <v>1.4499999999999993</v>
      </c>
      <c r="T43" s="157">
        <f t="shared" si="29"/>
        <v>-7.277777777777672E-2</v>
      </c>
      <c r="U43" s="157">
        <f t="shared" ref="U43:AH43" si="30">U41-U52</f>
        <v>-7.7499999999998792E-2</v>
      </c>
      <c r="V43" s="380"/>
      <c r="W43" s="380"/>
      <c r="X43" s="157">
        <f t="shared" si="30"/>
        <v>0.33499999999999908</v>
      </c>
      <c r="Y43" s="157">
        <f t="shared" si="30"/>
        <v>0.48750000000000071</v>
      </c>
      <c r="Z43" s="157">
        <f t="shared" si="30"/>
        <v>0.67499999999999893</v>
      </c>
      <c r="AA43" s="157">
        <f t="shared" si="30"/>
        <v>0.72499999999999964</v>
      </c>
      <c r="AB43" s="157">
        <f t="shared" si="30"/>
        <v>0.50750000000000028</v>
      </c>
      <c r="AC43" s="236">
        <f t="shared" si="30"/>
        <v>0.49500000000000099</v>
      </c>
      <c r="AD43" s="317">
        <f t="shared" si="30"/>
        <v>2.0274242424242441</v>
      </c>
      <c r="AE43" s="157">
        <f t="shared" si="30"/>
        <v>0.43324074074074126</v>
      </c>
      <c r="AF43" s="157">
        <f t="shared" si="30"/>
        <v>0.49916666666666742</v>
      </c>
      <c r="AG43" s="318">
        <f t="shared" si="30"/>
        <v>0.57583333333333364</v>
      </c>
      <c r="AH43" s="242">
        <f t="shared" si="30"/>
        <v>0.88391624579124439</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ref="N44:T44" si="31">N42-N53</f>
        <v>0.19999999999999929</v>
      </c>
      <c r="O44" s="164">
        <f t="shared" si="31"/>
        <v>1.4499999999999993</v>
      </c>
      <c r="P44" s="164">
        <f t="shared" si="31"/>
        <v>1.7599999999999998</v>
      </c>
      <c r="Q44" s="164">
        <f t="shared" si="31"/>
        <v>2.4599999999999991</v>
      </c>
      <c r="R44" s="164">
        <f t="shared" si="31"/>
        <v>1.8622727272727317</v>
      </c>
      <c r="S44" s="164">
        <f t="shared" si="31"/>
        <v>1.4499999999999993</v>
      </c>
      <c r="T44" s="164">
        <f t="shared" si="31"/>
        <v>-4.5277777777776862E-2</v>
      </c>
      <c r="U44" s="164">
        <f t="shared" ref="U44:AC44" si="32">U42-U53</f>
        <v>0</v>
      </c>
      <c r="V44" s="370"/>
      <c r="W44" s="370"/>
      <c r="X44" s="164">
        <f t="shared" si="32"/>
        <v>0</v>
      </c>
      <c r="Y44" s="164">
        <f t="shared" si="32"/>
        <v>0</v>
      </c>
      <c r="Z44" s="164">
        <f t="shared" si="32"/>
        <v>0.5</v>
      </c>
      <c r="AA44" s="164">
        <f t="shared" si="32"/>
        <v>1</v>
      </c>
      <c r="AB44" s="164">
        <f t="shared" si="32"/>
        <v>1</v>
      </c>
      <c r="AC44" s="229">
        <f t="shared" si="32"/>
        <v>1</v>
      </c>
      <c r="AD44" s="312">
        <f>AVERAGE(P44:R44)</f>
        <v>2.0274242424242437</v>
      </c>
      <c r="AE44" s="164">
        <f>AE42-AE53</f>
        <v>0.4682407407407414</v>
      </c>
      <c r="AF44" s="164">
        <f>AF42-AF53</f>
        <v>0.16666666666666607</v>
      </c>
      <c r="AG44" s="313">
        <f>AG42-AG53</f>
        <v>1</v>
      </c>
      <c r="AH44" s="243">
        <f>AH42-AH53</f>
        <v>0.91558291245791068</v>
      </c>
      <c r="AI44" s="274">
        <f>AI42-AI52</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ht="21.75" thickBot="1">
      <c r="A45" s="196" t="s">
        <v>38</v>
      </c>
      <c r="B45" s="88"/>
      <c r="C45" s="88"/>
      <c r="D45" s="65"/>
      <c r="E45" s="65"/>
      <c r="F45" s="20"/>
      <c r="G45" s="20"/>
      <c r="H45" s="20"/>
      <c r="I45" s="20"/>
      <c r="J45" s="66"/>
      <c r="K45" s="20"/>
      <c r="L45" s="20"/>
      <c r="M45" s="20"/>
      <c r="N45" s="20"/>
      <c r="O45" s="20"/>
      <c r="P45" s="20"/>
      <c r="Q45" s="20"/>
      <c r="R45" s="23"/>
      <c r="S45" s="24"/>
      <c r="T45" s="24"/>
      <c r="U45" s="24"/>
      <c r="V45" s="371"/>
      <c r="W45" s="371"/>
      <c r="X45" s="24"/>
      <c r="Y45" s="177"/>
      <c r="Z45" s="177"/>
      <c r="AA45" s="177"/>
      <c r="AB45" s="177"/>
      <c r="AC45" s="301"/>
      <c r="AD45" s="314"/>
      <c r="AE45" s="23"/>
      <c r="AF45" s="23"/>
      <c r="AG45" s="303"/>
      <c r="AH45" s="238"/>
      <c r="AI45" s="275">
        <f>AH42-AH53</f>
        <v>0.91558291245791068</v>
      </c>
    </row>
    <row r="46" spans="1:358" ht="17.25" hidden="1" customHeight="1" outlineLevel="1">
      <c r="A46" s="89" t="s">
        <v>39</v>
      </c>
      <c r="B46" s="105">
        <v>14.19</v>
      </c>
      <c r="C46" s="106" t="str">
        <f>C35</f>
        <v>Previous WK</v>
      </c>
      <c r="D46" s="98"/>
      <c r="E46" s="99">
        <v>13.82</v>
      </c>
      <c r="F46" s="35"/>
      <c r="G46" s="35"/>
      <c r="H46" s="35"/>
      <c r="I46" s="35"/>
      <c r="J46" s="72"/>
      <c r="K46" s="35"/>
      <c r="L46" s="37"/>
      <c r="M46" s="37"/>
      <c r="N46" s="35"/>
      <c r="O46" s="35"/>
      <c r="P46" s="35"/>
      <c r="Q46" s="35"/>
      <c r="R46" s="38"/>
      <c r="S46" s="39"/>
      <c r="T46" s="39"/>
      <c r="U46" s="39"/>
      <c r="V46" s="381"/>
      <c r="W46" s="381"/>
      <c r="X46" s="39"/>
      <c r="Y46" s="38"/>
      <c r="Z46" s="38"/>
      <c r="AA46" s="38"/>
      <c r="AB46" s="38"/>
      <c r="AC46" s="39"/>
      <c r="AD46" s="304"/>
      <c r="AE46" s="248"/>
      <c r="AF46" s="248"/>
      <c r="AG46" s="305"/>
      <c r="AH46" s="239"/>
      <c r="AI46" s="267"/>
    </row>
    <row r="47" spans="1:358" s="77" customFormat="1" ht="16.5" hidden="1" customHeight="1" outlineLevel="1">
      <c r="A47" s="1180"/>
      <c r="B47" s="1181"/>
      <c r="C47" s="1181"/>
      <c r="D47" s="41"/>
      <c r="E47" s="41"/>
      <c r="F47" s="76"/>
      <c r="G47" s="76"/>
      <c r="H47" s="76"/>
      <c r="I47" s="76"/>
      <c r="J47" s="43"/>
      <c r="K47" s="76"/>
      <c r="L47" s="76"/>
      <c r="M47" s="76"/>
      <c r="N47" s="76"/>
      <c r="O47" s="76"/>
      <c r="P47" s="222"/>
      <c r="Q47" s="76"/>
      <c r="R47" s="44"/>
      <c r="S47" s="44"/>
      <c r="T47" s="44"/>
      <c r="U47" s="44"/>
      <c r="V47" s="382"/>
      <c r="W47" s="383"/>
      <c r="X47" s="44"/>
      <c r="Y47" s="44"/>
      <c r="Z47" s="44"/>
      <c r="AA47" s="44"/>
      <c r="AB47" s="44"/>
      <c r="AC47" s="235"/>
      <c r="AD47" s="315"/>
      <c r="AE47" s="44"/>
      <c r="AF47" s="44"/>
      <c r="AG47" s="316"/>
      <c r="AH47" s="240"/>
      <c r="AI47" s="268"/>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5"/>
      <c r="EY47" s="45"/>
      <c r="EZ47" s="45"/>
      <c r="FA47" s="45"/>
      <c r="FB47" s="45"/>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5"/>
      <c r="GL47" s="45"/>
      <c r="GM47" s="45"/>
      <c r="GN47" s="45"/>
      <c r="GO47" s="45"/>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row>
    <row r="48" spans="1:358" ht="50.25" hidden="1" customHeight="1" outlineLevel="1">
      <c r="A48" s="47" t="s">
        <v>23</v>
      </c>
      <c r="B48" s="78">
        <f>C48-$B$46</f>
        <v>6.0000000000000497E-2</v>
      </c>
      <c r="C48" s="55">
        <v>14.25</v>
      </c>
      <c r="D48" s="49"/>
      <c r="E48" s="49"/>
      <c r="F48" s="51"/>
      <c r="G48" s="57"/>
      <c r="H48" s="56"/>
      <c r="I48" s="56"/>
      <c r="J48" s="55"/>
      <c r="K48" s="189">
        <v>13.5</v>
      </c>
      <c r="L48" s="191">
        <v>14.2</v>
      </c>
      <c r="M48" s="154">
        <v>13.1</v>
      </c>
      <c r="N48" s="191">
        <v>14.2</v>
      </c>
      <c r="O48" s="191">
        <v>13.7</v>
      </c>
      <c r="P48" s="56">
        <v>9.34</v>
      </c>
      <c r="Q48" s="56">
        <v>9.16</v>
      </c>
      <c r="R48" s="56">
        <v>10.375909090909097</v>
      </c>
      <c r="S48" s="56">
        <v>9.0500000000000007</v>
      </c>
      <c r="T48" s="189">
        <v>9.67</v>
      </c>
      <c r="U48" s="189">
        <v>10.1</v>
      </c>
      <c r="V48" s="185"/>
      <c r="W48" s="186"/>
      <c r="X48" s="189">
        <v>10</v>
      </c>
      <c r="Y48" s="189">
        <v>9.75</v>
      </c>
      <c r="Z48" s="189">
        <v>10.25</v>
      </c>
      <c r="AA48" s="189">
        <v>10.5</v>
      </c>
      <c r="AB48" s="189">
        <v>11.5</v>
      </c>
      <c r="AC48" s="297">
        <v>12.5</v>
      </c>
      <c r="AD48" s="308">
        <f>AVERAGE(P48:R48)</f>
        <v>9.6253030303030318</v>
      </c>
      <c r="AE48" s="246">
        <f>AVERAGE(S48:T48:U48)</f>
        <v>9.6066666666666674</v>
      </c>
      <c r="AF48" s="246">
        <f>AVERAGE(X48:Z48)</f>
        <v>10</v>
      </c>
      <c r="AG48" s="309">
        <f>AVERAGE(AA48:AC48)</f>
        <v>11.5</v>
      </c>
      <c r="AH48" s="241">
        <f>AVERAGE(P48:AC48)</f>
        <v>10.182992424242427</v>
      </c>
      <c r="AI48" s="267"/>
    </row>
    <row r="49" spans="1:358" ht="50.25" hidden="1" customHeight="1" outlineLevel="1">
      <c r="A49" s="47" t="s">
        <v>24</v>
      </c>
      <c r="B49" s="78" t="e">
        <f>C49-#REF!</f>
        <v>#REF!</v>
      </c>
      <c r="C49" s="55">
        <v>14.3</v>
      </c>
      <c r="D49" s="49"/>
      <c r="E49" s="49"/>
      <c r="F49" s="57"/>
      <c r="G49" s="57"/>
      <c r="H49" s="56"/>
      <c r="I49" s="56"/>
      <c r="J49" s="55"/>
      <c r="K49" s="189">
        <v>13.5</v>
      </c>
      <c r="L49" s="191">
        <v>13.6</v>
      </c>
      <c r="M49" s="154">
        <v>12.9</v>
      </c>
      <c r="N49" s="191">
        <v>14</v>
      </c>
      <c r="O49" s="184"/>
      <c r="P49" s="56">
        <v>9.34</v>
      </c>
      <c r="Q49" s="56">
        <v>9.16</v>
      </c>
      <c r="R49" s="50">
        <v>10.375909090909097</v>
      </c>
      <c r="S49" s="56">
        <v>9.0500000000000007</v>
      </c>
      <c r="T49" s="183">
        <v>9.9</v>
      </c>
      <c r="U49" s="183">
        <v>9.6999999999999993</v>
      </c>
      <c r="V49" s="185"/>
      <c r="W49" s="186"/>
      <c r="X49" s="183">
        <v>9.5</v>
      </c>
      <c r="Y49" s="183">
        <v>9.5</v>
      </c>
      <c r="Z49" s="183">
        <v>11</v>
      </c>
      <c r="AA49" s="183">
        <v>12</v>
      </c>
      <c r="AB49" s="183">
        <v>12.5</v>
      </c>
      <c r="AC49" s="298">
        <v>12.3</v>
      </c>
      <c r="AD49" s="308">
        <f>AVERAGE(P49:R49)</f>
        <v>9.6253030303030318</v>
      </c>
      <c r="AE49" s="246">
        <f>AVERAGE(S49:T49:U49)</f>
        <v>9.5500000000000007</v>
      </c>
      <c r="AF49" s="246">
        <f t="shared" ref="AF49:AF51" si="33">AVERAGE(X49:Z49)</f>
        <v>10</v>
      </c>
      <c r="AG49" s="309">
        <f t="shared" ref="AG49:AG51" si="34">AVERAGE(AA49:AC49)</f>
        <v>12.266666666666666</v>
      </c>
      <c r="AH49" s="241">
        <f>AVERAGE(P49:AC49)</f>
        <v>10.360492424242425</v>
      </c>
      <c r="AI49" s="267"/>
    </row>
    <row r="50" spans="1:358" ht="50.25" hidden="1" customHeight="1" outlineLevel="1">
      <c r="A50" s="47" t="s">
        <v>25</v>
      </c>
      <c r="B50" s="78">
        <f t="shared" ref="B50" si="35">C50-$B$46</f>
        <v>-8.9999999999999858E-2</v>
      </c>
      <c r="C50" s="55">
        <v>14.1</v>
      </c>
      <c r="D50" s="49"/>
      <c r="E50" s="49"/>
      <c r="F50" s="57"/>
      <c r="G50" s="57"/>
      <c r="H50" s="56"/>
      <c r="I50" s="56"/>
      <c r="J50" s="55"/>
      <c r="K50" s="189">
        <v>13</v>
      </c>
      <c r="L50" s="191">
        <v>13</v>
      </c>
      <c r="M50" s="189">
        <v>13</v>
      </c>
      <c r="N50" s="189">
        <v>14.3</v>
      </c>
      <c r="O50" s="189">
        <v>14.75</v>
      </c>
      <c r="P50" s="56">
        <v>9.34</v>
      </c>
      <c r="Q50" s="56">
        <v>9.16</v>
      </c>
      <c r="R50" s="56">
        <v>10.375909090909097</v>
      </c>
      <c r="S50" s="56">
        <v>9.0500000000000007</v>
      </c>
      <c r="T50" s="189">
        <v>10.5</v>
      </c>
      <c r="U50" s="189">
        <v>10.5</v>
      </c>
      <c r="V50" s="185"/>
      <c r="W50" s="186"/>
      <c r="X50" s="189">
        <v>10.5</v>
      </c>
      <c r="Y50" s="189">
        <v>10.5</v>
      </c>
      <c r="Z50" s="189">
        <v>11</v>
      </c>
      <c r="AA50" s="189">
        <v>11</v>
      </c>
      <c r="AB50" s="189">
        <v>11.5</v>
      </c>
      <c r="AC50" s="297">
        <v>11.5</v>
      </c>
      <c r="AD50" s="308">
        <f>AVERAGE(P50:R50)</f>
        <v>9.6253030303030318</v>
      </c>
      <c r="AE50" s="246">
        <f>AVERAGE(S50:T50:U50)</f>
        <v>10.016666666666667</v>
      </c>
      <c r="AF50" s="246">
        <f t="shared" si="33"/>
        <v>10.666666666666666</v>
      </c>
      <c r="AG50" s="309">
        <f t="shared" si="34"/>
        <v>11.333333333333334</v>
      </c>
      <c r="AH50" s="241">
        <f>AVERAGE(P50:AC50)</f>
        <v>10.410492424242426</v>
      </c>
      <c r="AI50" s="267"/>
    </row>
    <row r="51" spans="1:358" ht="50.25" hidden="1" customHeight="1" outlineLevel="1" thickBot="1">
      <c r="A51" s="47" t="s">
        <v>26</v>
      </c>
      <c r="B51" s="78" t="e">
        <f>C51-#REF!</f>
        <v>#REF!</v>
      </c>
      <c r="C51" s="55">
        <v>14.5</v>
      </c>
      <c r="D51" s="49"/>
      <c r="E51" s="49"/>
      <c r="F51" s="51"/>
      <c r="G51" s="51"/>
      <c r="H51" s="52"/>
      <c r="I51" s="52"/>
      <c r="J51" s="55"/>
      <c r="K51" s="181">
        <v>13.4</v>
      </c>
      <c r="L51" s="101">
        <v>13.4</v>
      </c>
      <c r="M51" s="101">
        <v>13.28</v>
      </c>
      <c r="N51" s="176">
        <v>13.62</v>
      </c>
      <c r="O51" s="176">
        <v>14</v>
      </c>
      <c r="P51" s="56">
        <v>9.34</v>
      </c>
      <c r="Q51" s="56">
        <v>9.16</v>
      </c>
      <c r="R51" s="50">
        <v>10.375909090909097</v>
      </c>
      <c r="S51" s="56">
        <v>9.0500000000000007</v>
      </c>
      <c r="T51" s="183">
        <v>10.039999999999999</v>
      </c>
      <c r="U51" s="189">
        <v>11.66</v>
      </c>
      <c r="V51" s="224"/>
      <c r="W51" s="186"/>
      <c r="X51" s="189">
        <v>10.7</v>
      </c>
      <c r="Y51" s="183">
        <v>10</v>
      </c>
      <c r="Z51" s="183">
        <v>9.1</v>
      </c>
      <c r="AA51" s="183">
        <v>11.6</v>
      </c>
      <c r="AB51" s="183">
        <v>13.87</v>
      </c>
      <c r="AC51" s="298">
        <v>14.12</v>
      </c>
      <c r="AD51" s="308">
        <f>AVERAGE(P51:R51)</f>
        <v>9.6253030303030318</v>
      </c>
      <c r="AE51" s="246">
        <f>AVERAGE(S51:T51:U51)</f>
        <v>10.25</v>
      </c>
      <c r="AF51" s="246">
        <f t="shared" si="33"/>
        <v>9.9333333333333318</v>
      </c>
      <c r="AG51" s="309">
        <f t="shared" si="34"/>
        <v>13.196666666666665</v>
      </c>
      <c r="AH51" s="241">
        <f>AVERAGE(P51:AC51)</f>
        <v>10.751325757575758</v>
      </c>
      <c r="AI51" s="267"/>
    </row>
    <row r="52" spans="1:358" s="62" customFormat="1" ht="19.5" hidden="1" outlineLevel="1" thickBot="1">
      <c r="A52" s="245" t="s">
        <v>75</v>
      </c>
      <c r="B52" s="155" t="s">
        <v>27</v>
      </c>
      <c r="C52" s="155" t="s">
        <v>27</v>
      </c>
      <c r="D52" s="155"/>
      <c r="E52" s="156"/>
      <c r="F52" s="157" t="e">
        <f>AVERAGE(F48:F51)</f>
        <v>#DIV/0!</v>
      </c>
      <c r="G52" s="157"/>
      <c r="H52" s="157"/>
      <c r="I52" s="157"/>
      <c r="J52" s="157" t="e">
        <f t="shared" ref="J52:K52" si="36">AVERAGE(J48:J51)</f>
        <v>#DIV/0!</v>
      </c>
      <c r="K52" s="157">
        <f t="shared" si="36"/>
        <v>13.35</v>
      </c>
      <c r="L52" s="157">
        <v>13.75</v>
      </c>
      <c r="M52" s="157">
        <f>AVERAGE(M48:M51)</f>
        <v>13.07</v>
      </c>
      <c r="N52" s="157">
        <f>AVERAGE(N48:N51)</f>
        <v>14.03</v>
      </c>
      <c r="O52" s="157">
        <f>AVERAGE(O48:O51)</f>
        <v>14.15</v>
      </c>
      <c r="P52" s="157">
        <f>AVERAGE(P48:P51)</f>
        <v>9.34</v>
      </c>
      <c r="Q52" s="157">
        <f>AVERAGE(Q48:Q51)</f>
        <v>9.16</v>
      </c>
      <c r="R52" s="157">
        <f t="shared" ref="R52:AG52" si="37">AVERAGE(R48:R51)</f>
        <v>10.375909090909097</v>
      </c>
      <c r="S52" s="59">
        <f t="shared" si="37"/>
        <v>9.0500000000000007</v>
      </c>
      <c r="T52" s="59">
        <f>AVERAGE(T48:T51)</f>
        <v>10.0275</v>
      </c>
      <c r="U52" s="59">
        <f t="shared" si="37"/>
        <v>10.489999999999998</v>
      </c>
      <c r="V52" s="379"/>
      <c r="W52" s="379"/>
      <c r="X52" s="59">
        <f t="shared" si="37"/>
        <v>10.175000000000001</v>
      </c>
      <c r="Y52" s="59">
        <f t="shared" si="37"/>
        <v>9.9375</v>
      </c>
      <c r="Z52" s="59">
        <f t="shared" si="37"/>
        <v>10.3375</v>
      </c>
      <c r="AA52" s="59">
        <f t="shared" si="37"/>
        <v>11.275</v>
      </c>
      <c r="AB52" s="59">
        <f t="shared" si="37"/>
        <v>12.342499999999999</v>
      </c>
      <c r="AC52" s="234">
        <f t="shared" si="37"/>
        <v>12.604999999999999</v>
      </c>
      <c r="AD52" s="310">
        <f t="shared" si="37"/>
        <v>9.6253030303030318</v>
      </c>
      <c r="AE52" s="59">
        <f t="shared" si="37"/>
        <v>9.855833333333333</v>
      </c>
      <c r="AF52" s="59">
        <f t="shared" si="37"/>
        <v>10.149999999999999</v>
      </c>
      <c r="AG52" s="311">
        <f t="shared" si="37"/>
        <v>12.074166666666667</v>
      </c>
      <c r="AH52" s="242">
        <f>AVERAGE(AH48:AH51)</f>
        <v>10.426325757575759</v>
      </c>
      <c r="AI52" s="270"/>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s="61"/>
      <c r="GU52" s="61"/>
      <c r="GV52" s="61"/>
      <c r="GW52" s="61"/>
      <c r="GX52" s="61"/>
      <c r="GY52" s="61"/>
      <c r="GZ52" s="61"/>
      <c r="HA52" s="61"/>
      <c r="HB52" s="61"/>
      <c r="HC52" s="61"/>
      <c r="HD52" s="61"/>
      <c r="HE52" s="61"/>
      <c r="HF52" s="61"/>
      <c r="HG52" s="61"/>
      <c r="HH52" s="61"/>
      <c r="HI52" s="61"/>
      <c r="HJ52" s="61"/>
      <c r="HK52" s="61"/>
      <c r="HL52" s="61"/>
      <c r="HM52" s="61"/>
      <c r="HN52" s="61"/>
      <c r="HO52" s="61"/>
      <c r="HP52" s="61"/>
      <c r="HQ52" s="61"/>
      <c r="HR52" s="61"/>
      <c r="HS52" s="61"/>
      <c r="HT52" s="61"/>
      <c r="HU52" s="61"/>
      <c r="HV52" s="61"/>
      <c r="HW52" s="61"/>
      <c r="HX52" s="61"/>
      <c r="HY52" s="61"/>
      <c r="HZ52" s="61"/>
      <c r="IA52" s="61"/>
      <c r="IB52" s="61"/>
      <c r="IC52" s="61"/>
      <c r="ID52" s="61"/>
      <c r="IE52" s="61"/>
      <c r="IF52" s="61"/>
      <c r="IG52" s="61"/>
      <c r="IH52" s="61"/>
      <c r="II52" s="61"/>
      <c r="IJ52" s="61"/>
      <c r="IK52" s="61"/>
      <c r="IL52" s="61"/>
      <c r="IM52" s="61"/>
      <c r="IN52" s="61"/>
      <c r="IO52" s="61"/>
      <c r="IP52" s="61"/>
      <c r="IQ52" s="61"/>
      <c r="IR52" s="61"/>
      <c r="IS52" s="61"/>
      <c r="IT52" s="61"/>
      <c r="IU52" s="61"/>
      <c r="IV52" s="61"/>
      <c r="IW52" s="61"/>
      <c r="IX52" s="61"/>
      <c r="IY52" s="61"/>
      <c r="IZ52" s="61"/>
      <c r="JA52" s="61"/>
      <c r="JB52" s="61"/>
      <c r="JC52" s="61"/>
      <c r="JD52" s="61"/>
      <c r="JE52" s="61"/>
      <c r="JF52" s="61"/>
      <c r="JG52" s="61"/>
      <c r="JH52" s="61"/>
      <c r="JI52" s="61"/>
      <c r="JJ52" s="61"/>
      <c r="JK52" s="61"/>
      <c r="JL52" s="61"/>
      <c r="JM52" s="61"/>
      <c r="JN52" s="61"/>
      <c r="JO52" s="61"/>
      <c r="JP52" s="61"/>
      <c r="JQ52" s="61"/>
      <c r="JR52" s="61"/>
      <c r="JS52" s="61"/>
      <c r="JT52" s="61"/>
      <c r="JU52" s="61"/>
      <c r="JV52" s="61"/>
      <c r="JW52" s="61"/>
      <c r="JX52" s="61"/>
      <c r="JY52" s="61"/>
      <c r="JZ52" s="61"/>
      <c r="KA52" s="61"/>
      <c r="KB52" s="61"/>
      <c r="KC52" s="61"/>
      <c r="KD52" s="61"/>
      <c r="KE52" s="61"/>
      <c r="KF52" s="61"/>
      <c r="KG52" s="61"/>
      <c r="KH52" s="61"/>
      <c r="KI52" s="61"/>
      <c r="KJ52" s="61"/>
      <c r="KK52" s="61"/>
      <c r="KL52" s="61"/>
      <c r="KM52" s="61"/>
      <c r="KN52" s="61"/>
      <c r="KO52" s="61"/>
      <c r="KP52" s="61"/>
      <c r="KQ52" s="61"/>
      <c r="KR52" s="61"/>
      <c r="KS52" s="61"/>
      <c r="KT52" s="61"/>
      <c r="KU52" s="61"/>
      <c r="KV52" s="61"/>
      <c r="KW52" s="61"/>
      <c r="KX52" s="61"/>
      <c r="KY52" s="61"/>
      <c r="KZ52" s="61"/>
      <c r="LA52" s="61"/>
      <c r="LB52" s="61"/>
      <c r="LC52" s="61"/>
      <c r="LD52" s="61"/>
      <c r="LE52" s="61"/>
      <c r="LF52" s="61"/>
      <c r="LG52" s="61"/>
      <c r="LH52" s="61"/>
      <c r="LI52" s="61"/>
      <c r="LJ52" s="61"/>
      <c r="LK52" s="61"/>
      <c r="LL52" s="61"/>
      <c r="LM52" s="61"/>
      <c r="LN52" s="61"/>
      <c r="LO52" s="61"/>
      <c r="LP52" s="61"/>
      <c r="LQ52" s="61"/>
      <c r="LR52" s="61"/>
      <c r="LS52" s="61"/>
      <c r="LT52" s="61"/>
      <c r="LU52" s="61"/>
      <c r="LV52" s="61"/>
      <c r="LW52" s="61"/>
      <c r="LX52" s="61"/>
      <c r="LY52" s="61"/>
      <c r="LZ52" s="61"/>
      <c r="MA52" s="61"/>
      <c r="MB52" s="61"/>
      <c r="MC52" s="61"/>
      <c r="MD52" s="61"/>
      <c r="ME52" s="61"/>
      <c r="MF52" s="61"/>
      <c r="MG52" s="61"/>
      <c r="MH52" s="61"/>
      <c r="MI52" s="61"/>
      <c r="MJ52" s="61"/>
      <c r="MK52" s="61"/>
      <c r="ML52" s="61"/>
      <c r="MM52" s="61"/>
      <c r="MN52" s="61"/>
      <c r="MO52" s="61"/>
      <c r="MP52" s="61"/>
      <c r="MQ52" s="61"/>
      <c r="MR52" s="61"/>
      <c r="MS52" s="61"/>
      <c r="MT52" s="61"/>
    </row>
    <row r="53" spans="1:358" ht="19.5" collapsed="1" thickBot="1">
      <c r="A53" s="227" t="s">
        <v>74</v>
      </c>
      <c r="B53" s="165"/>
      <c r="C53" s="165"/>
      <c r="D53" s="166"/>
      <c r="E53" s="166"/>
      <c r="F53" s="167"/>
      <c r="G53" s="167"/>
      <c r="H53" s="167"/>
      <c r="I53" s="167"/>
      <c r="J53" s="168"/>
      <c r="K53" s="167">
        <f>K52+K14</f>
        <v>61.65</v>
      </c>
      <c r="L53" s="167">
        <f>L52+L14</f>
        <v>60.6</v>
      </c>
      <c r="M53" s="167"/>
      <c r="N53" s="164">
        <f>N52</f>
        <v>14.03</v>
      </c>
      <c r="O53" s="164">
        <f t="shared" ref="O53" si="38">O52</f>
        <v>14.15</v>
      </c>
      <c r="P53" s="164">
        <f>P52</f>
        <v>9.34</v>
      </c>
      <c r="Q53" s="164">
        <f t="shared" ref="Q53" si="39">Q52</f>
        <v>9.16</v>
      </c>
      <c r="R53" s="164">
        <f>R52</f>
        <v>10.375909090909097</v>
      </c>
      <c r="S53" s="164">
        <f>S52</f>
        <v>9.0500000000000007</v>
      </c>
      <c r="T53" s="164">
        <v>10</v>
      </c>
      <c r="U53" s="164">
        <v>10</v>
      </c>
      <c r="V53" s="370"/>
      <c r="W53" s="370"/>
      <c r="X53" s="164">
        <v>9.5</v>
      </c>
      <c r="Y53" s="164">
        <v>9.5</v>
      </c>
      <c r="Z53" s="164">
        <v>10.5</v>
      </c>
      <c r="AA53" s="164">
        <v>12</v>
      </c>
      <c r="AB53" s="164">
        <v>13</v>
      </c>
      <c r="AC53" s="164">
        <v>14</v>
      </c>
      <c r="AD53" s="312">
        <f>AVERAGE(P53:R53)</f>
        <v>9.6253030303030318</v>
      </c>
      <c r="AE53" s="164">
        <f>AVERAGE(S53:T53:U53)</f>
        <v>9.6833333333333336</v>
      </c>
      <c r="AF53" s="164">
        <f>AVERAGE(X53:Z53)</f>
        <v>9.8333333333333339</v>
      </c>
      <c r="AG53" s="313">
        <f>AVERAGE(AA53:AC53)</f>
        <v>13</v>
      </c>
      <c r="AH53" s="242">
        <f>AVERAGE(P53:AC53)</f>
        <v>10.535492424242426</v>
      </c>
      <c r="AI53" s="275">
        <v>12.8</v>
      </c>
    </row>
    <row r="54" spans="1:358" ht="21.75" thickBot="1">
      <c r="A54" s="196" t="s">
        <v>41</v>
      </c>
      <c r="B54" s="88"/>
      <c r="C54" s="88"/>
      <c r="D54" s="65"/>
      <c r="E54" s="65"/>
      <c r="F54" s="20"/>
      <c r="G54" s="20"/>
      <c r="H54" s="20"/>
      <c r="I54" s="20"/>
      <c r="J54" s="109"/>
      <c r="K54" s="20"/>
      <c r="L54" s="20"/>
      <c r="M54" s="20"/>
      <c r="N54" s="20"/>
      <c r="O54" s="20"/>
      <c r="P54" s="20"/>
      <c r="Q54" s="20"/>
      <c r="R54" s="23"/>
      <c r="S54" s="24"/>
      <c r="T54" s="24"/>
      <c r="U54" s="24"/>
      <c r="V54" s="371"/>
      <c r="W54" s="371"/>
      <c r="X54" s="24"/>
      <c r="Y54" s="23"/>
      <c r="Z54" s="23"/>
      <c r="AA54" s="23"/>
      <c r="AB54" s="23"/>
      <c r="AC54" s="24"/>
      <c r="AD54" s="314"/>
      <c r="AE54" s="23"/>
      <c r="AF54" s="23"/>
      <c r="AG54" s="303"/>
      <c r="AH54" s="238"/>
      <c r="AI54" s="267"/>
    </row>
    <row r="55" spans="1:358" hidden="1" outlineLevel="1">
      <c r="A55" s="89" t="s">
        <v>42</v>
      </c>
      <c r="B55" s="110">
        <v>-1.1100000000000001</v>
      </c>
      <c r="C55" s="110" t="str">
        <f>C46</f>
        <v>Previous WK</v>
      </c>
      <c r="D55" s="98"/>
      <c r="E55" s="99">
        <v>-3.67</v>
      </c>
      <c r="F55" s="35"/>
      <c r="G55" s="35"/>
      <c r="H55" s="35"/>
      <c r="I55" s="35"/>
      <c r="J55" s="72"/>
      <c r="K55" s="35"/>
      <c r="L55" s="37"/>
      <c r="M55" s="37"/>
      <c r="N55" s="35"/>
      <c r="O55" s="35"/>
      <c r="P55" s="35"/>
      <c r="Q55" s="35"/>
      <c r="R55" s="38"/>
      <c r="S55" s="39"/>
      <c r="T55" s="39"/>
      <c r="U55" s="39"/>
      <c r="V55" s="372"/>
      <c r="W55" s="372"/>
      <c r="X55" s="39"/>
      <c r="Y55" s="38"/>
      <c r="Z55" s="38"/>
      <c r="AA55" s="38"/>
      <c r="AB55" s="38"/>
      <c r="AC55" s="39"/>
      <c r="AD55" s="304"/>
      <c r="AE55" s="248"/>
      <c r="AF55" s="248"/>
      <c r="AG55" s="305"/>
      <c r="AH55" s="239"/>
      <c r="AI55" s="267"/>
    </row>
    <row r="56" spans="1:358" s="77" customFormat="1" ht="18.75" hidden="1" outlineLevel="1">
      <c r="A56" s="1180"/>
      <c r="B56" s="1181"/>
      <c r="C56" s="1181"/>
      <c r="D56" s="41"/>
      <c r="E56" s="41"/>
      <c r="F56" s="76"/>
      <c r="G56" s="76"/>
      <c r="H56" s="76"/>
      <c r="I56" s="76"/>
      <c r="J56" s="43"/>
      <c r="K56" s="76"/>
      <c r="L56" s="76"/>
      <c r="M56" s="76"/>
      <c r="N56" s="76"/>
      <c r="O56" s="76"/>
      <c r="P56" s="222"/>
      <c r="Q56" s="76"/>
      <c r="R56" s="44"/>
      <c r="S56" s="44"/>
      <c r="T56" s="44"/>
      <c r="U56" s="44"/>
      <c r="V56" s="376"/>
      <c r="W56" s="377"/>
      <c r="X56" s="44"/>
      <c r="Y56" s="44"/>
      <c r="Z56" s="44"/>
      <c r="AA56" s="44"/>
      <c r="AB56" s="44"/>
      <c r="AC56" s="235"/>
      <c r="AD56" s="315"/>
      <c r="AE56" s="44"/>
      <c r="AF56" s="44"/>
      <c r="AG56" s="316"/>
      <c r="AH56" s="240"/>
      <c r="AI56" s="268"/>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c r="EK56" s="45"/>
      <c r="EL56" s="45"/>
      <c r="EM56" s="45"/>
      <c r="EN56" s="45"/>
      <c r="EO56" s="45"/>
      <c r="EP56" s="45"/>
      <c r="EQ56" s="45"/>
      <c r="ER56" s="45"/>
      <c r="ES56" s="45"/>
      <c r="ET56" s="45"/>
      <c r="EU56" s="45"/>
      <c r="EV56" s="45"/>
      <c r="EW56" s="45"/>
      <c r="EX56" s="45"/>
      <c r="EY56" s="45"/>
      <c r="EZ56" s="45"/>
      <c r="FA56" s="45"/>
      <c r="FB56" s="45"/>
      <c r="FC56" s="45"/>
      <c r="FD56" s="45"/>
      <c r="FE56" s="45"/>
      <c r="FF56" s="45"/>
      <c r="FG56" s="45"/>
      <c r="FH56" s="45"/>
      <c r="FI56" s="45"/>
      <c r="FJ56" s="45"/>
      <c r="FK56" s="45"/>
      <c r="FL56" s="45"/>
      <c r="FM56" s="45"/>
      <c r="FN56" s="45"/>
      <c r="FO56" s="45"/>
      <c r="FP56" s="45"/>
      <c r="FQ56" s="45"/>
      <c r="FR56" s="45"/>
      <c r="FS56" s="45"/>
      <c r="FT56" s="45"/>
      <c r="FU56" s="45"/>
      <c r="FV56" s="45"/>
      <c r="FW56" s="45"/>
      <c r="FX56" s="45"/>
      <c r="FY56" s="45"/>
      <c r="FZ56" s="45"/>
      <c r="GA56" s="45"/>
      <c r="GB56" s="45"/>
      <c r="GC56" s="45"/>
      <c r="GD56" s="45"/>
      <c r="GE56" s="45"/>
      <c r="GF56" s="45"/>
      <c r="GG56" s="45"/>
      <c r="GH56" s="45"/>
      <c r="GI56" s="45"/>
      <c r="GJ56" s="45"/>
      <c r="GK56" s="45"/>
      <c r="GL56" s="45"/>
      <c r="GM56" s="45"/>
      <c r="GN56" s="45"/>
      <c r="GO56" s="45"/>
      <c r="GP56" s="45"/>
      <c r="GQ56" s="45"/>
      <c r="GR56" s="45"/>
      <c r="GS56" s="45"/>
      <c r="GT56" s="45"/>
      <c r="GU56" s="45"/>
      <c r="GV56" s="45"/>
      <c r="GW56" s="45"/>
      <c r="GX56" s="45"/>
      <c r="GY56" s="45"/>
      <c r="GZ56" s="45"/>
      <c r="HA56" s="45"/>
      <c r="HB56" s="45"/>
      <c r="HC56" s="45"/>
      <c r="HD56" s="45"/>
      <c r="HE56" s="45"/>
      <c r="HF56" s="45"/>
      <c r="HG56" s="45"/>
      <c r="HH56" s="45"/>
      <c r="HI56" s="45"/>
      <c r="HJ56" s="45"/>
      <c r="HK56" s="45"/>
      <c r="HL56" s="45"/>
      <c r="HM56" s="45"/>
      <c r="HN56" s="45"/>
      <c r="HO56" s="45"/>
      <c r="HP56" s="45"/>
      <c r="HQ56" s="45"/>
      <c r="HR56" s="45"/>
      <c r="HS56" s="45"/>
      <c r="HT56" s="45"/>
      <c r="HU56" s="45"/>
      <c r="HV56" s="45"/>
      <c r="HW56" s="45"/>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row>
    <row r="57" spans="1:358" ht="54.75" hidden="1" customHeight="1" outlineLevel="1">
      <c r="A57" s="47" t="s">
        <v>23</v>
      </c>
      <c r="B57" s="78">
        <f>C57-$B$55</f>
        <v>-0.8899999999999999</v>
      </c>
      <c r="C57" s="55">
        <v>-2</v>
      </c>
      <c r="D57" s="49"/>
      <c r="E57" s="49"/>
      <c r="F57" s="52"/>
      <c r="G57" s="57"/>
      <c r="H57" s="56"/>
      <c r="I57" s="56"/>
      <c r="J57" s="55"/>
      <c r="K57" s="189">
        <v>-7.5</v>
      </c>
      <c r="L57" s="191">
        <v>-7.5</v>
      </c>
      <c r="M57" s="154">
        <v>-8</v>
      </c>
      <c r="N57" s="176">
        <v>-7</v>
      </c>
      <c r="O57" s="176">
        <v>-7</v>
      </c>
      <c r="P57" s="50">
        <v>-3.13</v>
      </c>
      <c r="Q57" s="50">
        <v>-5.08</v>
      </c>
      <c r="R57" s="50">
        <v>-7.3010164638511021</v>
      </c>
      <c r="S57" s="50">
        <v>-8.77</v>
      </c>
      <c r="T57" s="189">
        <v>-8.5933420822397171</v>
      </c>
      <c r="U57" s="189">
        <v>-8</v>
      </c>
      <c r="V57" s="185"/>
      <c r="W57" s="186"/>
      <c r="X57" s="189">
        <v>-8.1999999999999993</v>
      </c>
      <c r="Y57" s="189">
        <v>-8.1999999999999993</v>
      </c>
      <c r="Z57" s="189">
        <v>-8.3000000000000007</v>
      </c>
      <c r="AA57" s="189">
        <v>-8.1</v>
      </c>
      <c r="AB57" s="189">
        <v>-8</v>
      </c>
      <c r="AC57" s="297">
        <v>-7.9</v>
      </c>
      <c r="AD57" s="308">
        <f>AVERAGE(P57:R57)</f>
        <v>-5.1703388212837007</v>
      </c>
      <c r="AE57" s="246">
        <f>AVERAGE(S57:T57:U57)</f>
        <v>-8.4544473607465722</v>
      </c>
      <c r="AF57" s="246">
        <f>AVERAGE(X57:Z57)</f>
        <v>-8.2333333333333325</v>
      </c>
      <c r="AG57" s="309">
        <f>AVERAGE(AA57:AC57)</f>
        <v>-8</v>
      </c>
      <c r="AH57" s="241">
        <f>AVERAGE(P57:AC57)</f>
        <v>-7.464529878840902</v>
      </c>
      <c r="AI57" s="267"/>
    </row>
    <row r="58" spans="1:358" ht="54.75" hidden="1" customHeight="1" outlineLevel="1">
      <c r="A58" s="47" t="s">
        <v>24</v>
      </c>
      <c r="B58" s="78">
        <f t="shared" ref="B58" si="40">C58-$B$43</f>
        <v>-1.2</v>
      </c>
      <c r="C58" s="111">
        <v>-1.2</v>
      </c>
      <c r="D58" s="49"/>
      <c r="E58" s="49"/>
      <c r="F58" s="56"/>
      <c r="G58" s="57"/>
      <c r="H58" s="56"/>
      <c r="I58" s="56"/>
      <c r="J58" s="111"/>
      <c r="K58" s="189">
        <v>-8.1</v>
      </c>
      <c r="L58" s="191">
        <v>-8.1</v>
      </c>
      <c r="M58" s="154">
        <v>-8.3000000000000007</v>
      </c>
      <c r="N58" s="176">
        <v>-7</v>
      </c>
      <c r="O58" s="191"/>
      <c r="P58" s="50">
        <v>-3.13</v>
      </c>
      <c r="Q58" s="50">
        <v>-5.08</v>
      </c>
      <c r="R58" s="56">
        <v>-7.3010164638511021</v>
      </c>
      <c r="S58" s="56">
        <v>-8.77</v>
      </c>
      <c r="T58" s="189">
        <v>-8.5</v>
      </c>
      <c r="U58" s="189">
        <v>-7.5</v>
      </c>
      <c r="V58" s="185"/>
      <c r="W58" s="186"/>
      <c r="X58" s="189">
        <v>-7.5</v>
      </c>
      <c r="Y58" s="189">
        <v>-7.7</v>
      </c>
      <c r="Z58" s="189">
        <v>-7.3</v>
      </c>
      <c r="AA58" s="189">
        <v>-7.1</v>
      </c>
      <c r="AB58" s="189">
        <v>-6.9</v>
      </c>
      <c r="AC58" s="297">
        <v>-6.7</v>
      </c>
      <c r="AD58" s="308">
        <f>AVERAGE(P58:R58)</f>
        <v>-5.1703388212837007</v>
      </c>
      <c r="AE58" s="246">
        <f>AVERAGE(S58:T58:U58)</f>
        <v>-8.2566666666666659</v>
      </c>
      <c r="AF58" s="246">
        <f t="shared" ref="AF58:AF60" si="41">AVERAGE(X58:Z58)</f>
        <v>-7.5</v>
      </c>
      <c r="AG58" s="309">
        <f t="shared" ref="AG58:AG60" si="42">AVERAGE(AA58:AC58)</f>
        <v>-6.8999999999999995</v>
      </c>
      <c r="AH58" s="241">
        <f>AVERAGE(P58:AC58)</f>
        <v>-6.9567513719875924</v>
      </c>
      <c r="AI58" s="267"/>
    </row>
    <row r="59" spans="1:358" ht="54.75" hidden="1" customHeight="1" outlineLevel="1">
      <c r="A59" s="47" t="s">
        <v>25</v>
      </c>
      <c r="B59" s="78">
        <f t="shared" ref="B59" si="43">C59-$B$55</f>
        <v>-0.3899999999999999</v>
      </c>
      <c r="C59" s="55">
        <v>-1.5</v>
      </c>
      <c r="D59" s="49"/>
      <c r="E59" s="49"/>
      <c r="F59" s="52"/>
      <c r="G59" s="57"/>
      <c r="H59" s="56"/>
      <c r="I59" s="56"/>
      <c r="J59" s="55"/>
      <c r="K59" s="189">
        <v>-8</v>
      </c>
      <c r="L59" s="191">
        <v>-8</v>
      </c>
      <c r="M59" s="189">
        <v>-8</v>
      </c>
      <c r="N59" s="176">
        <v>-7</v>
      </c>
      <c r="O59" s="176">
        <v>-6.5</v>
      </c>
      <c r="P59" s="50">
        <v>-3.13</v>
      </c>
      <c r="Q59" s="50">
        <v>-5.08</v>
      </c>
      <c r="R59" s="50">
        <v>-7.3010164638511021</v>
      </c>
      <c r="S59" s="50">
        <v>-8.77</v>
      </c>
      <c r="T59" s="189">
        <v>-8.5</v>
      </c>
      <c r="U59" s="189">
        <v>-8.5</v>
      </c>
      <c r="V59" s="185"/>
      <c r="W59" s="186"/>
      <c r="X59" s="189">
        <v>-8.5</v>
      </c>
      <c r="Y59" s="189">
        <v>-8</v>
      </c>
      <c r="Z59" s="189">
        <v>-7.5</v>
      </c>
      <c r="AA59" s="189">
        <v>-7.5</v>
      </c>
      <c r="AB59" s="189">
        <v>-7.5</v>
      </c>
      <c r="AC59" s="297">
        <v>-7.5</v>
      </c>
      <c r="AD59" s="308">
        <f>AVERAGE(P59:R59)</f>
        <v>-5.1703388212837007</v>
      </c>
      <c r="AE59" s="246">
        <f>AVERAGE(S59:T59:U59)</f>
        <v>-8.59</v>
      </c>
      <c r="AF59" s="246">
        <f t="shared" si="41"/>
        <v>-8</v>
      </c>
      <c r="AG59" s="309">
        <f t="shared" si="42"/>
        <v>-7.5</v>
      </c>
      <c r="AH59" s="241">
        <f>AVERAGE(P59:AC59)</f>
        <v>-7.3150847053209249</v>
      </c>
      <c r="AI59" s="267"/>
    </row>
    <row r="60" spans="1:358" ht="54.75" hidden="1" customHeight="1" outlineLevel="1" thickBot="1">
      <c r="A60" s="47" t="s">
        <v>26</v>
      </c>
      <c r="B60" s="78">
        <f>C60-$B$25</f>
        <v>-1.98</v>
      </c>
      <c r="C60" s="55">
        <v>-1.98</v>
      </c>
      <c r="D60" s="49"/>
      <c r="E60" s="49"/>
      <c r="F60" s="52"/>
      <c r="G60" s="51"/>
      <c r="H60" s="52"/>
      <c r="I60" s="52"/>
      <c r="J60" s="55"/>
      <c r="K60" s="181">
        <v>-9.02</v>
      </c>
      <c r="L60" s="101">
        <v>-9.02</v>
      </c>
      <c r="M60" s="101">
        <v>-9.02</v>
      </c>
      <c r="N60" s="182">
        <v>-6.67</v>
      </c>
      <c r="O60" s="182">
        <v>-6.7</v>
      </c>
      <c r="P60" s="50">
        <v>-3.13</v>
      </c>
      <c r="Q60" s="50">
        <v>-5.08</v>
      </c>
      <c r="R60" s="56">
        <v>-7.3010164638511021</v>
      </c>
      <c r="S60" s="56">
        <v>-8.77</v>
      </c>
      <c r="T60" s="189">
        <v>-8.43</v>
      </c>
      <c r="U60" s="189">
        <v>-8.3000000000000007</v>
      </c>
      <c r="V60" s="185"/>
      <c r="W60" s="186"/>
      <c r="X60" s="189">
        <v>-8.43</v>
      </c>
      <c r="Y60" s="189">
        <v>-8.56</v>
      </c>
      <c r="Z60" s="189">
        <v>-9</v>
      </c>
      <c r="AA60" s="189">
        <v>-8.6999999999999993</v>
      </c>
      <c r="AB60" s="189">
        <v>-8.23</v>
      </c>
      <c r="AC60" s="297">
        <v>-8</v>
      </c>
      <c r="AD60" s="308">
        <f>AVERAGE(P60:R60)</f>
        <v>-5.1703388212837007</v>
      </c>
      <c r="AE60" s="246">
        <f>AVERAGE(S60:T60:U60)</f>
        <v>-8.5</v>
      </c>
      <c r="AF60" s="246">
        <f t="shared" si="41"/>
        <v>-8.663333333333334</v>
      </c>
      <c r="AG60" s="309">
        <f t="shared" si="42"/>
        <v>-8.31</v>
      </c>
      <c r="AH60" s="241">
        <f>AVERAGE(P60:AC60)</f>
        <v>-7.660918038654259</v>
      </c>
      <c r="AI60" s="267"/>
    </row>
    <row r="61" spans="1:358" s="62" customFormat="1" ht="19.5" hidden="1" outlineLevel="1" thickBot="1">
      <c r="A61" s="245" t="s">
        <v>75</v>
      </c>
      <c r="B61" s="58" t="s">
        <v>27</v>
      </c>
      <c r="C61" s="58" t="s">
        <v>27</v>
      </c>
      <c r="D61" s="87"/>
      <c r="E61" s="58"/>
      <c r="F61" s="59"/>
      <c r="G61" s="59"/>
      <c r="H61" s="59"/>
      <c r="I61" s="59"/>
      <c r="J61" s="59"/>
      <c r="K61" s="59">
        <f t="shared" ref="K61:AG61" si="44">AVERAGE(K57:K60)</f>
        <v>-8.1550000000000011</v>
      </c>
      <c r="L61" s="59">
        <f t="shared" si="44"/>
        <v>-8.1550000000000011</v>
      </c>
      <c r="M61" s="59">
        <f t="shared" si="44"/>
        <v>-8.33</v>
      </c>
      <c r="N61" s="59">
        <f t="shared" si="44"/>
        <v>-6.9175000000000004</v>
      </c>
      <c r="O61" s="59">
        <f t="shared" si="44"/>
        <v>-6.7333333333333334</v>
      </c>
      <c r="P61" s="59">
        <f>AVERAGE(P57:P60)</f>
        <v>-3.13</v>
      </c>
      <c r="Q61" s="59">
        <f t="shared" si="44"/>
        <v>-5.08</v>
      </c>
      <c r="R61" s="59">
        <f t="shared" si="44"/>
        <v>-7.3010164638511021</v>
      </c>
      <c r="S61" s="59">
        <f t="shared" si="44"/>
        <v>-8.77</v>
      </c>
      <c r="T61" s="59">
        <f>AVERAGE(T57:T60)</f>
        <v>-8.5058355205599288</v>
      </c>
      <c r="U61" s="59">
        <f t="shared" si="44"/>
        <v>-8.0749999999999993</v>
      </c>
      <c r="V61" s="369"/>
      <c r="W61" s="369"/>
      <c r="X61" s="59">
        <f t="shared" si="44"/>
        <v>-8.1574999999999989</v>
      </c>
      <c r="Y61" s="59">
        <f t="shared" si="44"/>
        <v>-8.1150000000000002</v>
      </c>
      <c r="Z61" s="59">
        <f t="shared" si="44"/>
        <v>-8.0250000000000004</v>
      </c>
      <c r="AA61" s="59">
        <f t="shared" si="44"/>
        <v>-7.85</v>
      </c>
      <c r="AB61" s="59">
        <f t="shared" si="44"/>
        <v>-7.6574999999999998</v>
      </c>
      <c r="AC61" s="234">
        <f t="shared" si="44"/>
        <v>-7.5250000000000004</v>
      </c>
      <c r="AD61" s="310">
        <f t="shared" si="44"/>
        <v>-5.1703388212837007</v>
      </c>
      <c r="AE61" s="59">
        <f t="shared" si="44"/>
        <v>-8.4502785068533086</v>
      </c>
      <c r="AF61" s="59">
        <f t="shared" si="44"/>
        <v>-8.0991666666666671</v>
      </c>
      <c r="AG61" s="311">
        <f t="shared" si="44"/>
        <v>-7.6775000000000002</v>
      </c>
      <c r="AH61" s="242">
        <f>AVERAGE(AH57:AH60)</f>
        <v>-7.3493209987009198</v>
      </c>
      <c r="AI61" s="269"/>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c r="HI61" s="61"/>
      <c r="HJ61" s="61"/>
      <c r="HK61" s="61"/>
      <c r="HL61" s="61"/>
      <c r="HM61" s="61"/>
      <c r="HN61" s="61"/>
      <c r="HO61" s="61"/>
      <c r="HP61" s="61"/>
      <c r="HQ61" s="61"/>
      <c r="HR61" s="61"/>
      <c r="HS61" s="61"/>
      <c r="HT61" s="61"/>
      <c r="HU61" s="61"/>
      <c r="HV61" s="61"/>
      <c r="HW61" s="61"/>
      <c r="HX61" s="61"/>
      <c r="HY61" s="61"/>
      <c r="HZ61" s="61"/>
      <c r="IA61" s="61"/>
      <c r="IB61" s="61"/>
      <c r="IC61" s="61"/>
      <c r="ID61" s="61"/>
      <c r="IE61" s="61"/>
      <c r="IF61" s="61"/>
      <c r="IG61" s="61"/>
      <c r="IH61" s="61"/>
      <c r="II61" s="61"/>
      <c r="IJ61" s="61"/>
      <c r="IK61" s="61"/>
      <c r="IL61" s="61"/>
      <c r="IM61" s="61"/>
      <c r="IN61" s="61"/>
      <c r="IO61" s="61"/>
      <c r="IP61" s="61"/>
      <c r="IQ61" s="61"/>
      <c r="IR61" s="61"/>
      <c r="IS61" s="61"/>
      <c r="IT61" s="61"/>
      <c r="IU61" s="61"/>
      <c r="IV61" s="61"/>
      <c r="IW61" s="61"/>
      <c r="IX61" s="61"/>
      <c r="IY61" s="61"/>
      <c r="IZ61" s="61"/>
      <c r="JA61" s="61"/>
      <c r="JB61" s="61"/>
      <c r="JC61" s="61"/>
      <c r="JD61" s="61"/>
      <c r="JE61" s="61"/>
      <c r="JF61" s="61"/>
      <c r="JG61" s="61"/>
      <c r="JH61" s="61"/>
      <c r="JI61" s="61"/>
      <c r="JJ61" s="61"/>
      <c r="JK61" s="61"/>
      <c r="JL61" s="61"/>
      <c r="JM61" s="61"/>
      <c r="JN61" s="61"/>
      <c r="JO61" s="61"/>
      <c r="JP61" s="61"/>
      <c r="JQ61" s="61"/>
      <c r="JR61" s="61"/>
      <c r="JS61" s="61"/>
      <c r="JT61" s="61"/>
      <c r="JU61" s="61"/>
      <c r="JV61" s="61"/>
      <c r="JW61" s="61"/>
      <c r="JX61" s="61"/>
      <c r="JY61" s="61"/>
      <c r="JZ61" s="61"/>
      <c r="KA61" s="61"/>
      <c r="KB61" s="61"/>
      <c r="KC61" s="61"/>
      <c r="KD61" s="61"/>
      <c r="KE61" s="61"/>
      <c r="KF61" s="61"/>
      <c r="KG61" s="61"/>
      <c r="KH61" s="61"/>
      <c r="KI61" s="61"/>
      <c r="KJ61" s="61"/>
      <c r="KK61" s="61"/>
      <c r="KL61" s="61"/>
      <c r="KM61" s="61"/>
      <c r="KN61" s="61"/>
      <c r="KO61" s="61"/>
      <c r="KP61" s="61"/>
      <c r="KQ61" s="61"/>
      <c r="KR61" s="61"/>
      <c r="KS61" s="61"/>
      <c r="KT61" s="61"/>
      <c r="KU61" s="61"/>
      <c r="KV61" s="61"/>
      <c r="KW61" s="61"/>
      <c r="KX61" s="61"/>
      <c r="KY61" s="61"/>
      <c r="KZ61" s="61"/>
      <c r="LA61" s="61"/>
      <c r="LB61" s="61"/>
      <c r="LC61" s="61"/>
      <c r="LD61" s="61"/>
      <c r="LE61" s="61"/>
      <c r="LF61" s="61"/>
      <c r="LG61" s="61"/>
      <c r="LH61" s="61"/>
      <c r="LI61" s="61"/>
      <c r="LJ61" s="61"/>
      <c r="LK61" s="61"/>
      <c r="LL61" s="61"/>
      <c r="LM61" s="61"/>
      <c r="LN61" s="61"/>
      <c r="LO61" s="61"/>
      <c r="LP61" s="61"/>
      <c r="LQ61" s="61"/>
      <c r="LR61" s="61"/>
      <c r="LS61" s="61"/>
      <c r="LT61" s="61"/>
      <c r="LU61" s="61"/>
      <c r="LV61" s="61"/>
      <c r="LW61" s="61"/>
      <c r="LX61" s="61"/>
      <c r="LY61" s="61"/>
      <c r="LZ61" s="61"/>
      <c r="MA61" s="61"/>
      <c r="MB61" s="61"/>
      <c r="MC61" s="61"/>
      <c r="MD61" s="61"/>
      <c r="ME61" s="61"/>
      <c r="MF61" s="61"/>
      <c r="MG61" s="61"/>
      <c r="MH61" s="61"/>
      <c r="MI61" s="61"/>
      <c r="MJ61" s="61"/>
      <c r="MK61" s="61"/>
      <c r="ML61" s="61"/>
      <c r="MM61" s="61"/>
      <c r="MN61" s="61"/>
      <c r="MO61" s="61"/>
      <c r="MP61" s="61"/>
      <c r="MQ61" s="61"/>
      <c r="MR61" s="61"/>
      <c r="MS61" s="61"/>
      <c r="MT61" s="61"/>
    </row>
    <row r="62" spans="1:358" ht="19.5" collapsed="1" thickBot="1">
      <c r="A62" s="227" t="s">
        <v>74</v>
      </c>
      <c r="B62" s="160"/>
      <c r="C62" s="160"/>
      <c r="D62" s="161"/>
      <c r="E62" s="161"/>
      <c r="F62" s="162"/>
      <c r="G62" s="162"/>
      <c r="H62" s="162"/>
      <c r="I62" s="162"/>
      <c r="J62" s="163"/>
      <c r="K62" s="162">
        <f>K14+K61</f>
        <v>40.144999999999996</v>
      </c>
      <c r="L62" s="162">
        <f>L14+L61</f>
        <v>38.695</v>
      </c>
      <c r="M62" s="162"/>
      <c r="N62" s="164">
        <f>N61</f>
        <v>-6.9175000000000004</v>
      </c>
      <c r="O62" s="164">
        <f>O61</f>
        <v>-6.7333333333333334</v>
      </c>
      <c r="P62" s="164">
        <f>P61</f>
        <v>-3.13</v>
      </c>
      <c r="Q62" s="164">
        <f t="shared" ref="Q62" si="45">Q61</f>
        <v>-5.08</v>
      </c>
      <c r="R62" s="164">
        <f>R61</f>
        <v>-7.3010164638511021</v>
      </c>
      <c r="S62" s="164">
        <f>S61</f>
        <v>-8.77</v>
      </c>
      <c r="T62" s="164">
        <v>-8.5</v>
      </c>
      <c r="U62" s="164">
        <v>-8</v>
      </c>
      <c r="V62" s="370"/>
      <c r="W62" s="370"/>
      <c r="X62" s="164">
        <v>-8.1999999999999993</v>
      </c>
      <c r="Y62" s="164">
        <v>-8.1</v>
      </c>
      <c r="Z62" s="164">
        <v>-8</v>
      </c>
      <c r="AA62" s="164">
        <v>-7.9</v>
      </c>
      <c r="AB62" s="164">
        <v>-7.65</v>
      </c>
      <c r="AC62" s="229">
        <v>-7.5</v>
      </c>
      <c r="AD62" s="312">
        <f>AVERAGE(P62:R62)</f>
        <v>-5.1703388212837007</v>
      </c>
      <c r="AE62" s="164">
        <f>AVERAGE(S62:T62:U62)</f>
        <v>-8.4233333333333338</v>
      </c>
      <c r="AF62" s="164">
        <f>AVERAGE(X62:Z62)</f>
        <v>-8.1</v>
      </c>
      <c r="AG62" s="313">
        <f>AVERAGE(AA62:AC62)</f>
        <v>-7.6833333333333336</v>
      </c>
      <c r="AH62" s="242">
        <f>AVERAGE(P62:AC62)</f>
        <v>-7.3442513719875935</v>
      </c>
      <c r="AI62" s="275">
        <v>-6.5</v>
      </c>
    </row>
    <row r="63" spans="1:358" ht="21.75" thickBot="1">
      <c r="A63" s="196" t="s">
        <v>45</v>
      </c>
      <c r="B63" s="112"/>
      <c r="C63" s="112"/>
      <c r="D63" s="113"/>
      <c r="E63" s="113"/>
      <c r="F63" s="20"/>
      <c r="G63" s="20"/>
      <c r="H63" s="20"/>
      <c r="I63" s="20"/>
      <c r="J63" s="114"/>
      <c r="K63" s="20"/>
      <c r="L63" s="115"/>
      <c r="M63" s="115"/>
      <c r="N63" s="20"/>
      <c r="O63" s="20"/>
      <c r="P63" s="20"/>
      <c r="Q63" s="20"/>
      <c r="R63" s="23"/>
      <c r="S63" s="24"/>
      <c r="T63" s="24"/>
      <c r="U63" s="24"/>
      <c r="V63" s="371"/>
      <c r="W63" s="371"/>
      <c r="X63" s="24"/>
      <c r="Y63" s="23"/>
      <c r="Z63" s="23"/>
      <c r="AA63" s="23"/>
      <c r="AB63" s="23"/>
      <c r="AC63" s="24"/>
      <c r="AD63" s="314"/>
      <c r="AE63" s="23"/>
      <c r="AF63" s="23"/>
      <c r="AG63" s="303"/>
      <c r="AH63" s="238"/>
      <c r="AI63" s="267"/>
    </row>
    <row r="64" spans="1:358" hidden="1" outlineLevel="1">
      <c r="A64" s="117" t="s">
        <v>46</v>
      </c>
      <c r="B64" s="118">
        <v>0.28000000000000003</v>
      </c>
      <c r="C64" s="118" t="str">
        <f>C55</f>
        <v>Previous WK</v>
      </c>
      <c r="D64" s="119"/>
      <c r="E64" s="120">
        <v>1.02</v>
      </c>
      <c r="F64" s="35"/>
      <c r="G64" s="35"/>
      <c r="H64" s="35"/>
      <c r="I64" s="35"/>
      <c r="J64" s="69"/>
      <c r="K64" s="35"/>
      <c r="L64" s="121"/>
      <c r="M64" s="121"/>
      <c r="N64" s="35"/>
      <c r="O64" s="35"/>
      <c r="P64" s="35"/>
      <c r="Q64" s="35"/>
      <c r="R64" s="38"/>
      <c r="S64" s="39"/>
      <c r="T64" s="39"/>
      <c r="U64" s="39"/>
      <c r="V64" s="384"/>
      <c r="W64" s="384"/>
      <c r="X64" s="39"/>
      <c r="Y64" s="38"/>
      <c r="Z64" s="38"/>
      <c r="AA64" s="38"/>
      <c r="AB64" s="38"/>
      <c r="AC64" s="39"/>
      <c r="AD64" s="304"/>
      <c r="AE64" s="248"/>
      <c r="AF64" s="248"/>
      <c r="AG64" s="305"/>
      <c r="AH64" s="239"/>
      <c r="AI64" s="267"/>
    </row>
    <row r="65" spans="1:358" s="77" customFormat="1" ht="21" hidden="1" customHeight="1" outlineLevel="1">
      <c r="A65" s="1180"/>
      <c r="B65" s="1181"/>
      <c r="C65" s="1181"/>
      <c r="D65" s="41"/>
      <c r="E65" s="41"/>
      <c r="F65" s="76"/>
      <c r="G65" s="76"/>
      <c r="H65" s="76"/>
      <c r="I65" s="76"/>
      <c r="J65" s="43"/>
      <c r="K65" s="76"/>
      <c r="L65" s="76"/>
      <c r="M65" s="76"/>
      <c r="N65" s="76"/>
      <c r="O65" s="76"/>
      <c r="P65" s="222"/>
      <c r="Q65" s="76"/>
      <c r="R65" s="44"/>
      <c r="S65" s="44"/>
      <c r="T65" s="44"/>
      <c r="U65" s="44"/>
      <c r="V65" s="373"/>
      <c r="W65" s="374"/>
      <c r="X65" s="44"/>
      <c r="Y65" s="44"/>
      <c r="Z65" s="44"/>
      <c r="AA65" s="44"/>
      <c r="AB65" s="44"/>
      <c r="AC65" s="235"/>
      <c r="AD65" s="315"/>
      <c r="AE65" s="44"/>
      <c r="AF65" s="44"/>
      <c r="AG65" s="316"/>
      <c r="AH65" s="240"/>
      <c r="AI65" s="268"/>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42.75" hidden="1" customHeight="1" outlineLevel="1">
      <c r="A66" s="47" t="s">
        <v>23</v>
      </c>
      <c r="B66" s="78">
        <f>C66-$B$64</f>
        <v>0.21999999999999997</v>
      </c>
      <c r="C66" s="123">
        <v>0.5</v>
      </c>
      <c r="D66" s="49"/>
      <c r="E66" s="49"/>
      <c r="F66" s="52"/>
      <c r="G66" s="57"/>
      <c r="H66" s="56"/>
      <c r="I66" s="56"/>
      <c r="J66" s="123"/>
      <c r="K66" s="189">
        <v>1.8</v>
      </c>
      <c r="L66" s="191">
        <v>1.8</v>
      </c>
      <c r="M66" s="191">
        <v>1.9</v>
      </c>
      <c r="N66" s="191">
        <v>2</v>
      </c>
      <c r="O66" s="191">
        <v>2</v>
      </c>
      <c r="P66" s="56">
        <v>3.5</v>
      </c>
      <c r="Q66" s="56">
        <v>3.18</v>
      </c>
      <c r="R66" s="56">
        <v>3.3497727272727289</v>
      </c>
      <c r="S66" s="56">
        <v>2.4500000000000002</v>
      </c>
      <c r="T66" s="189">
        <v>1.9888888888888943</v>
      </c>
      <c r="U66" s="189">
        <v>3.0199999999999947</v>
      </c>
      <c r="V66" s="255"/>
      <c r="W66" s="255"/>
      <c r="X66" s="189">
        <v>3.3129978354978165</v>
      </c>
      <c r="Y66" s="189">
        <v>3.4653063241106694</v>
      </c>
      <c r="Z66" s="189">
        <v>3.4618181818181797</v>
      </c>
      <c r="AA66" s="189">
        <v>3.4546645021645035</v>
      </c>
      <c r="AB66" s="189">
        <v>3.4190909090909103</v>
      </c>
      <c r="AC66" s="297">
        <v>3.4090909090909123</v>
      </c>
      <c r="AD66" s="308">
        <f>AVERAGE(P66:R66)</f>
        <v>3.3432575757575762</v>
      </c>
      <c r="AE66" s="246">
        <f>AVERAGE(S66:T66:U66)</f>
        <v>2.4862962962962967</v>
      </c>
      <c r="AF66" s="246">
        <f>AVERAGE(X66:Z66)</f>
        <v>3.4133741138088887</v>
      </c>
      <c r="AG66" s="309">
        <f>AVERAGE(AA66:AC66)</f>
        <v>3.4276154401154422</v>
      </c>
      <c r="AH66" s="241">
        <f>AVERAGE(P66:AC66)</f>
        <v>3.167635856494551</v>
      </c>
      <c r="AI66" s="267"/>
    </row>
    <row r="67" spans="1:358" ht="42.75" hidden="1" customHeight="1" outlineLevel="1">
      <c r="A67" s="47" t="s">
        <v>24</v>
      </c>
      <c r="B67" s="78">
        <f t="shared" ref="B67" si="46">C67-$B$50</f>
        <v>0.68999999999999984</v>
      </c>
      <c r="C67" s="123">
        <v>0.6</v>
      </c>
      <c r="D67" s="49"/>
      <c r="E67" s="49"/>
      <c r="F67" s="56"/>
      <c r="G67" s="57"/>
      <c r="H67" s="56"/>
      <c r="I67" s="56"/>
      <c r="J67" s="55"/>
      <c r="K67" s="189">
        <v>1.3</v>
      </c>
      <c r="L67" s="191">
        <v>1.3</v>
      </c>
      <c r="M67" s="191">
        <v>1.7</v>
      </c>
      <c r="N67" s="191">
        <v>2</v>
      </c>
      <c r="O67" s="191"/>
      <c r="P67" s="56">
        <v>3.5</v>
      </c>
      <c r="Q67" s="56">
        <v>3.18</v>
      </c>
      <c r="R67" s="56">
        <v>3.3497727272727289</v>
      </c>
      <c r="S67" s="56">
        <v>2.4500000000000002</v>
      </c>
      <c r="T67" s="189">
        <v>2.2000000000000002</v>
      </c>
      <c r="U67" s="189">
        <v>2.7</v>
      </c>
      <c r="V67" s="255"/>
      <c r="W67" s="255"/>
      <c r="X67" s="189">
        <v>3.012218722136681</v>
      </c>
      <c r="Y67" s="189">
        <v>2.9</v>
      </c>
      <c r="Z67" s="189">
        <v>2.9</v>
      </c>
      <c r="AA67" s="189">
        <v>2.5</v>
      </c>
      <c r="AB67" s="189">
        <v>2.6</v>
      </c>
      <c r="AC67" s="297">
        <v>2.8</v>
      </c>
      <c r="AD67" s="308">
        <f>AVERAGE(P67:R67)</f>
        <v>3.3432575757575762</v>
      </c>
      <c r="AE67" s="246">
        <f>AVERAGE(S67:T67:U67)</f>
        <v>2.4500000000000002</v>
      </c>
      <c r="AF67" s="246">
        <f t="shared" ref="AF67:AF69" si="47">AVERAGE(X67:Z67)</f>
        <v>2.9374062407122268</v>
      </c>
      <c r="AG67" s="309">
        <f t="shared" ref="AG67:AG69" si="48">AVERAGE(AA67:AC67)</f>
        <v>2.6333333333333333</v>
      </c>
      <c r="AH67" s="241">
        <f>AVERAGE(P67:AC67)</f>
        <v>2.8409992874507837</v>
      </c>
      <c r="AI67" s="267"/>
    </row>
    <row r="68" spans="1:358" ht="42.75" hidden="1" customHeight="1" outlineLevel="1">
      <c r="A68" s="47" t="s">
        <v>25</v>
      </c>
      <c r="B68" s="78">
        <f t="shared" ref="B68" si="49">C68-$B$64</f>
        <v>0.82000000000000006</v>
      </c>
      <c r="C68" s="123">
        <v>1.1000000000000001</v>
      </c>
      <c r="D68" s="49"/>
      <c r="E68" s="49"/>
      <c r="F68" s="52"/>
      <c r="G68" s="57"/>
      <c r="H68" s="56"/>
      <c r="I68" s="56"/>
      <c r="J68" s="123"/>
      <c r="K68" s="189">
        <v>0.5</v>
      </c>
      <c r="L68" s="191">
        <v>1.7</v>
      </c>
      <c r="M68" s="189">
        <v>1.7</v>
      </c>
      <c r="N68" s="191">
        <v>1.7</v>
      </c>
      <c r="O68" s="191">
        <v>1.7</v>
      </c>
      <c r="P68" s="56">
        <v>3.5</v>
      </c>
      <c r="Q68" s="56">
        <v>3.18</v>
      </c>
      <c r="R68" s="56">
        <v>3.3497727272727289</v>
      </c>
      <c r="S68" s="56">
        <v>2.4500000000000002</v>
      </c>
      <c r="T68" s="189">
        <v>3</v>
      </c>
      <c r="U68" s="189">
        <v>3</v>
      </c>
      <c r="V68" s="185"/>
      <c r="W68" s="186"/>
      <c r="X68" s="189">
        <v>3</v>
      </c>
      <c r="Y68" s="189">
        <v>3</v>
      </c>
      <c r="Z68" s="189">
        <v>3</v>
      </c>
      <c r="AA68" s="189">
        <v>3</v>
      </c>
      <c r="AB68" s="189">
        <v>3</v>
      </c>
      <c r="AC68" s="297">
        <v>3</v>
      </c>
      <c r="AD68" s="308">
        <f>AVERAGE(P68:R68)</f>
        <v>3.3432575757575762</v>
      </c>
      <c r="AE68" s="246">
        <f>AVERAGE(S68:T68:U68)</f>
        <v>2.8166666666666664</v>
      </c>
      <c r="AF68" s="246">
        <f t="shared" si="47"/>
        <v>3</v>
      </c>
      <c r="AG68" s="309">
        <f t="shared" si="48"/>
        <v>3</v>
      </c>
      <c r="AH68" s="241">
        <f>AVERAGE(P68:AC68)</f>
        <v>3.0399810606060611</v>
      </c>
      <c r="AI68" s="267"/>
    </row>
    <row r="69" spans="1:358" ht="42.75" hidden="1" customHeight="1" outlineLevel="1" thickBot="1">
      <c r="A69" s="47" t="s">
        <v>26</v>
      </c>
      <c r="B69" s="78" t="e">
        <f>C69-#REF!</f>
        <v>#REF!</v>
      </c>
      <c r="C69" s="123">
        <v>1.5</v>
      </c>
      <c r="D69" s="49"/>
      <c r="E69" s="49"/>
      <c r="F69" s="52"/>
      <c r="G69" s="57"/>
      <c r="H69" s="52"/>
      <c r="I69" s="52"/>
      <c r="J69" s="123"/>
      <c r="K69" s="181">
        <v>1.2</v>
      </c>
      <c r="L69" s="182">
        <v>1.2</v>
      </c>
      <c r="M69" s="182">
        <v>1.2</v>
      </c>
      <c r="N69" s="182">
        <v>2</v>
      </c>
      <c r="O69" s="182">
        <v>2.5</v>
      </c>
      <c r="P69" s="56">
        <v>3.5</v>
      </c>
      <c r="Q69" s="56">
        <v>3.18</v>
      </c>
      <c r="R69" s="56">
        <v>3.3497727272727289</v>
      </c>
      <c r="S69" s="56">
        <v>2.4500000000000002</v>
      </c>
      <c r="T69" s="189">
        <v>2.64</v>
      </c>
      <c r="U69" s="189">
        <v>3.1</v>
      </c>
      <c r="V69" s="256"/>
      <c r="W69" s="256"/>
      <c r="X69" s="189">
        <v>3.1</v>
      </c>
      <c r="Y69" s="189">
        <v>2.7</v>
      </c>
      <c r="Z69" s="189">
        <v>2.7</v>
      </c>
      <c r="AA69" s="189">
        <v>2.7</v>
      </c>
      <c r="AB69" s="189">
        <v>2.7</v>
      </c>
      <c r="AC69" s="297">
        <v>2.7</v>
      </c>
      <c r="AD69" s="308">
        <f>AVERAGE(P69:R69)</f>
        <v>3.3432575757575762</v>
      </c>
      <c r="AE69" s="246">
        <f>AVERAGE(S69:T69:U69)</f>
        <v>2.73</v>
      </c>
      <c r="AF69" s="246">
        <f t="shared" si="47"/>
        <v>2.8333333333333335</v>
      </c>
      <c r="AG69" s="309">
        <f t="shared" si="48"/>
        <v>2.7000000000000006</v>
      </c>
      <c r="AH69" s="241">
        <f>AVERAGE(P69:AC69)</f>
        <v>2.9016477272727279</v>
      </c>
      <c r="AI69" s="267"/>
    </row>
    <row r="70" spans="1:358" s="62" customFormat="1" ht="19.5" hidden="1" customHeight="1" outlineLevel="1" thickBot="1">
      <c r="A70" s="245" t="s">
        <v>75</v>
      </c>
      <c r="B70" s="58" t="s">
        <v>27</v>
      </c>
      <c r="C70" s="58" t="s">
        <v>27</v>
      </c>
      <c r="D70" s="87"/>
      <c r="E70" s="58"/>
      <c r="F70" s="59"/>
      <c r="G70" s="59"/>
      <c r="H70" s="59"/>
      <c r="I70" s="59"/>
      <c r="J70" s="59" t="e">
        <f t="shared" ref="J70" si="50">AVERAGE(J66:J69)</f>
        <v>#DIV/0!</v>
      </c>
      <c r="K70" s="59">
        <f>AVERAGE(K66:K69)</f>
        <v>1.2</v>
      </c>
      <c r="L70" s="59">
        <f>AVERAGE(L66:L69)</f>
        <v>1.5</v>
      </c>
      <c r="M70" s="59">
        <f>AVERAGE(M66:M69)</f>
        <v>1.625</v>
      </c>
      <c r="N70" s="59">
        <v>1.6</v>
      </c>
      <c r="O70" s="59">
        <f>AVERAGE(O66:O69)</f>
        <v>2.0666666666666669</v>
      </c>
      <c r="P70" s="59">
        <f>AVERAGE(P66:P69)</f>
        <v>3.5</v>
      </c>
      <c r="Q70" s="59">
        <f>AVERAGE(Q66:Q69)</f>
        <v>3.18</v>
      </c>
      <c r="R70" s="59">
        <f>AVERAGE(R66:R69)</f>
        <v>3.3497727272727289</v>
      </c>
      <c r="S70" s="59">
        <f t="shared" ref="S70:AD70" si="51">AVERAGE(S66:S69)</f>
        <v>2.4500000000000002</v>
      </c>
      <c r="T70" s="59">
        <f>AVERAGE(T66:T69)</f>
        <v>2.4572222222222235</v>
      </c>
      <c r="U70" s="59">
        <f t="shared" si="51"/>
        <v>2.9549999999999987</v>
      </c>
      <c r="V70" s="60"/>
      <c r="W70" s="60"/>
      <c r="X70" s="59">
        <f t="shared" si="51"/>
        <v>3.1063041394086244</v>
      </c>
      <c r="Y70" s="59">
        <f t="shared" si="51"/>
        <v>3.0163265810276672</v>
      </c>
      <c r="Z70" s="59">
        <f t="shared" si="51"/>
        <v>3.0154545454545447</v>
      </c>
      <c r="AA70" s="59">
        <f t="shared" si="51"/>
        <v>2.913666125541126</v>
      </c>
      <c r="AB70" s="59">
        <f t="shared" si="51"/>
        <v>2.9297727272727272</v>
      </c>
      <c r="AC70" s="234">
        <f t="shared" si="51"/>
        <v>2.9772727272727284</v>
      </c>
      <c r="AD70" s="310">
        <f t="shared" si="51"/>
        <v>3.3432575757575762</v>
      </c>
      <c r="AE70" s="59">
        <f>AVERAGE(AE66:AE69)</f>
        <v>2.6207407407407408</v>
      </c>
      <c r="AF70" s="59">
        <f t="shared" ref="AF70:AG70" si="52">AVERAGE(AF66:AF69)</f>
        <v>3.0460284219636122</v>
      </c>
      <c r="AG70" s="311">
        <f t="shared" si="52"/>
        <v>2.940237193362194</v>
      </c>
      <c r="AH70" s="242">
        <f>AVERAGE(AH66:AH69)</f>
        <v>2.9875659829560308</v>
      </c>
      <c r="AI70" s="269"/>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s="62" customFormat="1" ht="20.25" customHeight="1" collapsed="1" thickBot="1">
      <c r="A71" s="227" t="s">
        <v>74</v>
      </c>
      <c r="B71" s="160"/>
      <c r="C71" s="160"/>
      <c r="D71" s="161"/>
      <c r="E71" s="161"/>
      <c r="F71" s="162"/>
      <c r="G71" s="162"/>
      <c r="H71" s="162"/>
      <c r="I71" s="162"/>
      <c r="J71" s="163"/>
      <c r="K71" s="162"/>
      <c r="L71" s="162"/>
      <c r="M71" s="162"/>
      <c r="N71" s="164">
        <f>N70</f>
        <v>1.6</v>
      </c>
      <c r="O71" s="164">
        <f>O70</f>
        <v>2.0666666666666669</v>
      </c>
      <c r="P71" s="164">
        <f>P70</f>
        <v>3.5</v>
      </c>
      <c r="Q71" s="164">
        <f t="shared" ref="Q71" si="53">Q70</f>
        <v>3.18</v>
      </c>
      <c r="R71" s="164">
        <f>R70</f>
        <v>3.3497727272727289</v>
      </c>
      <c r="S71" s="164">
        <f>S70</f>
        <v>2.4500000000000002</v>
      </c>
      <c r="T71" s="164">
        <v>2.5</v>
      </c>
      <c r="U71" s="164">
        <v>3</v>
      </c>
      <c r="V71" s="164"/>
      <c r="W71" s="164"/>
      <c r="X71" s="164">
        <v>3</v>
      </c>
      <c r="Y71" s="164">
        <v>3</v>
      </c>
      <c r="Z71" s="164">
        <v>3</v>
      </c>
      <c r="AA71" s="164">
        <v>3.2</v>
      </c>
      <c r="AB71" s="164">
        <v>3.2</v>
      </c>
      <c r="AC71" s="229">
        <v>3.2</v>
      </c>
      <c r="AD71" s="312">
        <f>AVERAGE(P71:R71)</f>
        <v>3.3432575757575762</v>
      </c>
      <c r="AE71" s="164">
        <f>AVERAGE(S71:T71:U71)</f>
        <v>2.65</v>
      </c>
      <c r="AF71" s="164">
        <f>AVERAGE(X71:Z71)</f>
        <v>3</v>
      </c>
      <c r="AG71" s="313">
        <f>AVERAGE(AA71:AC71)</f>
        <v>3.2000000000000006</v>
      </c>
      <c r="AH71" s="242">
        <f>AVERAGE(P71:AC71)</f>
        <v>3.0483143939393944</v>
      </c>
      <c r="AI71" s="270"/>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21.75" thickBot="1">
      <c r="A72" s="252"/>
      <c r="F72" s="1"/>
      <c r="G72" s="1"/>
      <c r="H72" s="1"/>
      <c r="I72" s="125"/>
      <c r="K72" s="125">
        <f>K14+K70</f>
        <v>49.5</v>
      </c>
      <c r="L72" s="125">
        <f>L14+L70</f>
        <v>48.35</v>
      </c>
      <c r="M72" s="125">
        <f>M14+M70</f>
        <v>50.26</v>
      </c>
      <c r="N72" s="125"/>
      <c r="O72" s="125"/>
      <c r="P72" s="1"/>
      <c r="Q72" s="1"/>
      <c r="R72" s="126"/>
      <c r="S72" s="126"/>
      <c r="T72" s="126"/>
      <c r="U72" s="126"/>
      <c r="V72" s="125"/>
      <c r="W72" s="125"/>
      <c r="X72" s="126"/>
      <c r="Y72" s="126"/>
      <c r="Z72" s="126"/>
      <c r="AA72" s="126"/>
      <c r="AB72" s="126"/>
      <c r="AC72" s="126"/>
      <c r="AD72" s="126"/>
      <c r="AE72" s="126"/>
      <c r="AF72" s="126"/>
      <c r="AG72" s="126"/>
      <c r="AH72" s="7"/>
    </row>
    <row r="73" spans="1:358" ht="21" customHeight="1" thickBot="1">
      <c r="A73" s="364"/>
      <c r="B73" s="325"/>
      <c r="C73" s="325"/>
      <c r="D73" s="326"/>
      <c r="E73" s="326"/>
      <c r="F73" s="327" t="s">
        <v>4</v>
      </c>
      <c r="G73" s="327" t="s">
        <v>5</v>
      </c>
      <c r="H73" s="327" t="s">
        <v>6</v>
      </c>
      <c r="I73" s="327" t="s">
        <v>7</v>
      </c>
      <c r="J73" s="328" t="s">
        <v>2</v>
      </c>
      <c r="K73" s="327" t="s">
        <v>71</v>
      </c>
      <c r="L73" s="327" t="s">
        <v>72</v>
      </c>
      <c r="M73" s="327" t="s">
        <v>73</v>
      </c>
      <c r="N73" s="327" t="s">
        <v>12</v>
      </c>
      <c r="O73" s="327" t="s">
        <v>13</v>
      </c>
      <c r="P73" s="329" t="s">
        <v>14</v>
      </c>
      <c r="Q73" s="329" t="s">
        <v>15</v>
      </c>
      <c r="R73" s="329" t="s">
        <v>16</v>
      </c>
      <c r="S73" s="329" t="s">
        <v>64</v>
      </c>
      <c r="T73" s="329" t="s">
        <v>65</v>
      </c>
      <c r="U73" s="329" t="s">
        <v>66</v>
      </c>
      <c r="V73" s="330"/>
      <c r="W73" s="330"/>
      <c r="X73" s="329" t="s">
        <v>67</v>
      </c>
      <c r="Y73" s="329" t="s">
        <v>68</v>
      </c>
      <c r="Z73" s="329" t="s">
        <v>69</v>
      </c>
      <c r="AA73" s="329" t="s">
        <v>70</v>
      </c>
      <c r="AB73" s="329" t="s">
        <v>77</v>
      </c>
      <c r="AC73" s="331" t="s">
        <v>78</v>
      </c>
      <c r="AD73" s="332" t="s">
        <v>79</v>
      </c>
      <c r="AE73" s="329" t="s">
        <v>80</v>
      </c>
      <c r="AF73" s="329" t="s">
        <v>81</v>
      </c>
      <c r="AG73" s="329" t="s">
        <v>82</v>
      </c>
      <c r="AH73" s="331">
        <v>2016</v>
      </c>
    </row>
    <row r="74" spans="1:358" ht="17.25" customHeight="1">
      <c r="A74" s="363" t="s">
        <v>48</v>
      </c>
      <c r="B74" s="129" t="s">
        <v>48</v>
      </c>
      <c r="C74" s="129" t="s">
        <v>48</v>
      </c>
      <c r="D74" s="130"/>
      <c r="E74" s="130"/>
      <c r="F74" s="36"/>
      <c r="G74" s="36">
        <v>56.18</v>
      </c>
      <c r="H74" s="36">
        <v>47.690789473684205</v>
      </c>
      <c r="I74" s="36">
        <v>45.375000000000007</v>
      </c>
      <c r="J74" s="36" t="e">
        <f>J14</f>
        <v>#DIV/0!</v>
      </c>
      <c r="K74" s="36">
        <f>K14</f>
        <v>48.3</v>
      </c>
      <c r="L74" s="36">
        <f>L14</f>
        <v>46.85</v>
      </c>
      <c r="M74" s="36">
        <f>M14</f>
        <v>48.634999999999998</v>
      </c>
      <c r="N74" s="36">
        <f>N14</f>
        <v>46.25</v>
      </c>
      <c r="O74" s="36">
        <f t="shared" ref="O74:T74" si="54">O15</f>
        <v>0</v>
      </c>
      <c r="P74" s="36">
        <f t="shared" si="54"/>
        <v>26.81</v>
      </c>
      <c r="Q74" s="36">
        <f t="shared" si="54"/>
        <v>29.38</v>
      </c>
      <c r="R74" s="36">
        <f t="shared" si="54"/>
        <v>35.141818181818174</v>
      </c>
      <c r="S74" s="36">
        <f t="shared" si="54"/>
        <v>39.03</v>
      </c>
      <c r="T74" s="36">
        <f t="shared" si="54"/>
        <v>44.5</v>
      </c>
      <c r="U74" s="36">
        <f t="shared" ref="U74:AG74" si="55">U15</f>
        <v>43</v>
      </c>
      <c r="V74" s="36"/>
      <c r="W74" s="36"/>
      <c r="X74" s="36">
        <f t="shared" si="55"/>
        <v>43</v>
      </c>
      <c r="Y74" s="36">
        <f t="shared" si="55"/>
        <v>42</v>
      </c>
      <c r="Z74" s="36">
        <f t="shared" si="55"/>
        <v>41</v>
      </c>
      <c r="AA74" s="36">
        <f t="shared" si="55"/>
        <v>43</v>
      </c>
      <c r="AB74" s="36">
        <f t="shared" si="55"/>
        <v>44</v>
      </c>
      <c r="AC74" s="322">
        <f t="shared" si="55"/>
        <v>45</v>
      </c>
      <c r="AD74" s="319">
        <f t="shared" si="55"/>
        <v>30.443939393939388</v>
      </c>
      <c r="AE74" s="258">
        <f t="shared" si="55"/>
        <v>42.176666666666669</v>
      </c>
      <c r="AF74" s="258">
        <f t="shared" si="55"/>
        <v>42</v>
      </c>
      <c r="AG74" s="258">
        <f t="shared" si="55"/>
        <v>44</v>
      </c>
      <c r="AH74" s="334">
        <f t="shared" ref="AH74:AH80" si="56">AVERAGE(P74:AC74)</f>
        <v>39.655151515151516</v>
      </c>
    </row>
    <row r="75" spans="1:358" ht="18.75">
      <c r="A75" s="333" t="s">
        <v>49</v>
      </c>
      <c r="B75" s="129" t="s">
        <v>49</v>
      </c>
      <c r="C75" s="129" t="s">
        <v>49</v>
      </c>
      <c r="D75" s="130"/>
      <c r="E75" s="130"/>
      <c r="F75" s="36"/>
      <c r="G75" s="36">
        <v>53.145899999999997</v>
      </c>
      <c r="H75" s="36">
        <v>45.764210526315786</v>
      </c>
      <c r="I75" s="36">
        <v>46.804999999999993</v>
      </c>
      <c r="J75" s="36" t="e">
        <f>J14+#REF!</f>
        <v>#DIV/0!</v>
      </c>
      <c r="K75" s="36" t="e">
        <f>K14+#REF!</f>
        <v>#REF!</v>
      </c>
      <c r="L75" s="36" t="e">
        <f>L14+#REF!</f>
        <v>#REF!</v>
      </c>
      <c r="M75" s="36">
        <f>M14+M23</f>
        <v>50.059999999999995</v>
      </c>
      <c r="N75" s="36">
        <f>N14+N24</f>
        <v>50.125</v>
      </c>
      <c r="O75" s="36">
        <f t="shared" ref="O75:T75" si="57">O15+O24</f>
        <v>6</v>
      </c>
      <c r="P75" s="36">
        <f t="shared" si="57"/>
        <v>36.599999999999994</v>
      </c>
      <c r="Q75" s="36">
        <f t="shared" si="57"/>
        <v>33.942777777777778</v>
      </c>
      <c r="R75" s="36">
        <f t="shared" si="57"/>
        <v>39.004090909090912</v>
      </c>
      <c r="S75" s="36">
        <f t="shared" si="57"/>
        <v>42.36</v>
      </c>
      <c r="T75" s="36">
        <f t="shared" si="57"/>
        <v>44.5</v>
      </c>
      <c r="U75" s="36">
        <f t="shared" ref="U75:AG75" si="58">U15+U24</f>
        <v>45</v>
      </c>
      <c r="V75" s="36"/>
      <c r="W75" s="36"/>
      <c r="X75" s="36">
        <f t="shared" si="58"/>
        <v>45</v>
      </c>
      <c r="Y75" s="36">
        <f t="shared" si="58"/>
        <v>43.5</v>
      </c>
      <c r="Z75" s="36">
        <f t="shared" si="58"/>
        <v>42.5</v>
      </c>
      <c r="AA75" s="36">
        <f t="shared" si="58"/>
        <v>45</v>
      </c>
      <c r="AB75" s="36">
        <f t="shared" si="58"/>
        <v>46.5</v>
      </c>
      <c r="AC75" s="322">
        <f t="shared" si="58"/>
        <v>48</v>
      </c>
      <c r="AD75" s="319">
        <f t="shared" si="58"/>
        <v>36.515622895622897</v>
      </c>
      <c r="AE75" s="258">
        <f t="shared" si="58"/>
        <v>43.953333333333333</v>
      </c>
      <c r="AF75" s="258">
        <f t="shared" si="58"/>
        <v>43.666666666666664</v>
      </c>
      <c r="AG75" s="258">
        <f t="shared" si="58"/>
        <v>46.5</v>
      </c>
      <c r="AH75" s="334">
        <f t="shared" si="56"/>
        <v>42.658905723905725</v>
      </c>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row>
    <row r="76" spans="1:358" ht="18.75">
      <c r="A76" s="333">
        <v>95</v>
      </c>
      <c r="B76" s="129">
        <v>95</v>
      </c>
      <c r="C76" s="129">
        <v>95</v>
      </c>
      <c r="D76" s="130"/>
      <c r="E76" s="130"/>
      <c r="F76" s="36"/>
      <c r="G76" s="36">
        <v>75.946299999999994</v>
      </c>
      <c r="H76" s="36">
        <v>66.004736842105288</v>
      </c>
      <c r="I76" s="36">
        <v>65.236000000000004</v>
      </c>
      <c r="J76" s="36" t="e">
        <f>J32+J14</f>
        <v>#DIV/0!</v>
      </c>
      <c r="K76" s="36">
        <f>K32+K14</f>
        <v>64.782499999999999</v>
      </c>
      <c r="L76" s="36">
        <f>L32+L14</f>
        <v>64.099999999999994</v>
      </c>
      <c r="M76" s="36">
        <f>M32+M14</f>
        <v>65.007499999999993</v>
      </c>
      <c r="N76" s="36">
        <f>N33+N14</f>
        <v>62.0625</v>
      </c>
      <c r="O76" s="36">
        <f t="shared" ref="O76:T76" si="59">O33+O15</f>
        <v>17.5</v>
      </c>
      <c r="P76" s="36">
        <f t="shared" si="59"/>
        <v>50.42</v>
      </c>
      <c r="Q76" s="36">
        <f t="shared" si="59"/>
        <v>44.58</v>
      </c>
      <c r="R76" s="36">
        <f t="shared" si="59"/>
        <v>52.771818181818183</v>
      </c>
      <c r="S76" s="36">
        <f t="shared" si="59"/>
        <v>54.59</v>
      </c>
      <c r="T76" s="36">
        <f t="shared" si="59"/>
        <v>59.1</v>
      </c>
      <c r="U76" s="36">
        <f t="shared" ref="U76:AG76" si="60">U33+U15</f>
        <v>59</v>
      </c>
      <c r="V76" s="36"/>
      <c r="W76" s="36"/>
      <c r="X76" s="36">
        <f t="shared" si="60"/>
        <v>58.5</v>
      </c>
      <c r="Y76" s="36">
        <f t="shared" si="60"/>
        <v>56.5</v>
      </c>
      <c r="Z76" s="36">
        <f t="shared" si="60"/>
        <v>55</v>
      </c>
      <c r="AA76" s="36">
        <f t="shared" si="60"/>
        <v>57</v>
      </c>
      <c r="AB76" s="36">
        <f t="shared" si="60"/>
        <v>57.5</v>
      </c>
      <c r="AC76" s="322">
        <f t="shared" si="60"/>
        <v>58</v>
      </c>
      <c r="AD76" s="319">
        <f t="shared" si="60"/>
        <v>49.257272727272721</v>
      </c>
      <c r="AE76" s="258">
        <f t="shared" si="60"/>
        <v>57.563333333333333</v>
      </c>
      <c r="AF76" s="258">
        <f t="shared" si="60"/>
        <v>56.666666666666664</v>
      </c>
      <c r="AG76" s="258">
        <f t="shared" si="60"/>
        <v>57.5</v>
      </c>
      <c r="AH76" s="334">
        <f t="shared" si="56"/>
        <v>55.246818181818185</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333" t="s">
        <v>50</v>
      </c>
      <c r="B77" s="129" t="s">
        <v>50</v>
      </c>
      <c r="C77" s="129" t="s">
        <v>50</v>
      </c>
      <c r="D77" s="133"/>
      <c r="E77" s="133"/>
      <c r="F77" s="36"/>
      <c r="G77" s="36">
        <v>65.808999999999997</v>
      </c>
      <c r="H77" s="36">
        <v>57.075789473684203</v>
      </c>
      <c r="I77" s="36">
        <v>58.993499999999997</v>
      </c>
      <c r="J77" s="36" t="e">
        <f>J41+J14</f>
        <v>#DIV/0!</v>
      </c>
      <c r="K77" s="36">
        <f>K41+K14</f>
        <v>61.41</v>
      </c>
      <c r="L77" s="36">
        <f>L41+L14</f>
        <v>60.285000000000004</v>
      </c>
      <c r="M77" s="36">
        <f>M41+M14</f>
        <v>61.98</v>
      </c>
      <c r="N77" s="36">
        <f>N42+N14</f>
        <v>60.48</v>
      </c>
      <c r="O77" s="36">
        <f t="shared" ref="O77:T77" si="61">O42+O15</f>
        <v>15.6</v>
      </c>
      <c r="P77" s="36">
        <f t="shared" si="61"/>
        <v>37.909999999999997</v>
      </c>
      <c r="Q77" s="36">
        <f t="shared" si="61"/>
        <v>41</v>
      </c>
      <c r="R77" s="36">
        <f t="shared" si="61"/>
        <v>47.38</v>
      </c>
      <c r="S77" s="36">
        <f t="shared" si="61"/>
        <v>49.53</v>
      </c>
      <c r="T77" s="36">
        <f t="shared" si="61"/>
        <v>54.454722222222223</v>
      </c>
      <c r="U77" s="36">
        <f t="shared" ref="U77:AG77" si="62">U42+U15</f>
        <v>53</v>
      </c>
      <c r="V77" s="36"/>
      <c r="W77" s="36"/>
      <c r="X77" s="36">
        <f t="shared" si="62"/>
        <v>52.5</v>
      </c>
      <c r="Y77" s="36">
        <f t="shared" si="62"/>
        <v>51.5</v>
      </c>
      <c r="Z77" s="36">
        <f t="shared" si="62"/>
        <v>52</v>
      </c>
      <c r="AA77" s="36">
        <f t="shared" si="62"/>
        <v>56</v>
      </c>
      <c r="AB77" s="36">
        <f t="shared" si="62"/>
        <v>58</v>
      </c>
      <c r="AC77" s="322">
        <f t="shared" si="62"/>
        <v>60</v>
      </c>
      <c r="AD77" s="319">
        <f t="shared" si="62"/>
        <v>42.096666666666664</v>
      </c>
      <c r="AE77" s="258">
        <f t="shared" si="62"/>
        <v>52.328240740740746</v>
      </c>
      <c r="AF77" s="258">
        <f t="shared" si="62"/>
        <v>52</v>
      </c>
      <c r="AG77" s="258">
        <f t="shared" si="62"/>
        <v>58</v>
      </c>
      <c r="AH77" s="334">
        <f t="shared" si="56"/>
        <v>51.106226851851851</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333" t="s">
        <v>51</v>
      </c>
      <c r="B78" s="129" t="s">
        <v>51</v>
      </c>
      <c r="C78" s="129" t="s">
        <v>51</v>
      </c>
      <c r="D78" s="130"/>
      <c r="E78" s="130"/>
      <c r="F78" s="36"/>
      <c r="G78" s="36">
        <v>65.069999999999993</v>
      </c>
      <c r="H78" s="36">
        <v>57.116315789473688</v>
      </c>
      <c r="I78" s="36">
        <v>59.478000000000009</v>
      </c>
      <c r="J78" s="36" t="e">
        <f>J52+J14</f>
        <v>#DIV/0!</v>
      </c>
      <c r="K78" s="36">
        <f>K52+K14</f>
        <v>61.65</v>
      </c>
      <c r="L78" s="36">
        <f>L52+L14</f>
        <v>60.6</v>
      </c>
      <c r="M78" s="36">
        <f>M52+M14</f>
        <v>61.704999999999998</v>
      </c>
      <c r="N78" s="36">
        <f>N53+N14</f>
        <v>60.28</v>
      </c>
      <c r="O78" s="36">
        <f t="shared" ref="O78:T78" si="63">O53+O15</f>
        <v>14.15</v>
      </c>
      <c r="P78" s="36">
        <f t="shared" si="63"/>
        <v>36.15</v>
      </c>
      <c r="Q78" s="36">
        <f t="shared" si="63"/>
        <v>38.54</v>
      </c>
      <c r="R78" s="36">
        <f t="shared" si="63"/>
        <v>45.517727272727271</v>
      </c>
      <c r="S78" s="36">
        <f t="shared" si="63"/>
        <v>48.08</v>
      </c>
      <c r="T78" s="36">
        <f t="shared" si="63"/>
        <v>54.5</v>
      </c>
      <c r="U78" s="36">
        <f t="shared" ref="U78:AG78" si="64">U53+U15</f>
        <v>53</v>
      </c>
      <c r="V78" s="36"/>
      <c r="W78" s="36"/>
      <c r="X78" s="36">
        <f t="shared" si="64"/>
        <v>52.5</v>
      </c>
      <c r="Y78" s="36">
        <f t="shared" si="64"/>
        <v>51.5</v>
      </c>
      <c r="Z78" s="36">
        <f t="shared" si="64"/>
        <v>51.5</v>
      </c>
      <c r="AA78" s="36">
        <f t="shared" si="64"/>
        <v>55</v>
      </c>
      <c r="AB78" s="36">
        <f t="shared" si="64"/>
        <v>57</v>
      </c>
      <c r="AC78" s="322">
        <f t="shared" si="64"/>
        <v>59</v>
      </c>
      <c r="AD78" s="319">
        <f t="shared" si="64"/>
        <v>40.069242424242418</v>
      </c>
      <c r="AE78" s="258">
        <f t="shared" si="64"/>
        <v>51.86</v>
      </c>
      <c r="AF78" s="258">
        <f t="shared" si="64"/>
        <v>51.833333333333336</v>
      </c>
      <c r="AG78" s="258">
        <f t="shared" si="64"/>
        <v>57</v>
      </c>
      <c r="AH78" s="334">
        <f t="shared" si="56"/>
        <v>50.190643939393937</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333" t="s">
        <v>52</v>
      </c>
      <c r="B79" s="129" t="s">
        <v>52</v>
      </c>
      <c r="C79" s="129" t="s">
        <v>52</v>
      </c>
      <c r="D79" s="130"/>
      <c r="E79" s="130"/>
      <c r="F79" s="134"/>
      <c r="G79" s="134">
        <v>48.747959921259849</v>
      </c>
      <c r="H79" s="134">
        <v>38.740489017820138</v>
      </c>
      <c r="I79" s="134">
        <v>37.475669291338583</v>
      </c>
      <c r="J79" s="134" t="e">
        <f>(J61+J14)*6.35</f>
        <v>#DIV/0!</v>
      </c>
      <c r="K79" s="134">
        <f>(K61+K14)*6.35</f>
        <v>254.92074999999997</v>
      </c>
      <c r="L79" s="134">
        <f>(L61+L14)*6.35</f>
        <v>245.71324999999999</v>
      </c>
      <c r="M79" s="134">
        <f>(M61+M14)*6.35</f>
        <v>255.93674999999999</v>
      </c>
      <c r="N79" s="134">
        <f>(N62+N14)*6.35</f>
        <v>249.76137499999996</v>
      </c>
      <c r="O79" s="134">
        <f t="shared" ref="O79:T79" si="65">(O62+O15)*6.35</f>
        <v>-42.756666666666668</v>
      </c>
      <c r="P79" s="134">
        <f t="shared" si="65"/>
        <v>150.36799999999999</v>
      </c>
      <c r="Q79" s="134">
        <f t="shared" si="65"/>
        <v>154.30499999999998</v>
      </c>
      <c r="R79" s="134">
        <f t="shared" si="65"/>
        <v>176.7890909090909</v>
      </c>
      <c r="S79" s="134">
        <f t="shared" si="65"/>
        <v>192.15100000000001</v>
      </c>
      <c r="T79" s="134">
        <f t="shared" si="65"/>
        <v>228.6</v>
      </c>
      <c r="U79" s="134">
        <f t="shared" ref="U79:AG79" si="66">(U62+U15)*6.35</f>
        <v>222.25</v>
      </c>
      <c r="V79" s="134"/>
      <c r="W79" s="134"/>
      <c r="X79" s="134">
        <f t="shared" si="66"/>
        <v>220.97999999999996</v>
      </c>
      <c r="Y79" s="134">
        <f t="shared" si="66"/>
        <v>215.26499999999999</v>
      </c>
      <c r="Z79" s="134">
        <f t="shared" si="66"/>
        <v>209.54999999999998</v>
      </c>
      <c r="AA79" s="134">
        <f t="shared" si="66"/>
        <v>222.88499999999999</v>
      </c>
      <c r="AB79" s="134">
        <f t="shared" si="66"/>
        <v>230.82249999999999</v>
      </c>
      <c r="AC79" s="323">
        <f t="shared" si="66"/>
        <v>238.125</v>
      </c>
      <c r="AD79" s="320">
        <f t="shared" si="66"/>
        <v>160.48736363636363</v>
      </c>
      <c r="AE79" s="259">
        <f t="shared" si="66"/>
        <v>214.33366666666669</v>
      </c>
      <c r="AF79" s="259">
        <f t="shared" si="66"/>
        <v>215.26499999999999</v>
      </c>
      <c r="AG79" s="259">
        <f t="shared" si="66"/>
        <v>230.61083333333329</v>
      </c>
      <c r="AH79" s="334">
        <f t="shared" si="56"/>
        <v>205.17421590909089</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9.5" thickBot="1">
      <c r="A80" s="335" t="s">
        <v>53</v>
      </c>
      <c r="B80" s="336" t="s">
        <v>53</v>
      </c>
      <c r="C80" s="336" t="s">
        <v>53</v>
      </c>
      <c r="D80" s="337"/>
      <c r="E80" s="337"/>
      <c r="F80" s="338"/>
      <c r="G80" s="338"/>
      <c r="H80" s="338"/>
      <c r="I80" s="338"/>
      <c r="J80" s="338" t="e">
        <f>J70</f>
        <v>#DIV/0!</v>
      </c>
      <c r="K80" s="338">
        <f t="shared" ref="K80:L80" si="67">K70</f>
        <v>1.2</v>
      </c>
      <c r="L80" s="338">
        <f t="shared" si="67"/>
        <v>1.5</v>
      </c>
      <c r="M80" s="338">
        <f>M70</f>
        <v>1.625</v>
      </c>
      <c r="N80" s="338">
        <f t="shared" ref="N80:T80" si="68">N71+N15</f>
        <v>47.85</v>
      </c>
      <c r="O80" s="338">
        <f t="shared" si="68"/>
        <v>2.0666666666666669</v>
      </c>
      <c r="P80" s="338">
        <f t="shared" si="68"/>
        <v>30.31</v>
      </c>
      <c r="Q80" s="338">
        <f t="shared" si="68"/>
        <v>32.56</v>
      </c>
      <c r="R80" s="338">
        <f t="shared" si="68"/>
        <v>38.491590909090903</v>
      </c>
      <c r="S80" s="338">
        <f t="shared" si="68"/>
        <v>41.480000000000004</v>
      </c>
      <c r="T80" s="338">
        <f t="shared" si="68"/>
        <v>47</v>
      </c>
      <c r="U80" s="338">
        <f t="shared" ref="U80:AG80" si="69">U71+U15</f>
        <v>46</v>
      </c>
      <c r="V80" s="338"/>
      <c r="W80" s="338"/>
      <c r="X80" s="338">
        <f t="shared" si="69"/>
        <v>46</v>
      </c>
      <c r="Y80" s="338">
        <f t="shared" si="69"/>
        <v>45</v>
      </c>
      <c r="Z80" s="338">
        <f t="shared" si="69"/>
        <v>44</v>
      </c>
      <c r="AA80" s="338">
        <f t="shared" si="69"/>
        <v>46.2</v>
      </c>
      <c r="AB80" s="338">
        <f t="shared" si="69"/>
        <v>47.2</v>
      </c>
      <c r="AC80" s="339">
        <f t="shared" si="69"/>
        <v>48.2</v>
      </c>
      <c r="AD80" s="340">
        <f t="shared" si="69"/>
        <v>33.787196969696964</v>
      </c>
      <c r="AE80" s="341">
        <f t="shared" si="69"/>
        <v>44.826666666666668</v>
      </c>
      <c r="AF80" s="341">
        <f t="shared" si="69"/>
        <v>45</v>
      </c>
      <c r="AG80" s="341">
        <f t="shared" si="69"/>
        <v>47.2</v>
      </c>
      <c r="AH80" s="342">
        <f t="shared" si="56"/>
        <v>42.703465909090909</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21.75" thickBot="1">
      <c r="A81" s="199"/>
      <c r="F81" s="135"/>
      <c r="G81" s="135"/>
      <c r="H81" s="135"/>
      <c r="I81" s="135"/>
      <c r="K81" s="135"/>
      <c r="L81" s="135"/>
      <c r="M81" s="135"/>
      <c r="N81" s="135"/>
      <c r="O81" s="135"/>
      <c r="P81" s="135"/>
      <c r="Q81" s="135"/>
      <c r="R81" s="137"/>
      <c r="S81" s="137"/>
      <c r="T81" s="137"/>
      <c r="U81" s="137"/>
      <c r="V81" s="136"/>
      <c r="W81" s="136"/>
      <c r="X81" s="137"/>
      <c r="Y81" s="137"/>
      <c r="Z81" s="137"/>
      <c r="AA81" s="137"/>
      <c r="AB81" s="137"/>
      <c r="AC81" s="137"/>
      <c r="AD81" s="137"/>
      <c r="AE81" s="137"/>
      <c r="AF81" s="137"/>
      <c r="AG81" s="137"/>
      <c r="AH81" s="7"/>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18.75">
      <c r="A82" s="332" t="s">
        <v>54</v>
      </c>
      <c r="B82" s="343" t="s">
        <v>54</v>
      </c>
      <c r="C82" s="343" t="s">
        <v>54</v>
      </c>
      <c r="D82" s="344"/>
      <c r="E82" s="344"/>
      <c r="F82" s="329" t="s">
        <v>4</v>
      </c>
      <c r="G82" s="329" t="s">
        <v>5</v>
      </c>
      <c r="H82" s="329" t="s">
        <v>6</v>
      </c>
      <c r="I82" s="329" t="s">
        <v>7</v>
      </c>
      <c r="J82" s="328" t="s">
        <v>2</v>
      </c>
      <c r="K82" s="329" t="s">
        <v>9</v>
      </c>
      <c r="L82" s="329" t="s">
        <v>9</v>
      </c>
      <c r="M82" s="329" t="s">
        <v>9</v>
      </c>
      <c r="N82" s="329" t="s">
        <v>12</v>
      </c>
      <c r="O82" s="329" t="s">
        <v>13</v>
      </c>
      <c r="P82" s="329" t="s">
        <v>14</v>
      </c>
      <c r="Q82" s="329" t="s">
        <v>15</v>
      </c>
      <c r="R82" s="329" t="s">
        <v>16</v>
      </c>
      <c r="S82" s="329" t="s">
        <v>64</v>
      </c>
      <c r="T82" s="329" t="s">
        <v>65</v>
      </c>
      <c r="U82" s="329" t="s">
        <v>66</v>
      </c>
      <c r="V82" s="330"/>
      <c r="W82" s="330"/>
      <c r="X82" s="329" t="s">
        <v>67</v>
      </c>
      <c r="Y82" s="329" t="s">
        <v>68</v>
      </c>
      <c r="Z82" s="329" t="s">
        <v>69</v>
      </c>
      <c r="AA82" s="329" t="s">
        <v>70</v>
      </c>
      <c r="AB82" s="329" t="s">
        <v>77</v>
      </c>
      <c r="AC82" s="331" t="s">
        <v>78</v>
      </c>
      <c r="AD82" s="332" t="s">
        <v>79</v>
      </c>
      <c r="AE82" s="329" t="s">
        <v>80</v>
      </c>
      <c r="AF82" s="329" t="s">
        <v>81</v>
      </c>
      <c r="AG82" s="329" t="s">
        <v>82</v>
      </c>
      <c r="AH82" s="331">
        <v>2016</v>
      </c>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18.75">
      <c r="A83" s="345" t="s">
        <v>56</v>
      </c>
      <c r="B83" s="138" t="s">
        <v>56</v>
      </c>
      <c r="C83" s="138" t="s">
        <v>56</v>
      </c>
      <c r="D83" s="142"/>
      <c r="E83" s="142"/>
      <c r="F83" s="143">
        <f t="shared" ref="F83" si="70">F74</f>
        <v>0</v>
      </c>
      <c r="G83" s="143">
        <f>G74</f>
        <v>56.18</v>
      </c>
      <c r="H83" s="143">
        <f t="shared" ref="H83" si="71">H74</f>
        <v>47.690789473684205</v>
      </c>
      <c r="I83" s="143">
        <f>I74</f>
        <v>45.375000000000007</v>
      </c>
      <c r="J83" s="143" t="e">
        <f>J74</f>
        <v>#DIV/0!</v>
      </c>
      <c r="K83" s="143">
        <f t="shared" ref="K83:L83" si="72">K74</f>
        <v>48.3</v>
      </c>
      <c r="L83" s="143">
        <f t="shared" si="72"/>
        <v>46.85</v>
      </c>
      <c r="M83" s="143">
        <f>M74</f>
        <v>48.634999999999998</v>
      </c>
      <c r="N83" s="143">
        <f>N74</f>
        <v>46.25</v>
      </c>
      <c r="O83" s="143">
        <f>O74</f>
        <v>0</v>
      </c>
      <c r="P83" s="143">
        <f>P74</f>
        <v>26.81</v>
      </c>
      <c r="Q83" s="143">
        <f>Q74</f>
        <v>29.38</v>
      </c>
      <c r="R83" s="143">
        <f t="shared" ref="R83:AG83" si="73">R74</f>
        <v>35.141818181818174</v>
      </c>
      <c r="S83" s="143">
        <f t="shared" si="73"/>
        <v>39.03</v>
      </c>
      <c r="T83" s="143">
        <f>T74</f>
        <v>44.5</v>
      </c>
      <c r="U83" s="143">
        <f t="shared" si="73"/>
        <v>43</v>
      </c>
      <c r="V83" s="361"/>
      <c r="W83" s="361"/>
      <c r="X83" s="143">
        <f t="shared" si="73"/>
        <v>43</v>
      </c>
      <c r="Y83" s="143">
        <f t="shared" si="73"/>
        <v>42</v>
      </c>
      <c r="Z83" s="143">
        <f t="shared" si="73"/>
        <v>41</v>
      </c>
      <c r="AA83" s="143">
        <f t="shared" si="73"/>
        <v>43</v>
      </c>
      <c r="AB83" s="143">
        <f t="shared" si="73"/>
        <v>44</v>
      </c>
      <c r="AC83" s="353">
        <f t="shared" si="73"/>
        <v>45</v>
      </c>
      <c r="AD83" s="321">
        <f t="shared" si="73"/>
        <v>30.443939393939388</v>
      </c>
      <c r="AE83" s="260">
        <f t="shared" si="73"/>
        <v>42.176666666666669</v>
      </c>
      <c r="AF83" s="260">
        <f t="shared" si="73"/>
        <v>42</v>
      </c>
      <c r="AG83" s="260">
        <f t="shared" si="73"/>
        <v>44</v>
      </c>
      <c r="AH83" s="334">
        <f t="shared" ref="AH83:AH89" si="74">AVERAGE(P83:AC83)</f>
        <v>39.655151515151516</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8.75">
      <c r="A84" s="345" t="s">
        <v>57</v>
      </c>
      <c r="B84" s="138" t="s">
        <v>57</v>
      </c>
      <c r="C84" s="138" t="s">
        <v>57</v>
      </c>
      <c r="D84" s="142"/>
      <c r="E84" s="142"/>
      <c r="F84" s="143">
        <f t="shared" ref="F84" si="75">F75-F74</f>
        <v>0</v>
      </c>
      <c r="G84" s="143">
        <f>G75-G74</f>
        <v>-3.0341000000000022</v>
      </c>
      <c r="H84" s="143">
        <f t="shared" ref="H84" si="76">H75-H74</f>
        <v>-1.9265789473684194</v>
      </c>
      <c r="I84" s="143">
        <f>I75-I74</f>
        <v>1.4299999999999855</v>
      </c>
      <c r="J84" s="143" t="e">
        <f>J75-J74</f>
        <v>#DIV/0!</v>
      </c>
      <c r="K84" s="143" t="e">
        <f t="shared" ref="K84:L84" si="77">K75-K74</f>
        <v>#REF!</v>
      </c>
      <c r="L84" s="143" t="e">
        <f t="shared" si="77"/>
        <v>#REF!</v>
      </c>
      <c r="M84" s="143">
        <f>M75-M74</f>
        <v>1.4249999999999972</v>
      </c>
      <c r="N84" s="143">
        <f>N75-N74</f>
        <v>3.875</v>
      </c>
      <c r="O84" s="143">
        <f>O75-O74</f>
        <v>6</v>
      </c>
      <c r="P84" s="143">
        <f>P75-P74</f>
        <v>9.7899999999999956</v>
      </c>
      <c r="Q84" s="143">
        <f>Q75-Q74</f>
        <v>4.5627777777777787</v>
      </c>
      <c r="R84" s="143">
        <f t="shared" ref="R84:AG84" si="78">R75-R74</f>
        <v>3.8622727272727388</v>
      </c>
      <c r="S84" s="143">
        <f t="shared" si="78"/>
        <v>3.3299999999999983</v>
      </c>
      <c r="T84" s="143">
        <f>T75-T74</f>
        <v>0</v>
      </c>
      <c r="U84" s="143">
        <f t="shared" si="78"/>
        <v>2</v>
      </c>
      <c r="V84" s="361"/>
      <c r="W84" s="361"/>
      <c r="X84" s="143">
        <f t="shared" si="78"/>
        <v>2</v>
      </c>
      <c r="Y84" s="143">
        <f t="shared" si="78"/>
        <v>1.5</v>
      </c>
      <c r="Z84" s="143">
        <f t="shared" si="78"/>
        <v>1.5</v>
      </c>
      <c r="AA84" s="143">
        <f t="shared" si="78"/>
        <v>2</v>
      </c>
      <c r="AB84" s="143">
        <f t="shared" si="78"/>
        <v>2.5</v>
      </c>
      <c r="AC84" s="353">
        <f t="shared" si="78"/>
        <v>3</v>
      </c>
      <c r="AD84" s="321">
        <f t="shared" si="78"/>
        <v>6.0716835016835091</v>
      </c>
      <c r="AE84" s="260">
        <f t="shared" si="78"/>
        <v>1.7766666666666637</v>
      </c>
      <c r="AF84" s="260">
        <f t="shared" si="78"/>
        <v>1.6666666666666643</v>
      </c>
      <c r="AG84" s="260">
        <f t="shared" si="78"/>
        <v>2.5</v>
      </c>
      <c r="AH84" s="334">
        <f t="shared" si="74"/>
        <v>3.0037542087542093</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8.75">
      <c r="A85" s="345" t="s">
        <v>58</v>
      </c>
      <c r="B85" s="138" t="s">
        <v>58</v>
      </c>
      <c r="C85" s="138" t="s">
        <v>58</v>
      </c>
      <c r="D85" s="142"/>
      <c r="E85" s="142"/>
      <c r="F85" s="143">
        <f t="shared" ref="F85" si="79">F76-F74</f>
        <v>0</v>
      </c>
      <c r="G85" s="143">
        <f>G76-G74</f>
        <v>19.766299999999994</v>
      </c>
      <c r="H85" s="143">
        <f t="shared" ref="H85" si="80">H76-H74</f>
        <v>18.313947368421083</v>
      </c>
      <c r="I85" s="143">
        <f>I76-I74</f>
        <v>19.860999999999997</v>
      </c>
      <c r="J85" s="143" t="e">
        <f>J76-J74</f>
        <v>#DIV/0!</v>
      </c>
      <c r="K85" s="143">
        <f t="shared" ref="K85:M85" si="81">K76-K74</f>
        <v>16.482500000000002</v>
      </c>
      <c r="L85" s="143">
        <f t="shared" si="81"/>
        <v>17.249999999999993</v>
      </c>
      <c r="M85" s="143">
        <f t="shared" si="81"/>
        <v>16.372499999999995</v>
      </c>
      <c r="N85" s="143">
        <f>N76-N74</f>
        <v>15.8125</v>
      </c>
      <c r="O85" s="143">
        <f>O76-O74</f>
        <v>17.5</v>
      </c>
      <c r="P85" s="143">
        <f>P76-P74</f>
        <v>23.610000000000003</v>
      </c>
      <c r="Q85" s="143">
        <f t="shared" ref="Q85" si="82">Q76-Q74</f>
        <v>15.2</v>
      </c>
      <c r="R85" s="143">
        <f>R76-R74</f>
        <v>17.63000000000001</v>
      </c>
      <c r="S85" s="143">
        <f t="shared" ref="S85:AG85" si="83">S76-S74</f>
        <v>15.560000000000002</v>
      </c>
      <c r="T85" s="143">
        <f>T76-T74</f>
        <v>14.600000000000001</v>
      </c>
      <c r="U85" s="143">
        <f t="shared" si="83"/>
        <v>16</v>
      </c>
      <c r="V85" s="361"/>
      <c r="W85" s="361"/>
      <c r="X85" s="143">
        <f t="shared" si="83"/>
        <v>15.5</v>
      </c>
      <c r="Y85" s="143">
        <f t="shared" si="83"/>
        <v>14.5</v>
      </c>
      <c r="Z85" s="143">
        <f t="shared" si="83"/>
        <v>14</v>
      </c>
      <c r="AA85" s="143">
        <f t="shared" si="83"/>
        <v>14</v>
      </c>
      <c r="AB85" s="143">
        <f t="shared" si="83"/>
        <v>13.5</v>
      </c>
      <c r="AC85" s="353">
        <f t="shared" si="83"/>
        <v>13</v>
      </c>
      <c r="AD85" s="321">
        <f t="shared" si="83"/>
        <v>18.813333333333333</v>
      </c>
      <c r="AE85" s="260">
        <f t="shared" si="83"/>
        <v>15.386666666666663</v>
      </c>
      <c r="AF85" s="260">
        <f t="shared" si="83"/>
        <v>14.666666666666664</v>
      </c>
      <c r="AG85" s="260">
        <f t="shared" si="83"/>
        <v>13.5</v>
      </c>
      <c r="AH85" s="334">
        <f t="shared" si="74"/>
        <v>15.591666666666669</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8.75">
      <c r="A86" s="345" t="s">
        <v>59</v>
      </c>
      <c r="B86" s="138" t="s">
        <v>59</v>
      </c>
      <c r="C86" s="138" t="s">
        <v>59</v>
      </c>
      <c r="D86" s="142"/>
      <c r="E86" s="142"/>
      <c r="F86" s="143">
        <f t="shared" ref="F86" si="84">F77-F74</f>
        <v>0</v>
      </c>
      <c r="G86" s="143">
        <f>G77-G74</f>
        <v>9.6289999999999978</v>
      </c>
      <c r="H86" s="143">
        <f t="shared" ref="H86" si="85">H77-H74</f>
        <v>9.384999999999998</v>
      </c>
      <c r="I86" s="143">
        <f>I77-I74</f>
        <v>13.61849999999999</v>
      </c>
      <c r="J86" s="143" t="e">
        <f>J77-J74</f>
        <v>#DIV/0!</v>
      </c>
      <c r="K86" s="143">
        <f t="shared" ref="K86:M86" si="86">K77-K74</f>
        <v>13.11</v>
      </c>
      <c r="L86" s="143">
        <f t="shared" si="86"/>
        <v>13.435000000000002</v>
      </c>
      <c r="M86" s="143">
        <f t="shared" si="86"/>
        <v>13.344999999999999</v>
      </c>
      <c r="N86" s="143">
        <f>N77-N74</f>
        <v>14.229999999999997</v>
      </c>
      <c r="O86" s="143">
        <f>O77-O74</f>
        <v>15.6</v>
      </c>
      <c r="P86" s="143">
        <f>P77-P74</f>
        <v>11.099999999999998</v>
      </c>
      <c r="Q86" s="143">
        <f>Q77-Q74</f>
        <v>11.620000000000001</v>
      </c>
      <c r="R86" s="143">
        <f t="shared" ref="R86:AG86" si="87">R77-R74</f>
        <v>12.238181818181829</v>
      </c>
      <c r="S86" s="143">
        <f t="shared" si="87"/>
        <v>10.5</v>
      </c>
      <c r="T86" s="143">
        <f>T77-T74</f>
        <v>9.9547222222222231</v>
      </c>
      <c r="U86" s="143">
        <f t="shared" si="87"/>
        <v>10</v>
      </c>
      <c r="V86" s="361"/>
      <c r="W86" s="361"/>
      <c r="X86" s="143">
        <f t="shared" si="87"/>
        <v>9.5</v>
      </c>
      <c r="Y86" s="143">
        <f t="shared" si="87"/>
        <v>9.5</v>
      </c>
      <c r="Z86" s="143">
        <f t="shared" si="87"/>
        <v>11</v>
      </c>
      <c r="AA86" s="143">
        <f t="shared" si="87"/>
        <v>13</v>
      </c>
      <c r="AB86" s="143">
        <f t="shared" si="87"/>
        <v>14</v>
      </c>
      <c r="AC86" s="353">
        <f t="shared" si="87"/>
        <v>15</v>
      </c>
      <c r="AD86" s="321">
        <f t="shared" si="87"/>
        <v>11.652727272727276</v>
      </c>
      <c r="AE86" s="260">
        <f t="shared" si="87"/>
        <v>10.151574074074077</v>
      </c>
      <c r="AF86" s="260">
        <f t="shared" si="87"/>
        <v>10</v>
      </c>
      <c r="AG86" s="260">
        <f t="shared" si="87"/>
        <v>14</v>
      </c>
      <c r="AH86" s="334">
        <f t="shared" si="74"/>
        <v>11.451075336700336</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8.75">
      <c r="A87" s="345" t="s">
        <v>60</v>
      </c>
      <c r="B87" s="138" t="s">
        <v>60</v>
      </c>
      <c r="C87" s="138" t="s">
        <v>60</v>
      </c>
      <c r="D87" s="142"/>
      <c r="E87" s="142"/>
      <c r="F87" s="143">
        <f t="shared" ref="F87" si="88">F78-F74</f>
        <v>0</v>
      </c>
      <c r="G87" s="143">
        <f>G78-G74</f>
        <v>8.8899999999999935</v>
      </c>
      <c r="H87" s="143">
        <f t="shared" ref="H87" si="89">H78-H74</f>
        <v>9.4255263157894831</v>
      </c>
      <c r="I87" s="143">
        <f>I78-I74</f>
        <v>14.103000000000002</v>
      </c>
      <c r="J87" s="143" t="e">
        <f>J78-J74</f>
        <v>#DIV/0!</v>
      </c>
      <c r="K87" s="143">
        <f t="shared" ref="K87:M87" si="90">K78-K74</f>
        <v>13.350000000000001</v>
      </c>
      <c r="L87" s="143">
        <f t="shared" si="90"/>
        <v>13.75</v>
      </c>
      <c r="M87" s="143">
        <f t="shared" si="90"/>
        <v>13.07</v>
      </c>
      <c r="N87" s="143">
        <f>N78-N74</f>
        <v>14.030000000000001</v>
      </c>
      <c r="O87" s="143">
        <f>O78-O74</f>
        <v>14.15</v>
      </c>
      <c r="P87" s="143">
        <f>P78-P74</f>
        <v>9.34</v>
      </c>
      <c r="Q87" s="143">
        <f>Q78-Q74</f>
        <v>9.16</v>
      </c>
      <c r="R87" s="143">
        <f t="shared" ref="R87:AG87" si="91">R78-R74</f>
        <v>10.375909090909097</v>
      </c>
      <c r="S87" s="143">
        <f t="shared" si="91"/>
        <v>9.0499999999999972</v>
      </c>
      <c r="T87" s="143">
        <f>T78-T74</f>
        <v>10</v>
      </c>
      <c r="U87" s="143">
        <f t="shared" si="91"/>
        <v>10</v>
      </c>
      <c r="V87" s="361"/>
      <c r="W87" s="361"/>
      <c r="X87" s="143">
        <f t="shared" si="91"/>
        <v>9.5</v>
      </c>
      <c r="Y87" s="143">
        <f t="shared" si="91"/>
        <v>9.5</v>
      </c>
      <c r="Z87" s="143">
        <f t="shared" si="91"/>
        <v>10.5</v>
      </c>
      <c r="AA87" s="143">
        <f t="shared" si="91"/>
        <v>12</v>
      </c>
      <c r="AB87" s="143">
        <f t="shared" si="91"/>
        <v>13</v>
      </c>
      <c r="AC87" s="353">
        <f t="shared" si="91"/>
        <v>14</v>
      </c>
      <c r="AD87" s="321">
        <f t="shared" si="91"/>
        <v>9.62530303030303</v>
      </c>
      <c r="AE87" s="260">
        <f t="shared" si="91"/>
        <v>9.68333333333333</v>
      </c>
      <c r="AF87" s="260">
        <f t="shared" si="91"/>
        <v>9.8333333333333357</v>
      </c>
      <c r="AG87" s="260">
        <f t="shared" si="91"/>
        <v>13</v>
      </c>
      <c r="AH87" s="334">
        <f t="shared" si="74"/>
        <v>10.535492424242426</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345" t="s">
        <v>61</v>
      </c>
      <c r="B88" s="138" t="s">
        <v>61</v>
      </c>
      <c r="C88" s="138" t="s">
        <v>61</v>
      </c>
      <c r="D88" s="142"/>
      <c r="E88" s="142"/>
      <c r="F88" s="143">
        <f>F61</f>
        <v>0</v>
      </c>
      <c r="G88" s="143">
        <f>G79-G74</f>
        <v>-7.432040078740151</v>
      </c>
      <c r="H88" s="143">
        <f t="shared" ref="H88:I88" si="92">H79-H74</f>
        <v>-8.9503004558640669</v>
      </c>
      <c r="I88" s="143">
        <f t="shared" si="92"/>
        <v>-7.8993307086614237</v>
      </c>
      <c r="J88" s="143">
        <f>J61</f>
        <v>0</v>
      </c>
      <c r="K88" s="143">
        <f>K61</f>
        <v>-8.1550000000000011</v>
      </c>
      <c r="L88" s="143">
        <f>L61</f>
        <v>-8.1550000000000011</v>
      </c>
      <c r="M88" s="143">
        <f>M61</f>
        <v>-8.33</v>
      </c>
      <c r="N88" s="143">
        <f>N61</f>
        <v>-6.9175000000000004</v>
      </c>
      <c r="O88" s="143">
        <f t="shared" ref="O88:T88" si="93">O62</f>
        <v>-6.7333333333333334</v>
      </c>
      <c r="P88" s="143">
        <f t="shared" si="93"/>
        <v>-3.13</v>
      </c>
      <c r="Q88" s="143">
        <f t="shared" si="93"/>
        <v>-5.08</v>
      </c>
      <c r="R88" s="143">
        <f t="shared" si="93"/>
        <v>-7.3010164638511021</v>
      </c>
      <c r="S88" s="143">
        <f t="shared" si="93"/>
        <v>-8.77</v>
      </c>
      <c r="T88" s="143">
        <f t="shared" si="93"/>
        <v>-8.5</v>
      </c>
      <c r="U88" s="143">
        <f t="shared" ref="U88:AC88" si="94">U62</f>
        <v>-8</v>
      </c>
      <c r="V88" s="143"/>
      <c r="W88" s="143"/>
      <c r="X88" s="143">
        <f t="shared" si="94"/>
        <v>-8.1999999999999993</v>
      </c>
      <c r="Y88" s="143">
        <f t="shared" si="94"/>
        <v>-8.1</v>
      </c>
      <c r="Z88" s="143">
        <f t="shared" si="94"/>
        <v>-8</v>
      </c>
      <c r="AA88" s="143">
        <f t="shared" si="94"/>
        <v>-7.9</v>
      </c>
      <c r="AB88" s="143">
        <f t="shared" si="94"/>
        <v>-7.65</v>
      </c>
      <c r="AC88" s="353">
        <f t="shared" si="94"/>
        <v>-7.5</v>
      </c>
      <c r="AD88" s="365">
        <f>AD61</f>
        <v>-5.1703388212837007</v>
      </c>
      <c r="AE88" s="260">
        <f>AE61</f>
        <v>-8.4502785068533086</v>
      </c>
      <c r="AF88" s="260">
        <f>AF79-AF74</f>
        <v>173.26499999999999</v>
      </c>
      <c r="AG88" s="358">
        <f>AG79-AG74</f>
        <v>186.61083333333329</v>
      </c>
      <c r="AH88" s="334">
        <f t="shared" si="74"/>
        <v>-7.3442513719875935</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36.75" customHeight="1" thickBot="1">
      <c r="A89" s="346" t="s">
        <v>62</v>
      </c>
      <c r="B89" s="347" t="s">
        <v>62</v>
      </c>
      <c r="C89" s="347" t="s">
        <v>62</v>
      </c>
      <c r="D89" s="348"/>
      <c r="E89" s="348"/>
      <c r="F89" s="349">
        <f t="shared" ref="F89" si="95">F70</f>
        <v>0</v>
      </c>
      <c r="G89" s="349">
        <f>G70</f>
        <v>0</v>
      </c>
      <c r="H89" s="349">
        <f t="shared" ref="H89" si="96">H70</f>
        <v>0</v>
      </c>
      <c r="I89" s="349">
        <f>I70</f>
        <v>0</v>
      </c>
      <c r="J89" s="349" t="e">
        <f>J70</f>
        <v>#DIV/0!</v>
      </c>
      <c r="K89" s="349">
        <f t="shared" ref="K89:M89" si="97">K70</f>
        <v>1.2</v>
      </c>
      <c r="L89" s="349">
        <f t="shared" si="97"/>
        <v>1.5</v>
      </c>
      <c r="M89" s="349">
        <f t="shared" si="97"/>
        <v>1.625</v>
      </c>
      <c r="N89" s="349">
        <f>N80-N74</f>
        <v>1.6000000000000014</v>
      </c>
      <c r="O89" s="349">
        <f>O80-O74</f>
        <v>2.0666666666666669</v>
      </c>
      <c r="P89" s="349">
        <f>P80-P74</f>
        <v>3.5</v>
      </c>
      <c r="Q89" s="349">
        <f>Q80-Q74</f>
        <v>3.1800000000000033</v>
      </c>
      <c r="R89" s="349">
        <f t="shared" ref="R89:AG89" si="98">R80-R74</f>
        <v>3.3497727272727289</v>
      </c>
      <c r="S89" s="349">
        <f t="shared" si="98"/>
        <v>2.4500000000000028</v>
      </c>
      <c r="T89" s="349">
        <f>T80-T74</f>
        <v>2.5</v>
      </c>
      <c r="U89" s="349">
        <f t="shared" si="98"/>
        <v>3</v>
      </c>
      <c r="V89" s="362"/>
      <c r="W89" s="362"/>
      <c r="X89" s="349">
        <f t="shared" si="98"/>
        <v>3</v>
      </c>
      <c r="Y89" s="349">
        <f t="shared" si="98"/>
        <v>3</v>
      </c>
      <c r="Z89" s="349">
        <f t="shared" si="98"/>
        <v>3</v>
      </c>
      <c r="AA89" s="349">
        <f t="shared" si="98"/>
        <v>3.2000000000000028</v>
      </c>
      <c r="AB89" s="349">
        <f t="shared" si="98"/>
        <v>3.2000000000000028</v>
      </c>
      <c r="AC89" s="354">
        <f t="shared" si="98"/>
        <v>3.2000000000000028</v>
      </c>
      <c r="AD89" s="351">
        <f>AD80-AD74</f>
        <v>3.3432575757575762</v>
      </c>
      <c r="AE89" s="352">
        <f>AE80-AE74</f>
        <v>2.6499999999999986</v>
      </c>
      <c r="AF89" s="352">
        <f>AF80-AF74</f>
        <v>3</v>
      </c>
      <c r="AG89" s="352">
        <f t="shared" si="98"/>
        <v>3.2000000000000028</v>
      </c>
      <c r="AH89" s="342">
        <f t="shared" si="74"/>
        <v>3.0483143939393949</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c r="A90" s="356"/>
      <c r="B90" s="276"/>
      <c r="C90" s="276"/>
      <c r="D90" s="152"/>
      <c r="E90" s="152"/>
      <c r="F90" s="277"/>
      <c r="G90" s="277"/>
      <c r="H90" s="277"/>
      <c r="I90" s="277"/>
      <c r="J90" s="278"/>
      <c r="K90" s="277"/>
      <c r="L90" s="277"/>
      <c r="M90" s="277"/>
      <c r="N90" s="277"/>
      <c r="O90" s="277"/>
      <c r="P90" s="277"/>
      <c r="Q90" s="277"/>
      <c r="R90" s="279"/>
      <c r="S90" s="279"/>
      <c r="T90" s="279"/>
      <c r="U90" s="279"/>
      <c r="V90" s="280"/>
      <c r="W90" s="280"/>
      <c r="X90" s="279"/>
      <c r="Y90" s="279"/>
      <c r="Z90" s="279"/>
      <c r="AA90" s="279"/>
      <c r="AB90" s="279"/>
      <c r="AC90" s="279"/>
      <c r="AD90" s="279"/>
      <c r="AE90" s="279"/>
      <c r="AF90" s="279"/>
      <c r="AG90" s="279"/>
      <c r="AH90" s="7"/>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idden="1">
      <c r="A91" s="356"/>
      <c r="B91" s="281"/>
      <c r="C91" s="281"/>
      <c r="D91" s="282"/>
      <c r="E91" s="282"/>
      <c r="F91" s="283" t="s">
        <v>4</v>
      </c>
      <c r="G91" s="283" t="s">
        <v>5</v>
      </c>
      <c r="H91" s="283" t="s">
        <v>6</v>
      </c>
      <c r="I91" s="283" t="s">
        <v>7</v>
      </c>
      <c r="J91" s="284"/>
      <c r="K91" s="283" t="s">
        <v>9</v>
      </c>
      <c r="L91" s="283" t="s">
        <v>9</v>
      </c>
      <c r="M91" s="283" t="s">
        <v>70</v>
      </c>
      <c r="N91" s="283" t="s">
        <v>12</v>
      </c>
      <c r="O91" s="283" t="s">
        <v>13</v>
      </c>
      <c r="P91" s="283" t="s">
        <v>13</v>
      </c>
      <c r="Q91" s="283" t="s">
        <v>13</v>
      </c>
      <c r="R91" s="283"/>
      <c r="S91" s="283"/>
      <c r="T91" s="283"/>
      <c r="U91" s="283"/>
      <c r="V91" s="285"/>
      <c r="W91" s="285"/>
      <c r="X91" s="283" t="s">
        <v>17</v>
      </c>
      <c r="Y91" s="286"/>
      <c r="Z91" s="286"/>
      <c r="AA91" s="286"/>
      <c r="AB91" s="286"/>
      <c r="AC91" s="286"/>
      <c r="AD91" s="283" t="s">
        <v>55</v>
      </c>
      <c r="AE91" s="283" t="s">
        <v>55</v>
      </c>
      <c r="AF91" s="283"/>
      <c r="AG91" s="283" t="s">
        <v>55</v>
      </c>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idden="1">
      <c r="A92" s="356"/>
      <c r="B92" s="287">
        <v>0.03</v>
      </c>
      <c r="C92" s="287">
        <v>0.03</v>
      </c>
      <c r="D92" s="288"/>
      <c r="E92" s="288"/>
      <c r="F92" s="289">
        <f>$B$92*$J$92</f>
        <v>-0.6</v>
      </c>
      <c r="G92" s="289">
        <f>$B$92*$J$92</f>
        <v>-0.6</v>
      </c>
      <c r="H92" s="289">
        <f>$B$92*$J$92</f>
        <v>-0.6</v>
      </c>
      <c r="I92" s="289">
        <f>$B$92*$J$92</f>
        <v>-0.6</v>
      </c>
      <c r="J92" s="290">
        <v>-20</v>
      </c>
      <c r="K92" s="289">
        <f t="shared" ref="K92:P92" si="99">$B$92*$J$92</f>
        <v>-0.6</v>
      </c>
      <c r="L92" s="289">
        <f t="shared" si="99"/>
        <v>-0.6</v>
      </c>
      <c r="M92" s="289">
        <f t="shared" si="99"/>
        <v>-0.6</v>
      </c>
      <c r="N92" s="289">
        <f t="shared" si="99"/>
        <v>-0.6</v>
      </c>
      <c r="O92" s="289">
        <f t="shared" si="99"/>
        <v>-0.6</v>
      </c>
      <c r="P92" s="289">
        <f t="shared" si="99"/>
        <v>-0.6</v>
      </c>
      <c r="Q92" s="289">
        <f>$B$92*$J$92</f>
        <v>-0.6</v>
      </c>
      <c r="R92" s="291"/>
      <c r="S92" s="291"/>
      <c r="T92" s="291"/>
      <c r="U92" s="291"/>
      <c r="V92" s="292"/>
      <c r="W92" s="292"/>
      <c r="X92" s="291">
        <v>0.94499999999999995</v>
      </c>
      <c r="Y92" s="291"/>
      <c r="Z92" s="291"/>
      <c r="AA92" s="291"/>
      <c r="AB92" s="291"/>
      <c r="AC92" s="291"/>
      <c r="AD92" s="289">
        <f>$B$92*$J$92</f>
        <v>-0.6</v>
      </c>
      <c r="AE92" s="289">
        <f>$B$92*$J$92</f>
        <v>-0.6</v>
      </c>
      <c r="AF92" s="289"/>
      <c r="AG92" s="289">
        <f>$B$92*$J$92</f>
        <v>-0.6</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356"/>
      <c r="B93" s="287">
        <v>0.03</v>
      </c>
      <c r="C93" s="287">
        <v>0.03</v>
      </c>
      <c r="D93" s="288"/>
      <c r="E93" s="288"/>
      <c r="F93" s="289">
        <f t="shared" ref="F93:I96" si="100">$B93*(F75-F$74-1.7)</f>
        <v>-5.0999999999999997E-2</v>
      </c>
      <c r="G93" s="289">
        <f t="shared" si="100"/>
        <v>-0.14202300000000007</v>
      </c>
      <c r="H93" s="289">
        <f t="shared" si="100"/>
        <v>-0.10879736842105259</v>
      </c>
      <c r="I93" s="289">
        <f t="shared" si="100"/>
        <v>-8.1000000000004332E-3</v>
      </c>
      <c r="J93" s="290"/>
      <c r="K93" s="289" t="e">
        <f t="shared" ref="K93:P96" si="101">$B93*(K75-K$74-1.7)</f>
        <v>#REF!</v>
      </c>
      <c r="L93" s="289" t="e">
        <f t="shared" si="101"/>
        <v>#REF!</v>
      </c>
      <c r="M93" s="289">
        <f t="shared" si="101"/>
        <v>-8.2500000000000837E-3</v>
      </c>
      <c r="N93" s="289">
        <f t="shared" si="101"/>
        <v>6.5249999999999989E-2</v>
      </c>
      <c r="O93" s="289">
        <f t="shared" si="101"/>
        <v>0.129</v>
      </c>
      <c r="P93" s="289">
        <f t="shared" si="101"/>
        <v>0.24269999999999989</v>
      </c>
      <c r="Q93" s="289">
        <f>$B93*(Q75-Q$74-1.7)</f>
        <v>8.5883333333333353E-2</v>
      </c>
      <c r="R93" s="291"/>
      <c r="S93" s="291"/>
      <c r="T93" s="291"/>
      <c r="U93" s="291"/>
      <c r="V93" s="292"/>
      <c r="W93" s="292"/>
      <c r="X93" s="291" t="e">
        <v>#REF!</v>
      </c>
      <c r="Y93" s="291"/>
      <c r="Z93" s="291"/>
      <c r="AA93" s="291"/>
      <c r="AB93" s="291"/>
      <c r="AC93" s="291"/>
      <c r="AD93" s="289">
        <f t="shared" ref="AD93:AG96" si="102">$B93*(AD75-AD$74-1.7)</f>
        <v>0.13115050505050527</v>
      </c>
      <c r="AE93" s="289">
        <f t="shared" si="102"/>
        <v>2.2999999999999132E-3</v>
      </c>
      <c r="AF93" s="289"/>
      <c r="AG93" s="289">
        <f t="shared" si="102"/>
        <v>2.4E-2</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356"/>
      <c r="B94" s="287">
        <v>0.16</v>
      </c>
      <c r="C94" s="287">
        <v>0.16</v>
      </c>
      <c r="D94" s="288"/>
      <c r="E94" s="288"/>
      <c r="F94" s="289">
        <f t="shared" si="100"/>
        <v>-0.27200000000000002</v>
      </c>
      <c r="G94" s="289">
        <f t="shared" si="100"/>
        <v>2.8906079999999994</v>
      </c>
      <c r="H94" s="289">
        <f t="shared" si="100"/>
        <v>2.6582315789473734</v>
      </c>
      <c r="I94" s="289">
        <f t="shared" si="100"/>
        <v>2.9057599999999999</v>
      </c>
      <c r="J94" s="290"/>
      <c r="K94" s="289">
        <f t="shared" si="101"/>
        <v>2.3652000000000006</v>
      </c>
      <c r="L94" s="289">
        <f t="shared" si="101"/>
        <v>2.4879999999999991</v>
      </c>
      <c r="M94" s="289">
        <f t="shared" si="101"/>
        <v>2.3475999999999995</v>
      </c>
      <c r="N94" s="289">
        <f t="shared" si="101"/>
        <v>2.258</v>
      </c>
      <c r="O94" s="289">
        <f t="shared" si="101"/>
        <v>2.528</v>
      </c>
      <c r="P94" s="289">
        <f t="shared" si="101"/>
        <v>3.5056000000000007</v>
      </c>
      <c r="Q94" s="289">
        <f>$B94*(Q76-Q$74-1.7)</f>
        <v>2.16</v>
      </c>
      <c r="R94" s="291"/>
      <c r="S94" s="291"/>
      <c r="T94" s="291"/>
      <c r="U94" s="291"/>
      <c r="V94" s="292"/>
      <c r="W94" s="292"/>
      <c r="X94" s="291" t="e">
        <v>#REF!</v>
      </c>
      <c r="Y94" s="291"/>
      <c r="Z94" s="291"/>
      <c r="AA94" s="291"/>
      <c r="AB94" s="291"/>
      <c r="AC94" s="291"/>
      <c r="AD94" s="289">
        <f t="shared" si="102"/>
        <v>2.7381333333333333</v>
      </c>
      <c r="AE94" s="289">
        <f t="shared" si="102"/>
        <v>2.1898666666666662</v>
      </c>
      <c r="AF94" s="289"/>
      <c r="AG94" s="289">
        <f t="shared" si="102"/>
        <v>1.8880000000000001</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252"/>
      <c r="B95" s="287">
        <v>0.15</v>
      </c>
      <c r="C95" s="287">
        <v>0.15</v>
      </c>
      <c r="D95" s="288"/>
      <c r="E95" s="288"/>
      <c r="F95" s="289">
        <f t="shared" si="100"/>
        <v>-0.255</v>
      </c>
      <c r="G95" s="289">
        <f t="shared" si="100"/>
        <v>1.1893499999999997</v>
      </c>
      <c r="H95" s="289">
        <f t="shared" si="100"/>
        <v>1.1527499999999997</v>
      </c>
      <c r="I95" s="289">
        <f t="shared" si="100"/>
        <v>1.7877749999999986</v>
      </c>
      <c r="J95" s="290"/>
      <c r="K95" s="289">
        <f t="shared" si="101"/>
        <v>1.7115</v>
      </c>
      <c r="L95" s="289">
        <f t="shared" si="101"/>
        <v>1.7602500000000003</v>
      </c>
      <c r="M95" s="289">
        <f t="shared" si="101"/>
        <v>1.7467499999999998</v>
      </c>
      <c r="N95" s="289">
        <f t="shared" si="101"/>
        <v>1.8794999999999995</v>
      </c>
      <c r="O95" s="289">
        <f t="shared" si="101"/>
        <v>2.085</v>
      </c>
      <c r="P95" s="289">
        <f t="shared" si="101"/>
        <v>1.4099999999999997</v>
      </c>
      <c r="Q95" s="289">
        <f>$B95*(Q77-Q$74-1.7)</f>
        <v>1.4880000000000002</v>
      </c>
      <c r="R95" s="291"/>
      <c r="S95" s="291"/>
      <c r="T95" s="291"/>
      <c r="U95" s="291"/>
      <c r="V95" s="292"/>
      <c r="W95" s="292"/>
      <c r="X95" s="291" t="e">
        <v>#REF!</v>
      </c>
      <c r="Y95" s="291"/>
      <c r="Z95" s="291"/>
      <c r="AA95" s="291"/>
      <c r="AB95" s="291"/>
      <c r="AC95" s="291"/>
      <c r="AD95" s="289">
        <f t="shared" si="102"/>
        <v>1.4929090909090914</v>
      </c>
      <c r="AE95" s="289">
        <f t="shared" si="102"/>
        <v>1.2677361111111116</v>
      </c>
      <c r="AF95" s="289"/>
      <c r="AG95" s="289">
        <f t="shared" si="102"/>
        <v>1.845</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0.39</v>
      </c>
      <c r="C96" s="287">
        <v>0.39</v>
      </c>
      <c r="D96" s="288"/>
      <c r="E96" s="288"/>
      <c r="F96" s="289">
        <f t="shared" si="100"/>
        <v>-0.66300000000000003</v>
      </c>
      <c r="G96" s="289">
        <f t="shared" si="100"/>
        <v>2.8040999999999974</v>
      </c>
      <c r="H96" s="289">
        <f t="shared" si="100"/>
        <v>3.0129552631578984</v>
      </c>
      <c r="I96" s="289">
        <f t="shared" si="100"/>
        <v>4.8371700000000013</v>
      </c>
      <c r="J96" s="290"/>
      <c r="K96" s="289">
        <f t="shared" si="101"/>
        <v>4.5435000000000008</v>
      </c>
      <c r="L96" s="289">
        <f t="shared" si="101"/>
        <v>4.6995000000000005</v>
      </c>
      <c r="M96" s="289">
        <f t="shared" si="101"/>
        <v>4.4343000000000004</v>
      </c>
      <c r="N96" s="289">
        <f t="shared" si="101"/>
        <v>4.8087000000000009</v>
      </c>
      <c r="O96" s="289">
        <f t="shared" si="101"/>
        <v>4.8555000000000001</v>
      </c>
      <c r="P96" s="289">
        <f t="shared" si="101"/>
        <v>2.9796</v>
      </c>
      <c r="Q96" s="289">
        <f>$B96*(Q78-Q$74-1.7)</f>
        <v>2.9094000000000002</v>
      </c>
      <c r="R96" s="291"/>
      <c r="S96" s="291"/>
      <c r="T96" s="291"/>
      <c r="U96" s="291"/>
      <c r="V96" s="292"/>
      <c r="W96" s="292"/>
      <c r="X96" s="291" t="e">
        <v>#REF!</v>
      </c>
      <c r="Y96" s="291"/>
      <c r="Z96" s="291"/>
      <c r="AA96" s="291"/>
      <c r="AB96" s="291"/>
      <c r="AC96" s="291"/>
      <c r="AD96" s="289">
        <f t="shared" si="102"/>
        <v>3.0908681818181818</v>
      </c>
      <c r="AE96" s="289">
        <f t="shared" si="102"/>
        <v>3.1134999999999988</v>
      </c>
      <c r="AF96" s="289"/>
      <c r="AG96" s="289">
        <f t="shared" si="102"/>
        <v>4.407</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0.12</v>
      </c>
      <c r="C97" s="287">
        <v>0.12</v>
      </c>
      <c r="D97" s="288"/>
      <c r="E97" s="288"/>
      <c r="F97" s="289">
        <f>$B$97*((F79/6.5)-(F$74-1.7))</f>
        <v>0.20399999999999999</v>
      </c>
      <c r="G97" s="289">
        <f>$B$97*((G79/6.5)-(G$74-1.7))</f>
        <v>-5.637637662992125</v>
      </c>
      <c r="H97" s="289">
        <f>$B$97*((H79/6.5)-(H$74-1.7))</f>
        <v>-4.8036857088208089</v>
      </c>
      <c r="I97" s="289">
        <f>$B$97*((I79/6.5)-(I$74-1.7))</f>
        <v>-4.5491414900060576</v>
      </c>
      <c r="J97" s="290"/>
      <c r="K97" s="289">
        <f t="shared" ref="K97:M97" si="103">$B$97*((K79/6.5)-(K$74-1.7))</f>
        <v>-0.88577076923076925</v>
      </c>
      <c r="L97" s="289">
        <f t="shared" si="103"/>
        <v>-0.88175538461538472</v>
      </c>
      <c r="M97" s="289">
        <f t="shared" si="103"/>
        <v>-0.90721384615384548</v>
      </c>
      <c r="N97" s="289">
        <f>$B$97*((N79/6.5)-(N$74-1.7))</f>
        <v>-0.73502076923076998</v>
      </c>
      <c r="O97" s="289">
        <f>$B$97*((O79/6.5)-(O$74-1.7))</f>
        <v>-0.58535384615384611</v>
      </c>
      <c r="P97" s="289">
        <f>$B$97*((P79/6.5)-(P$74-1.7))</f>
        <v>-0.23717538461538468</v>
      </c>
      <c r="Q97" s="289">
        <f>$B$97*((Q79/6.5)-(Q$74-1.7))</f>
        <v>-0.47289230769230811</v>
      </c>
      <c r="R97" s="291"/>
      <c r="S97" s="291"/>
      <c r="T97" s="291"/>
      <c r="U97" s="291"/>
      <c r="V97" s="292"/>
      <c r="W97" s="292"/>
      <c r="X97" s="291" t="e">
        <v>#REF!</v>
      </c>
      <c r="Y97" s="291"/>
      <c r="Z97" s="291"/>
      <c r="AA97" s="291"/>
      <c r="AB97" s="291"/>
      <c r="AC97" s="291"/>
      <c r="AD97" s="289">
        <f t="shared" ref="AD97:AG97" si="104">$B$97*((AD79/6.5)-(AD$74-1.7))</f>
        <v>-0.48642909090909042</v>
      </c>
      <c r="AE97" s="289">
        <f t="shared" si="104"/>
        <v>-0.90027076923076887</v>
      </c>
      <c r="AF97" s="289"/>
      <c r="AG97" s="289">
        <f t="shared" si="104"/>
        <v>-0.81856923076923116</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0.03</v>
      </c>
      <c r="C98" s="287">
        <v>0.03</v>
      </c>
      <c r="D98" s="288"/>
      <c r="E98" s="288"/>
      <c r="F98" s="289">
        <f>$B98*(F81-F$74-1.7)</f>
        <v>-5.0999999999999997E-2</v>
      </c>
      <c r="G98" s="289">
        <f>$B98*(G81-G$74-1.7)</f>
        <v>-1.7363999999999999</v>
      </c>
      <c r="H98" s="289">
        <f>$B98*(H81-H$74-1.7)</f>
        <v>-1.4817236842105261</v>
      </c>
      <c r="I98" s="289">
        <f>$B98*(I81-I$74-1.7)</f>
        <v>-1.4122500000000002</v>
      </c>
      <c r="J98" s="290"/>
      <c r="K98" s="289">
        <f t="shared" ref="K98:M98" si="105">$B98*(K81-K$74-1.7)</f>
        <v>-1.5</v>
      </c>
      <c r="L98" s="289">
        <f t="shared" si="105"/>
        <v>-1.4565000000000001</v>
      </c>
      <c r="M98" s="289">
        <f t="shared" si="105"/>
        <v>-1.5100499999999999</v>
      </c>
      <c r="N98" s="289">
        <f>$B98*(N81-N$74-1.7)</f>
        <v>-1.4385000000000001</v>
      </c>
      <c r="O98" s="289">
        <f>$B98*(O81-O$74-1.7)</f>
        <v>-5.0999999999999997E-2</v>
      </c>
      <c r="P98" s="289">
        <f>$B98*(P81-P$74-1.7)</f>
        <v>-0.85529999999999995</v>
      </c>
      <c r="Q98" s="289">
        <f>$B98*(Q81-Q$74-1.7)</f>
        <v>-0.9323999999999999</v>
      </c>
      <c r="R98" s="291"/>
      <c r="S98" s="291"/>
      <c r="T98" s="291"/>
      <c r="U98" s="291"/>
      <c r="V98" s="292"/>
      <c r="W98" s="292"/>
      <c r="X98" s="291" t="e">
        <v>#REF!</v>
      </c>
      <c r="Y98" s="291"/>
      <c r="Z98" s="291"/>
      <c r="AA98" s="291"/>
      <c r="AB98" s="291"/>
      <c r="AC98" s="291"/>
      <c r="AD98" s="289">
        <f t="shared" ref="AD98:AG98" si="106">$B98*(AD81-AD$74-1.7)</f>
        <v>-0.96431818181818174</v>
      </c>
      <c r="AE98" s="289">
        <f t="shared" si="106"/>
        <v>-1.3163</v>
      </c>
      <c r="AF98" s="289"/>
      <c r="AG98" s="289">
        <f t="shared" si="106"/>
        <v>-1.371</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0.09</v>
      </c>
      <c r="C99" s="287">
        <v>0.09</v>
      </c>
      <c r="D99" s="288"/>
      <c r="E99" s="288"/>
      <c r="F99" s="289"/>
      <c r="G99" s="289"/>
      <c r="H99" s="289"/>
      <c r="I99" s="289"/>
      <c r="J99" s="290"/>
      <c r="K99" s="289"/>
      <c r="L99" s="289"/>
      <c r="M99" s="289"/>
      <c r="N99" s="289"/>
      <c r="O99" s="289"/>
      <c r="P99" s="289"/>
      <c r="Q99" s="289"/>
      <c r="R99" s="291"/>
      <c r="S99" s="291"/>
      <c r="T99" s="291"/>
      <c r="U99" s="291"/>
      <c r="V99" s="292"/>
      <c r="W99" s="292"/>
      <c r="X99" s="291"/>
      <c r="Y99" s="291"/>
      <c r="Z99" s="291"/>
      <c r="AA99" s="291"/>
      <c r="AB99" s="291"/>
      <c r="AC99" s="291"/>
      <c r="AD99" s="289"/>
      <c r="AE99" s="289"/>
      <c r="AF99" s="289"/>
      <c r="AG99" s="289"/>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93"/>
      <c r="C100" s="293"/>
      <c r="D100" s="294"/>
      <c r="E100" s="294"/>
      <c r="F100" s="289">
        <f>SUM(F92:F98)</f>
        <v>-1.6879999999999999</v>
      </c>
      <c r="G100" s="289">
        <f>SUM(G92:G98)</f>
        <v>-1.2320026629921286</v>
      </c>
      <c r="H100" s="289">
        <f t="shared" ref="H100" si="107">SUM(H92:H98)</f>
        <v>-0.17026991934711599</v>
      </c>
      <c r="I100" s="289">
        <f>SUM(I92:I98)</f>
        <v>2.9612135099939429</v>
      </c>
      <c r="J100" s="290"/>
      <c r="K100" s="289" t="e">
        <f t="shared" ref="K100:M100" si="108">SUM(K92:K98)</f>
        <v>#REF!</v>
      </c>
      <c r="L100" s="289" t="e">
        <f t="shared" si="108"/>
        <v>#REF!</v>
      </c>
      <c r="M100" s="289">
        <f t="shared" si="108"/>
        <v>5.503136153846155</v>
      </c>
      <c r="N100" s="289">
        <f>SUM(N92:N98)</f>
        <v>6.2379292307692298</v>
      </c>
      <c r="O100" s="289">
        <f>SUM(O92:O98)</f>
        <v>8.3611461538461516</v>
      </c>
      <c r="P100" s="289">
        <f>SUM(P92:P98)</f>
        <v>6.4454246153846162</v>
      </c>
      <c r="Q100" s="289">
        <f t="shared" ref="Q100" si="109">SUM(Q92:Q98)</f>
        <v>4.6379910256410248</v>
      </c>
      <c r="R100" s="291"/>
      <c r="S100" s="291"/>
      <c r="T100" s="291"/>
      <c r="U100" s="291"/>
      <c r="V100" s="292"/>
      <c r="W100" s="292"/>
      <c r="X100" s="291" t="e">
        <v>#REF!</v>
      </c>
      <c r="Y100" s="291"/>
      <c r="Z100" s="291"/>
      <c r="AA100" s="291"/>
      <c r="AB100" s="291"/>
      <c r="AC100" s="291"/>
      <c r="AD100" s="289">
        <f t="shared" ref="AD100:AG100" si="110">SUM(AD92:AD98)</f>
        <v>5.4023138383838401</v>
      </c>
      <c r="AE100" s="289">
        <f t="shared" si="110"/>
        <v>3.7568320085470077</v>
      </c>
      <c r="AF100" s="289"/>
      <c r="AG100" s="289">
        <f t="shared" si="110"/>
        <v>5.3744307692307682</v>
      </c>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252"/>
      <c r="B101" s="276"/>
      <c r="C101" s="276"/>
      <c r="D101" s="152"/>
      <c r="E101" s="152"/>
      <c r="F101" s="277"/>
      <c r="G101" s="277"/>
      <c r="H101" s="277"/>
      <c r="I101" s="277"/>
      <c r="J101" s="278"/>
      <c r="K101" s="277"/>
      <c r="L101" s="277"/>
      <c r="M101" s="277"/>
      <c r="N101" s="277"/>
      <c r="O101" s="277"/>
      <c r="P101" s="277"/>
      <c r="Q101" s="277"/>
      <c r="R101" s="277"/>
      <c r="S101" s="277"/>
      <c r="T101" s="277"/>
      <c r="U101" s="277"/>
      <c r="V101" s="280"/>
      <c r="W101" s="280"/>
      <c r="X101" s="279"/>
      <c r="Y101" s="279"/>
      <c r="Z101" s="279"/>
      <c r="AA101" s="279"/>
      <c r="AB101" s="279"/>
      <c r="AC101" s="279"/>
      <c r="AD101" s="279"/>
      <c r="AE101" s="279"/>
      <c r="AF101" s="279"/>
      <c r="AG101" s="279"/>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77"/>
      <c r="V102" s="280"/>
      <c r="W102" s="280"/>
      <c r="X102" s="279"/>
      <c r="Y102" s="279"/>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77"/>
      <c r="V103" s="280"/>
      <c r="W103" s="280"/>
      <c r="X103" s="279"/>
      <c r="Y103" s="279"/>
      <c r="Z103" s="279"/>
      <c r="AA103" s="279"/>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95"/>
      <c r="B104" s="276"/>
      <c r="C104" s="276"/>
      <c r="D104" s="152"/>
      <c r="E104" s="152"/>
      <c r="F104" s="277"/>
      <c r="G104" s="277"/>
      <c r="H104" s="277"/>
      <c r="I104" s="277"/>
      <c r="J104" s="278"/>
      <c r="K104" s="277"/>
      <c r="L104" s="277"/>
      <c r="M104" s="277"/>
      <c r="N104" s="277"/>
      <c r="O104" s="277"/>
      <c r="P104" s="277"/>
      <c r="Q104" s="277"/>
      <c r="R104" s="277"/>
      <c r="S104" s="277"/>
      <c r="T104" s="277"/>
      <c r="U104" s="277"/>
      <c r="V104" s="280"/>
      <c r="W104" s="280"/>
      <c r="X104" s="279"/>
      <c r="Y104" s="279"/>
      <c r="Z104" s="279"/>
      <c r="AA104" s="279"/>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77"/>
      <c r="V105" s="280"/>
      <c r="W105" s="280"/>
      <c r="X105" s="279"/>
      <c r="Y105" s="279"/>
      <c r="Z105" s="279"/>
      <c r="AA105" s="279"/>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77"/>
      <c r="V106" s="280"/>
      <c r="W106" s="280"/>
      <c r="X106" s="279"/>
      <c r="Y106" s="279"/>
      <c r="Z106" s="279"/>
      <c r="AA106" s="279"/>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77"/>
      <c r="V107" s="280"/>
      <c r="W107" s="280"/>
      <c r="X107" s="279"/>
      <c r="Y107" s="279"/>
      <c r="Z107" s="279"/>
      <c r="AA107" s="279"/>
      <c r="AB107" s="279"/>
      <c r="AC107" s="279"/>
      <c r="AD107" s="279"/>
      <c r="AE107" s="279"/>
      <c r="AF107" s="279"/>
      <c r="AG107" s="279"/>
      <c r="AH107" s="7"/>
    </row>
    <row r="108" spans="1:358">
      <c r="A108" s="252"/>
      <c r="B108" s="276"/>
      <c r="C108" s="276"/>
      <c r="D108" s="152"/>
      <c r="E108" s="152"/>
      <c r="F108" s="277"/>
      <c r="G108" s="277"/>
      <c r="H108" s="277"/>
      <c r="I108" s="277"/>
      <c r="J108" s="278"/>
      <c r="K108" s="277"/>
      <c r="L108" s="277"/>
      <c r="M108" s="277"/>
      <c r="N108" s="277"/>
      <c r="O108" s="277"/>
      <c r="P108" s="277"/>
      <c r="Q108" s="277"/>
      <c r="R108" s="277"/>
      <c r="S108" s="277"/>
      <c r="T108" s="277"/>
      <c r="U108" s="277"/>
      <c r="V108" s="280"/>
      <c r="W108" s="280"/>
      <c r="X108" s="279"/>
      <c r="Y108" s="279"/>
      <c r="Z108" s="279"/>
      <c r="AA108" s="279"/>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77"/>
      <c r="V109" s="280"/>
      <c r="W109" s="280"/>
      <c r="X109" s="279"/>
      <c r="Y109" s="279"/>
      <c r="Z109" s="279"/>
      <c r="AA109" s="279"/>
      <c r="AB109" s="279"/>
      <c r="AC109" s="279"/>
      <c r="AD109" s="279"/>
      <c r="AE109" s="279"/>
      <c r="AF109" s="279"/>
      <c r="AG109" s="279"/>
      <c r="AH109" s="7"/>
    </row>
    <row r="110" spans="1:358">
      <c r="A110" s="356"/>
      <c r="B110" s="276"/>
      <c r="C110" s="276"/>
      <c r="D110" s="152"/>
      <c r="E110" s="152"/>
      <c r="F110" s="277"/>
      <c r="G110" s="277"/>
      <c r="H110" s="277"/>
      <c r="I110" s="277"/>
      <c r="J110" s="278"/>
      <c r="K110" s="277"/>
      <c r="L110" s="277"/>
      <c r="M110" s="277"/>
      <c r="N110" s="277"/>
      <c r="O110" s="277"/>
      <c r="P110" s="277"/>
      <c r="Q110" s="277"/>
      <c r="R110" s="277"/>
      <c r="S110" s="277"/>
      <c r="T110" s="277"/>
      <c r="U110" s="277"/>
      <c r="V110" s="280"/>
      <c r="W110" s="280"/>
      <c r="X110" s="279"/>
      <c r="Y110" s="279"/>
      <c r="Z110" s="279"/>
      <c r="AA110" s="279"/>
      <c r="AB110" s="279"/>
      <c r="AC110" s="279"/>
      <c r="AD110" s="279"/>
      <c r="AE110" s="279"/>
      <c r="AF110" s="279"/>
      <c r="AG110" s="279"/>
      <c r="AH110" s="7"/>
    </row>
    <row r="111" spans="1:358">
      <c r="A111" s="356"/>
      <c r="B111" s="276"/>
      <c r="C111" s="276"/>
      <c r="D111" s="152"/>
      <c r="E111" s="152"/>
      <c r="F111" s="277"/>
      <c r="G111" s="277"/>
      <c r="H111" s="277"/>
      <c r="I111" s="277"/>
      <c r="J111" s="278"/>
      <c r="K111" s="277"/>
      <c r="L111" s="277"/>
      <c r="M111" s="277"/>
      <c r="N111" s="277"/>
      <c r="O111" s="277"/>
      <c r="P111" s="277"/>
      <c r="Q111" s="277"/>
      <c r="R111" s="277"/>
      <c r="S111" s="277"/>
      <c r="T111" s="277"/>
      <c r="U111" s="277"/>
      <c r="V111" s="280"/>
      <c r="W111" s="280"/>
      <c r="X111" s="279"/>
      <c r="Y111" s="279"/>
      <c r="Z111" s="279"/>
      <c r="AA111" s="279"/>
      <c r="AB111" s="279"/>
      <c r="AC111" s="279"/>
      <c r="AD111" s="279"/>
      <c r="AE111" s="279"/>
      <c r="AF111" s="279"/>
      <c r="AG111" s="279"/>
      <c r="AH111" s="7"/>
    </row>
    <row r="112" spans="1:358" s="1" customFormat="1">
      <c r="A112" s="252"/>
      <c r="B112" s="276"/>
      <c r="C112" s="276"/>
      <c r="D112" s="152"/>
      <c r="E112" s="152"/>
      <c r="F112" s="277"/>
      <c r="G112" s="277"/>
      <c r="H112" s="277"/>
      <c r="I112" s="277"/>
      <c r="J112" s="278"/>
      <c r="K112" s="277"/>
      <c r="L112" s="277"/>
      <c r="M112" s="277"/>
      <c r="N112" s="277"/>
      <c r="O112" s="277"/>
      <c r="P112" s="277"/>
      <c r="Q112" s="277"/>
      <c r="R112" s="277"/>
      <c r="S112" s="277"/>
      <c r="T112" s="277"/>
      <c r="U112" s="277"/>
      <c r="V112" s="280"/>
      <c r="W112" s="280"/>
      <c r="X112" s="279"/>
      <c r="Y112" s="279"/>
      <c r="Z112" s="279"/>
      <c r="AA112" s="279"/>
      <c r="AB112" s="279"/>
      <c r="AC112" s="279"/>
      <c r="AD112" s="279"/>
      <c r="AE112" s="279"/>
      <c r="AF112" s="279"/>
      <c r="AG112" s="279"/>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c r="GG112" s="152"/>
      <c r="GH112" s="152"/>
      <c r="GI112" s="152"/>
      <c r="GJ112" s="152"/>
      <c r="GK112" s="152"/>
      <c r="GL112" s="152"/>
      <c r="GM112" s="152"/>
      <c r="GN112" s="152"/>
      <c r="GO112" s="152"/>
      <c r="GP112" s="152"/>
      <c r="GQ112" s="152"/>
      <c r="GR112" s="152"/>
      <c r="GS112" s="152"/>
      <c r="GT112" s="152"/>
      <c r="GU112" s="152"/>
      <c r="GV112" s="152"/>
      <c r="GW112" s="152"/>
      <c r="GX112" s="152"/>
      <c r="GY112" s="152"/>
      <c r="GZ112" s="152"/>
      <c r="HA112" s="152"/>
      <c r="HB112" s="152"/>
      <c r="HC112" s="152"/>
      <c r="HD112" s="152"/>
      <c r="HE112" s="152"/>
      <c r="HF112" s="152"/>
      <c r="HG112" s="152"/>
      <c r="HH112" s="152"/>
      <c r="HI112" s="152"/>
      <c r="HJ112" s="152"/>
      <c r="HK112" s="152"/>
      <c r="HL112" s="152"/>
      <c r="HM112" s="152"/>
      <c r="HN112" s="152"/>
      <c r="HO112" s="152"/>
      <c r="HP112" s="152"/>
      <c r="HQ112" s="152"/>
      <c r="HR112" s="152"/>
      <c r="HS112" s="152"/>
      <c r="HT112" s="152"/>
      <c r="HU112" s="152"/>
      <c r="HV112" s="152"/>
      <c r="HW112" s="152"/>
      <c r="HX112" s="152"/>
      <c r="HY112" s="152"/>
      <c r="HZ112" s="152"/>
      <c r="IA112" s="152"/>
      <c r="IB112" s="152"/>
      <c r="IC112" s="152"/>
      <c r="ID112" s="152"/>
      <c r="IE112" s="152"/>
      <c r="IF112" s="152"/>
      <c r="IG112" s="152"/>
      <c r="IH112" s="152"/>
      <c r="II112" s="152"/>
      <c r="IJ112" s="152"/>
      <c r="IK112" s="152"/>
      <c r="IL112" s="152"/>
      <c r="IM112" s="152"/>
      <c r="IN112" s="152"/>
      <c r="IO112" s="152"/>
      <c r="IP112" s="152"/>
      <c r="IQ112" s="152"/>
      <c r="IR112" s="152"/>
      <c r="IS112" s="152"/>
      <c r="IT112" s="152"/>
      <c r="IU112" s="152"/>
      <c r="IV112" s="152"/>
      <c r="IW112" s="152"/>
      <c r="IX112" s="152"/>
      <c r="IY112" s="152"/>
      <c r="IZ112" s="152"/>
      <c r="JA112" s="152"/>
      <c r="JB112" s="152"/>
      <c r="JC112" s="152"/>
      <c r="JD112" s="152"/>
      <c r="JE112" s="152"/>
      <c r="JF112" s="152"/>
      <c r="JG112" s="152"/>
      <c r="JH112" s="152"/>
      <c r="JI112" s="152"/>
      <c r="JJ112" s="152"/>
      <c r="JK112" s="152"/>
      <c r="JL112" s="152"/>
      <c r="JM112" s="152"/>
      <c r="JN112" s="152"/>
      <c r="JO112" s="152"/>
      <c r="JP112" s="152"/>
      <c r="JQ112" s="152"/>
      <c r="JR112" s="152"/>
      <c r="JS112" s="152"/>
      <c r="JT112" s="152"/>
      <c r="JU112" s="152"/>
      <c r="JV112" s="152"/>
      <c r="JW112" s="152"/>
      <c r="JX112" s="152"/>
      <c r="JY112" s="152"/>
      <c r="JZ112" s="152"/>
      <c r="KA112" s="152"/>
      <c r="KB112" s="152"/>
      <c r="KC112" s="152"/>
      <c r="KD112" s="152"/>
      <c r="KE112" s="152"/>
      <c r="KF112" s="152"/>
      <c r="KG112" s="152"/>
      <c r="KH112" s="152"/>
      <c r="KI112" s="152"/>
      <c r="KJ112" s="152"/>
      <c r="KK112" s="152"/>
      <c r="KL112" s="152"/>
      <c r="KM112" s="152"/>
      <c r="KN112" s="152"/>
      <c r="KO112" s="152"/>
      <c r="KP112" s="152"/>
      <c r="KQ112" s="152"/>
      <c r="KR112" s="152"/>
      <c r="KS112" s="152"/>
      <c r="KT112" s="152"/>
      <c r="KU112" s="152"/>
      <c r="KV112" s="152"/>
      <c r="KW112" s="152"/>
      <c r="KX112" s="152"/>
      <c r="KY112" s="152"/>
      <c r="KZ112" s="152"/>
      <c r="LA112" s="152"/>
      <c r="LB112" s="152"/>
      <c r="LC112" s="152"/>
      <c r="LD112" s="152"/>
      <c r="LE112" s="152"/>
      <c r="LF112" s="152"/>
      <c r="LG112" s="152"/>
      <c r="LH112" s="152"/>
      <c r="LI112" s="152"/>
      <c r="LJ112" s="152"/>
      <c r="LK112" s="152"/>
      <c r="LL112" s="152"/>
      <c r="LM112" s="152"/>
      <c r="LN112" s="152"/>
      <c r="LO112" s="152"/>
      <c r="LP112" s="152"/>
      <c r="LQ112" s="152"/>
      <c r="LR112" s="152"/>
      <c r="LS112" s="152"/>
      <c r="LT112" s="152"/>
      <c r="LU112" s="152"/>
      <c r="LV112" s="152"/>
      <c r="LW112" s="152"/>
      <c r="LX112" s="152"/>
      <c r="LY112" s="152"/>
      <c r="LZ112" s="152"/>
      <c r="MA112" s="152"/>
      <c r="MB112" s="152"/>
      <c r="MC112" s="152"/>
      <c r="MD112" s="152"/>
      <c r="ME112" s="152"/>
      <c r="MF112" s="152"/>
      <c r="MG112" s="152"/>
      <c r="MH112" s="152"/>
      <c r="MI112" s="152"/>
      <c r="MJ112" s="152"/>
      <c r="MK112" s="152"/>
      <c r="ML112" s="152"/>
      <c r="MM112" s="152"/>
      <c r="MN112" s="152"/>
      <c r="MO112" s="152"/>
      <c r="MP112" s="152"/>
      <c r="MQ112" s="152"/>
      <c r="MR112" s="152"/>
      <c r="MS112" s="152"/>
      <c r="MT112" s="152"/>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77"/>
      <c r="V113" s="280"/>
      <c r="W113" s="280"/>
      <c r="X113" s="279"/>
      <c r="Y113" s="279"/>
      <c r="Z113" s="279"/>
      <c r="AA113" s="279"/>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77"/>
      <c r="V114" s="280"/>
      <c r="W114" s="280"/>
      <c r="X114" s="279"/>
      <c r="Y114" s="279"/>
      <c r="Z114" s="279"/>
      <c r="AA114" s="279"/>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77"/>
      <c r="V115" s="280"/>
      <c r="W115" s="280"/>
      <c r="X115" s="279"/>
      <c r="Y115" s="279"/>
      <c r="Z115" s="279"/>
      <c r="AA115" s="279"/>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77"/>
      <c r="V116" s="280"/>
      <c r="W116" s="280"/>
      <c r="X116" s="279"/>
      <c r="Y116" s="279"/>
      <c r="Z116" s="279"/>
      <c r="AA116" s="279"/>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77"/>
      <c r="V117" s="280"/>
      <c r="W117" s="280"/>
      <c r="X117" s="279"/>
      <c r="Y117" s="279"/>
      <c r="Z117" s="279"/>
      <c r="AA117" s="279"/>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77"/>
      <c r="V118" s="280"/>
      <c r="W118" s="280"/>
      <c r="X118" s="279"/>
      <c r="Y118" s="279"/>
      <c r="Z118" s="279"/>
      <c r="AA118" s="279"/>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77"/>
      <c r="V119" s="280"/>
      <c r="W119" s="280"/>
      <c r="X119" s="279"/>
      <c r="Y119" s="279"/>
      <c r="Z119" s="279"/>
      <c r="AA119" s="279"/>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77"/>
      <c r="V120" s="280"/>
      <c r="W120" s="280"/>
      <c r="X120" s="279"/>
      <c r="Y120" s="279"/>
      <c r="Z120" s="279"/>
      <c r="AA120" s="279"/>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77"/>
      <c r="V121" s="280"/>
      <c r="W121" s="280"/>
      <c r="X121" s="279"/>
      <c r="Y121" s="279"/>
      <c r="Z121" s="279"/>
      <c r="AA121" s="279"/>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77"/>
      <c r="V122" s="280"/>
      <c r="W122" s="280"/>
      <c r="X122" s="279"/>
      <c r="Y122" s="279"/>
      <c r="Z122" s="279"/>
      <c r="AA122" s="279"/>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77"/>
      <c r="V123" s="280"/>
      <c r="W123" s="280"/>
      <c r="X123" s="279"/>
      <c r="Y123" s="279"/>
      <c r="Z123" s="279"/>
      <c r="AA123" s="279"/>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194"/>
      <c r="B124" s="2"/>
      <c r="C124" s="2"/>
      <c r="F124" s="3"/>
      <c r="G124" s="3"/>
      <c r="H124" s="3"/>
      <c r="I124" s="3"/>
      <c r="J124" s="4"/>
      <c r="K124" s="3"/>
      <c r="L124" s="3"/>
      <c r="M124" s="3"/>
      <c r="N124" s="3"/>
      <c r="O124" s="3"/>
      <c r="P124" s="3"/>
      <c r="Q124" s="3"/>
      <c r="R124" s="3"/>
      <c r="S124" s="3"/>
      <c r="T124" s="3"/>
      <c r="U124" s="3"/>
      <c r="V124" s="5"/>
      <c r="W124" s="5"/>
      <c r="X124" s="6"/>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sheetData>
  <mergeCells count="33">
    <mergeCell ref="S5:S6"/>
    <mergeCell ref="E5:E6"/>
    <mergeCell ref="F5:F6"/>
    <mergeCell ref="G5:G6"/>
    <mergeCell ref="H5:H6"/>
    <mergeCell ref="I5:I6"/>
    <mergeCell ref="K5:K6"/>
    <mergeCell ref="N5:N6"/>
    <mergeCell ref="O5:O6"/>
    <mergeCell ref="P5:P6"/>
    <mergeCell ref="Q5:Q6"/>
    <mergeCell ref="R5:R6"/>
    <mergeCell ref="A18:C18"/>
    <mergeCell ref="AH5:AH6"/>
    <mergeCell ref="AI5:AI6"/>
    <mergeCell ref="A9:C9"/>
    <mergeCell ref="AB5:AB6"/>
    <mergeCell ref="AC5:AC6"/>
    <mergeCell ref="AD5:AD6"/>
    <mergeCell ref="AE5:AE6"/>
    <mergeCell ref="AF5:AF6"/>
    <mergeCell ref="AG5:AG6"/>
    <mergeCell ref="T5:T6"/>
    <mergeCell ref="U5:U6"/>
    <mergeCell ref="X5:X6"/>
    <mergeCell ref="Y5:Y6"/>
    <mergeCell ref="Z5:Z6"/>
    <mergeCell ref="AA5:AA6"/>
    <mergeCell ref="A65:C65"/>
    <mergeCell ref="A56:C56"/>
    <mergeCell ref="A47:C47"/>
    <mergeCell ref="A36:C36"/>
    <mergeCell ref="A27:C2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MT124"/>
  <sheetViews>
    <sheetView zoomScale="80" zoomScaleNormal="80" workbookViewId="0">
      <pane xSplit="15" ySplit="6" topLeftCell="P7" activePane="bottomRight" state="frozen"/>
      <selection activeCell="AJ82" sqref="AJ82"/>
      <selection pane="topRight" activeCell="AJ82" sqref="AJ82"/>
      <selection pane="bottomLeft" activeCell="AJ82" sqref="AJ82"/>
      <selection pane="bottomRight" activeCell="AJ82" sqref="AJ82"/>
    </sheetView>
  </sheetViews>
  <sheetFormatPr defaultColWidth="9.125" defaultRowHeight="21" outlineLevelRow="1" outlineLevelCol="1"/>
  <cols>
    <col min="1" max="1" width="17.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21" width="9" style="3" customWidth="1"/>
    <col min="22" max="23" width="30.125" style="5" hidden="1" customWidth="1" outlineLevel="1"/>
    <col min="24" max="24" width="9" style="6" customWidth="1" collapsed="1"/>
    <col min="25" max="29" width="9" style="6" customWidth="1"/>
    <col min="30" max="30" width="8.625" style="6" hidden="1" customWidth="1" outlineLevel="1"/>
    <col min="31" max="33" width="9.25" style="6" hidden="1" customWidth="1" outlineLevel="1"/>
    <col min="34" max="34" width="8.625" style="153" customWidth="1" collapsed="1"/>
    <col min="35" max="35" width="10.125" style="7" bestFit="1" customWidth="1"/>
    <col min="36" max="358" width="9.125" style="7"/>
    <col min="359" max="16384" width="9.125" style="8"/>
  </cols>
  <sheetData>
    <row r="1" spans="1:358" ht="21.75" hidden="1" customHeight="1" thickBot="1">
      <c r="AH1" s="7"/>
    </row>
    <row r="2" spans="1:358" ht="24.75" hidden="1" customHeight="1" thickBot="1">
      <c r="A2" s="195"/>
      <c r="B2" s="10"/>
      <c r="C2" s="10"/>
      <c r="D2" s="10"/>
      <c r="E2" s="10"/>
      <c r="F2" s="10"/>
      <c r="G2" s="10"/>
      <c r="H2" s="10"/>
      <c r="I2" s="10"/>
      <c r="J2" s="11"/>
      <c r="K2" s="10"/>
      <c r="L2" s="10"/>
      <c r="M2" s="10"/>
      <c r="N2" s="10"/>
      <c r="O2" s="10"/>
      <c r="P2" s="10"/>
      <c r="Q2" s="10"/>
      <c r="R2" s="10"/>
      <c r="S2" s="10"/>
      <c r="T2" s="10"/>
      <c r="U2" s="10"/>
      <c r="V2" s="12"/>
      <c r="W2" s="12"/>
      <c r="X2" s="10"/>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4"/>
      <c r="V3" s="17"/>
      <c r="W3" s="17"/>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385" t="s">
        <v>9</v>
      </c>
      <c r="M5" s="385" t="s">
        <v>9</v>
      </c>
      <c r="N5" s="1182" t="s">
        <v>87</v>
      </c>
      <c r="O5" s="1182" t="s">
        <v>13</v>
      </c>
      <c r="P5" s="1182" t="s">
        <v>14</v>
      </c>
      <c r="Q5" s="1182" t="s">
        <v>15</v>
      </c>
      <c r="R5" s="1182" t="s">
        <v>16</v>
      </c>
      <c r="S5" s="1182" t="s">
        <v>64</v>
      </c>
      <c r="T5" s="1182" t="s">
        <v>65</v>
      </c>
      <c r="U5" s="1182" t="s">
        <v>66</v>
      </c>
      <c r="V5" s="29" t="s">
        <v>10</v>
      </c>
      <c r="W5" s="30" t="s">
        <v>11</v>
      </c>
      <c r="X5" s="1182" t="s">
        <v>67</v>
      </c>
      <c r="Y5" s="1182" t="s">
        <v>68</v>
      </c>
      <c r="Z5" s="1182" t="s">
        <v>69</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183"/>
      <c r="V6" s="187">
        <v>42522</v>
      </c>
      <c r="W6" s="188">
        <v>42552</v>
      </c>
      <c r="X6" s="1183"/>
      <c r="Y6" s="1183"/>
      <c r="Z6" s="1183"/>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4"/>
      <c r="V7" s="22"/>
      <c r="W7" s="22"/>
      <c r="X7" s="24"/>
      <c r="Y7" s="23"/>
      <c r="Z7" s="24"/>
      <c r="AA7" s="24"/>
      <c r="AB7" s="24"/>
      <c r="AC7" s="24"/>
      <c r="AD7" s="302"/>
      <c r="AE7" s="24"/>
      <c r="AF7" s="24"/>
      <c r="AG7" s="303"/>
      <c r="AH7" s="238"/>
      <c r="AI7" s="387"/>
    </row>
    <row r="8" spans="1:358" hidden="1" outlineLevel="1">
      <c r="A8" s="209" t="s">
        <v>21</v>
      </c>
      <c r="B8" s="210">
        <v>61.78</v>
      </c>
      <c r="C8" s="210" t="s">
        <v>22</v>
      </c>
      <c r="D8" s="211"/>
      <c r="E8" s="212">
        <v>58.55</v>
      </c>
      <c r="F8" s="35"/>
      <c r="G8" s="35"/>
      <c r="H8" s="35"/>
      <c r="I8" s="35"/>
      <c r="J8" s="36"/>
      <c r="K8" s="35"/>
      <c r="L8" s="213"/>
      <c r="M8" s="213"/>
      <c r="N8" s="35"/>
      <c r="O8" s="35"/>
      <c r="P8" s="35"/>
      <c r="Q8" s="35"/>
      <c r="R8" s="38"/>
      <c r="S8" s="39"/>
      <c r="T8" s="39"/>
      <c r="U8" s="39"/>
      <c r="V8" s="360"/>
      <c r="W8" s="215"/>
      <c r="X8" s="39"/>
      <c r="Y8" s="38"/>
      <c r="Z8" s="38"/>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08"/>
      <c r="V9" s="216"/>
      <c r="W9" s="217"/>
      <c r="X9" s="208"/>
      <c r="Y9" s="208"/>
      <c r="Z9" s="208"/>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58.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390">
        <v>26.81</v>
      </c>
      <c r="Q10" s="390">
        <v>29.38</v>
      </c>
      <c r="R10" s="388">
        <v>35.141818181818174</v>
      </c>
      <c r="S10" s="388">
        <v>39.03</v>
      </c>
      <c r="T10" s="388">
        <v>44.268571428571427</v>
      </c>
      <c r="U10" s="189">
        <v>44</v>
      </c>
      <c r="V10" s="185"/>
      <c r="W10" s="186"/>
      <c r="X10" s="189">
        <v>42</v>
      </c>
      <c r="Y10" s="189">
        <v>40</v>
      </c>
      <c r="Z10" s="189">
        <v>41</v>
      </c>
      <c r="AA10" s="189">
        <v>42</v>
      </c>
      <c r="AB10" s="189">
        <v>43</v>
      </c>
      <c r="AC10" s="297">
        <v>44</v>
      </c>
      <c r="AD10" s="308">
        <f>AVERAGE(P10:R10)</f>
        <v>30.443939393939388</v>
      </c>
      <c r="AE10" s="246">
        <f>AVERAGE(S10:T10:U10)</f>
        <v>42.432857142857138</v>
      </c>
      <c r="AF10" s="246">
        <f>AVERAGE(X10:Z10)</f>
        <v>41</v>
      </c>
      <c r="AG10" s="309">
        <f>AVERAGE(AA10:AC10)</f>
        <v>43</v>
      </c>
      <c r="AH10" s="241">
        <f>AVERAGE(P10:AC10)</f>
        <v>39.21919913419913</v>
      </c>
      <c r="AI10" s="267"/>
    </row>
    <row r="11" spans="1:358" ht="58.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390">
        <v>26.81</v>
      </c>
      <c r="Q11" s="390">
        <v>29.38</v>
      </c>
      <c r="R11" s="389">
        <v>35.141818181818174</v>
      </c>
      <c r="S11" s="388">
        <v>39.03</v>
      </c>
      <c r="T11" s="388">
        <v>44.268571428571427</v>
      </c>
      <c r="U11" s="183">
        <v>45</v>
      </c>
      <c r="V11" s="185"/>
      <c r="W11" s="186"/>
      <c r="X11" s="183">
        <v>43</v>
      </c>
      <c r="Y11" s="183">
        <v>43</v>
      </c>
      <c r="Z11" s="183">
        <v>42</v>
      </c>
      <c r="AA11" s="183">
        <v>43</v>
      </c>
      <c r="AB11" s="183">
        <v>44</v>
      </c>
      <c r="AC11" s="298">
        <v>45</v>
      </c>
      <c r="AD11" s="308">
        <f>AVERAGE(P11:R11)</f>
        <v>30.443939393939388</v>
      </c>
      <c r="AE11" s="246">
        <f>AVERAGE(S11:T11:U11)</f>
        <v>42.766190476190474</v>
      </c>
      <c r="AF11" s="246">
        <f t="shared" ref="AF11:AF13" si="1">AVERAGE(X11:Z11)</f>
        <v>42.666666666666664</v>
      </c>
      <c r="AG11" s="309">
        <f t="shared" ref="AG11:AG13" si="2">AVERAGE(AA11:AC11)</f>
        <v>44</v>
      </c>
      <c r="AH11" s="241">
        <f>AVERAGE(P11:AC11)</f>
        <v>39.96919913419913</v>
      </c>
      <c r="AI11" s="267"/>
    </row>
    <row r="12" spans="1:358" ht="58.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390">
        <v>26.81</v>
      </c>
      <c r="Q12" s="390">
        <v>29.38</v>
      </c>
      <c r="R12" s="388">
        <v>35.141818181818174</v>
      </c>
      <c r="S12" s="388">
        <v>39.03</v>
      </c>
      <c r="T12" s="388">
        <v>44.268571428571427</v>
      </c>
      <c r="U12" s="183">
        <v>44</v>
      </c>
      <c r="V12" s="185"/>
      <c r="W12" s="186"/>
      <c r="X12" s="183">
        <v>43</v>
      </c>
      <c r="Y12" s="189">
        <v>43</v>
      </c>
      <c r="Z12" s="189">
        <v>40</v>
      </c>
      <c r="AA12" s="189">
        <v>40</v>
      </c>
      <c r="AB12" s="189">
        <v>42</v>
      </c>
      <c r="AC12" s="297">
        <v>44</v>
      </c>
      <c r="AD12" s="308">
        <f>AVERAGE(P12:R12)</f>
        <v>30.443939393939388</v>
      </c>
      <c r="AE12" s="246">
        <f>AVERAGE(S12:T12:U12)</f>
        <v>42.432857142857138</v>
      </c>
      <c r="AF12" s="246">
        <f t="shared" si="1"/>
        <v>42</v>
      </c>
      <c r="AG12" s="309">
        <f t="shared" si="2"/>
        <v>42</v>
      </c>
      <c r="AH12" s="241">
        <f>AVERAGE(P12:AC12)</f>
        <v>39.21919913419913</v>
      </c>
      <c r="AI12" s="267"/>
    </row>
    <row r="13" spans="1:358" ht="58.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390">
        <v>26.81</v>
      </c>
      <c r="Q13" s="390">
        <v>29.38</v>
      </c>
      <c r="R13" s="388">
        <v>35.141818181818174</v>
      </c>
      <c r="S13" s="388">
        <v>39.03</v>
      </c>
      <c r="T13" s="388">
        <v>44.268571428571427</v>
      </c>
      <c r="U13" s="189">
        <v>45.5</v>
      </c>
      <c r="V13" s="253" t="s">
        <v>200</v>
      </c>
      <c r="W13" s="254"/>
      <c r="X13" s="189">
        <v>46.3</v>
      </c>
      <c r="Y13" s="189">
        <v>47.05</v>
      </c>
      <c r="Z13" s="189">
        <v>48</v>
      </c>
      <c r="AA13" s="189">
        <v>48.7</v>
      </c>
      <c r="AB13" s="189">
        <v>49.2</v>
      </c>
      <c r="AC13" s="297">
        <v>50</v>
      </c>
      <c r="AD13" s="308">
        <f>AVERAGE(P13:R13)</f>
        <v>30.443939393939388</v>
      </c>
      <c r="AE13" s="246">
        <f>AVERAGE(S13:T13:U13)</f>
        <v>42.932857142857138</v>
      </c>
      <c r="AF13" s="246">
        <f t="shared" si="1"/>
        <v>47.116666666666667</v>
      </c>
      <c r="AG13" s="309">
        <f t="shared" si="2"/>
        <v>49.300000000000004</v>
      </c>
      <c r="AH13" s="241">
        <f>AVERAGE(P13:AC13)</f>
        <v>42.448365800865794</v>
      </c>
      <c r="AI13" s="267"/>
    </row>
    <row r="14" spans="1:358" s="62" customFormat="1" ht="19.5" hidden="1" outlineLevel="1" thickBot="1">
      <c r="A14" s="245" t="s">
        <v>75</v>
      </c>
      <c r="B14" s="244" t="s">
        <v>27</v>
      </c>
      <c r="C14" s="58" t="s">
        <v>27</v>
      </c>
      <c r="D14" s="58"/>
      <c r="E14" s="58"/>
      <c r="F14" s="59"/>
      <c r="G14" s="59"/>
      <c r="H14" s="59"/>
      <c r="I14" s="59"/>
      <c r="J14" s="59" t="e">
        <f t="shared" ref="J14:K14" si="3">AVERAGE(J10:J13)</f>
        <v>#DIV/0!</v>
      </c>
      <c r="K14" s="59">
        <f t="shared" si="3"/>
        <v>48.3</v>
      </c>
      <c r="L14" s="59">
        <f>AVERAGE(L10:L13)</f>
        <v>46.85</v>
      </c>
      <c r="M14" s="59">
        <f>AVERAGE(M10:M13)</f>
        <v>48.634999999999998</v>
      </c>
      <c r="N14" s="59">
        <f>AVERAGE(N10:N13)</f>
        <v>46.25</v>
      </c>
      <c r="O14" s="59">
        <f t="shared" ref="O14" si="4">AVERAGE(O10:O13)</f>
        <v>37</v>
      </c>
      <c r="P14" s="59">
        <f>AVERAGE(P10:P13)</f>
        <v>26.81</v>
      </c>
      <c r="Q14" s="59">
        <f>AVERAGE(Q10:Q13)</f>
        <v>29.38</v>
      </c>
      <c r="R14" s="59">
        <f>AVERAGE(R10:R13)</f>
        <v>35.141818181818174</v>
      </c>
      <c r="S14" s="59">
        <f>AVERAGE(S10:S13)</f>
        <v>39.03</v>
      </c>
      <c r="T14" s="59">
        <f>AVERAGE(T10:T13)</f>
        <v>44.268571428571427</v>
      </c>
      <c r="U14" s="59">
        <f t="shared" ref="U14:AC14" si="5">AVERAGE(U10:U13)</f>
        <v>44.625</v>
      </c>
      <c r="V14" s="369"/>
      <c r="W14" s="369"/>
      <c r="X14" s="59">
        <f t="shared" si="5"/>
        <v>43.575000000000003</v>
      </c>
      <c r="Y14" s="59">
        <f t="shared" si="5"/>
        <v>43.262500000000003</v>
      </c>
      <c r="Z14" s="59">
        <f t="shared" si="5"/>
        <v>42.75</v>
      </c>
      <c r="AA14" s="59">
        <f t="shared" si="5"/>
        <v>43.424999999999997</v>
      </c>
      <c r="AB14" s="59">
        <f t="shared" si="5"/>
        <v>44.55</v>
      </c>
      <c r="AC14" s="234">
        <f t="shared" si="5"/>
        <v>45.75</v>
      </c>
      <c r="AD14" s="310">
        <f>AVERAGE(AD10:AD13)</f>
        <v>30.443939393939388</v>
      </c>
      <c r="AE14" s="59">
        <f t="shared" ref="AE14" si="6">AVERAGE(AE10:AE13)</f>
        <v>42.641190476190467</v>
      </c>
      <c r="AF14" s="59">
        <f>AVERAGE(AF10:AF13)</f>
        <v>43.195833333333333</v>
      </c>
      <c r="AG14" s="311">
        <f>AVERAGE(AG10:AG13)</f>
        <v>44.575000000000003</v>
      </c>
      <c r="AH14" s="242">
        <f>AVERAGE(AH10:AH13)</f>
        <v>40.213990800865794</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7">Q14</f>
        <v>29.38</v>
      </c>
      <c r="R15" s="164">
        <f>R14</f>
        <v>35.141818181818174</v>
      </c>
      <c r="S15" s="164">
        <f>S14</f>
        <v>39.03</v>
      </c>
      <c r="T15" s="164">
        <f>T14</f>
        <v>44.268571428571427</v>
      </c>
      <c r="U15" s="164">
        <v>45</v>
      </c>
      <c r="V15" s="370"/>
      <c r="W15" s="370"/>
      <c r="X15" s="164">
        <v>43</v>
      </c>
      <c r="Y15" s="164">
        <v>42</v>
      </c>
      <c r="Z15" s="164">
        <v>42</v>
      </c>
      <c r="AA15" s="164">
        <v>44</v>
      </c>
      <c r="AB15" s="164">
        <v>46</v>
      </c>
      <c r="AC15" s="229">
        <v>46</v>
      </c>
      <c r="AD15" s="312">
        <f>AVERAGE(P15:R15)</f>
        <v>30.443939393939388</v>
      </c>
      <c r="AE15" s="164">
        <f>AVERAGE(S15:T15:U15)</f>
        <v>42.766190476190474</v>
      </c>
      <c r="AF15" s="164">
        <f>AVERAGE(X15:Z15)</f>
        <v>42.333333333333336</v>
      </c>
      <c r="AG15" s="313">
        <f>AVERAGE(AA15:AC15)</f>
        <v>45.333333333333336</v>
      </c>
      <c r="AH15" s="242">
        <f>AVERAGE(P15:AC15)</f>
        <v>40.21919913419913</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24"/>
      <c r="V16" s="371"/>
      <c r="W16" s="371"/>
      <c r="X16" s="24"/>
      <c r="Y16" s="23"/>
      <c r="Z16" s="23"/>
      <c r="AA16" s="23"/>
      <c r="AB16" s="23"/>
      <c r="AC16" s="24"/>
      <c r="AD16" s="314"/>
      <c r="AE16" s="23"/>
      <c r="AF16" s="23"/>
      <c r="AG16" s="303"/>
      <c r="AH16" s="238"/>
      <c r="AI16" s="272"/>
    </row>
    <row r="17" spans="1:358" hidden="1" outlineLevel="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39"/>
      <c r="V17" s="372"/>
      <c r="W17" s="372"/>
      <c r="X17" s="39"/>
      <c r="Y17" s="38"/>
      <c r="Z17" s="38"/>
      <c r="AA17" s="38"/>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44"/>
      <c r="V18" s="373"/>
      <c r="W18" s="374"/>
      <c r="X18" s="44"/>
      <c r="Y18" s="44"/>
      <c r="Z18" s="44"/>
      <c r="AA18" s="4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58.5"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388">
        <v>9.7899999999999991</v>
      </c>
      <c r="Q19" s="388">
        <v>4.5627777777777778</v>
      </c>
      <c r="R19" s="388">
        <v>3.8622727272727388</v>
      </c>
      <c r="S19" s="388">
        <v>3.33</v>
      </c>
      <c r="T19" s="388">
        <v>-0.23190476190475806</v>
      </c>
      <c r="U19" s="189">
        <v>-1</v>
      </c>
      <c r="V19" s="185"/>
      <c r="W19" s="186"/>
      <c r="X19" s="189">
        <v>-1.5</v>
      </c>
      <c r="Y19" s="189">
        <v>-1.75</v>
      </c>
      <c r="Z19" s="189">
        <v>-1</v>
      </c>
      <c r="AA19" s="189">
        <v>-0.5</v>
      </c>
      <c r="AB19" s="189">
        <v>0</v>
      </c>
      <c r="AC19" s="297">
        <v>0.5</v>
      </c>
      <c r="AD19" s="308">
        <f>AVERAGE(P19:R19)</f>
        <v>6.0716835016835056</v>
      </c>
      <c r="AE19" s="246">
        <f>AVERAGE(S19:T19:U19)</f>
        <v>0.69936507936508063</v>
      </c>
      <c r="AF19" s="246">
        <f>AVERAGE(X19:Z19)</f>
        <v>-1.4166666666666667</v>
      </c>
      <c r="AG19" s="309">
        <f>AVERAGE(AA19:AC19)</f>
        <v>0</v>
      </c>
      <c r="AH19" s="241">
        <f>AVERAGE(P19:AC19)</f>
        <v>1.3385954785954801</v>
      </c>
      <c r="AI19" s="272"/>
    </row>
    <row r="20" spans="1:358" ht="58.5" hidden="1" customHeight="1" outlineLevel="1">
      <c r="A20" s="47" t="s">
        <v>24</v>
      </c>
      <c r="B20" s="48">
        <f t="shared" ref="B20" si="8">C20-$B$16</f>
        <v>-1.3</v>
      </c>
      <c r="C20" s="55">
        <v>-1.3</v>
      </c>
      <c r="D20" s="49"/>
      <c r="E20" s="49"/>
      <c r="F20" s="56"/>
      <c r="G20" s="57"/>
      <c r="H20" s="56"/>
      <c r="I20" s="56"/>
      <c r="J20" s="55"/>
      <c r="K20" s="189">
        <v>-0.4</v>
      </c>
      <c r="L20" s="189">
        <v>0.3</v>
      </c>
      <c r="M20" s="189">
        <v>1.9</v>
      </c>
      <c r="N20" s="171">
        <v>4.8</v>
      </c>
      <c r="O20" s="183"/>
      <c r="P20" s="388">
        <v>9.7899999999999991</v>
      </c>
      <c r="Q20" s="389">
        <v>4.5627777777777778</v>
      </c>
      <c r="R20" s="389">
        <v>3.8622727272727388</v>
      </c>
      <c r="S20" s="388">
        <v>3.33</v>
      </c>
      <c r="T20" s="388">
        <v>-0.23190476190475806</v>
      </c>
      <c r="U20" s="183">
        <v>1</v>
      </c>
      <c r="V20" s="185"/>
      <c r="W20" s="186"/>
      <c r="X20" s="183">
        <v>1</v>
      </c>
      <c r="Y20" s="183">
        <v>0.5</v>
      </c>
      <c r="Z20" s="183">
        <v>1</v>
      </c>
      <c r="AA20" s="183">
        <v>1.5</v>
      </c>
      <c r="AB20" s="183">
        <v>2</v>
      </c>
      <c r="AC20" s="298">
        <v>2.5</v>
      </c>
      <c r="AD20" s="308">
        <f>AVERAGE(P20:R20)</f>
        <v>6.0716835016835056</v>
      </c>
      <c r="AE20" s="246">
        <f>AVERAGE(S20:T20:U20)</f>
        <v>1.3660317460317473</v>
      </c>
      <c r="AF20" s="246">
        <f t="shared" ref="AF20:AF22" si="9">AVERAGE(X20:Z20)</f>
        <v>0.83333333333333337</v>
      </c>
      <c r="AG20" s="309">
        <f t="shared" ref="AG20:AG22" si="10">AVERAGE(AA20:AC20)</f>
        <v>2</v>
      </c>
      <c r="AH20" s="241">
        <f>AVERAGE(P20:AC20)</f>
        <v>2.5677621452621469</v>
      </c>
      <c r="AI20" s="272"/>
    </row>
    <row r="21" spans="1:358" ht="58.5" hidden="1" customHeight="1" outlineLevel="1">
      <c r="A21" s="47" t="s">
        <v>25</v>
      </c>
      <c r="B21" s="78">
        <f t="shared" ref="B21" si="11">C21-$B$17</f>
        <v>8.0000000000000071E-2</v>
      </c>
      <c r="C21" s="55">
        <v>-1.7</v>
      </c>
      <c r="D21" s="49"/>
      <c r="E21" s="49"/>
      <c r="F21" s="56"/>
      <c r="G21" s="57"/>
      <c r="H21" s="56"/>
      <c r="I21" s="56"/>
      <c r="J21" s="79"/>
      <c r="K21" s="189">
        <v>-2</v>
      </c>
      <c r="L21" s="189">
        <v>0.6</v>
      </c>
      <c r="M21" s="189">
        <v>0.6</v>
      </c>
      <c r="N21" s="171">
        <v>4.5999999999999996</v>
      </c>
      <c r="O21" s="189">
        <v>3</v>
      </c>
      <c r="P21" s="388">
        <v>9.7899999999999991</v>
      </c>
      <c r="Q21" s="388">
        <v>4.5627777777777778</v>
      </c>
      <c r="R21" s="388">
        <v>3.8622727272727388</v>
      </c>
      <c r="S21" s="388">
        <v>3.33</v>
      </c>
      <c r="T21" s="388">
        <v>-0.23190476190475806</v>
      </c>
      <c r="U21" s="189">
        <v>0</v>
      </c>
      <c r="V21" s="185"/>
      <c r="W21" s="186"/>
      <c r="X21" s="189">
        <v>0</v>
      </c>
      <c r="Y21" s="189">
        <v>0</v>
      </c>
      <c r="Z21" s="189">
        <v>0</v>
      </c>
      <c r="AA21" s="189">
        <v>2</v>
      </c>
      <c r="AB21" s="189">
        <v>2</v>
      </c>
      <c r="AC21" s="297">
        <v>2</v>
      </c>
      <c r="AD21" s="308">
        <f>AVERAGE(P21:R21)</f>
        <v>6.0716835016835056</v>
      </c>
      <c r="AE21" s="246">
        <f>AVERAGE(S21:T21:U21)</f>
        <v>1.032698412698414</v>
      </c>
      <c r="AF21" s="246">
        <f t="shared" si="9"/>
        <v>0</v>
      </c>
      <c r="AG21" s="309">
        <f t="shared" si="10"/>
        <v>2</v>
      </c>
      <c r="AH21" s="241">
        <f>AVERAGE(P21:AC21)</f>
        <v>2.2760954785954799</v>
      </c>
      <c r="AI21" s="272"/>
    </row>
    <row r="22" spans="1:358" ht="58.5" hidden="1" customHeight="1" outlineLevel="1" thickBot="1">
      <c r="A22" s="47" t="s">
        <v>26</v>
      </c>
      <c r="B22" s="48">
        <f>C22-$B$13</f>
        <v>-1.769999999999996</v>
      </c>
      <c r="C22" s="55">
        <v>-1</v>
      </c>
      <c r="D22" s="80"/>
      <c r="E22" s="49"/>
      <c r="F22" s="52"/>
      <c r="G22" s="51"/>
      <c r="H22" s="52"/>
      <c r="I22" s="52"/>
      <c r="J22" s="55"/>
      <c r="K22" s="181">
        <v>1.84</v>
      </c>
      <c r="L22" s="181">
        <v>1.84</v>
      </c>
      <c r="M22" s="181">
        <v>1.2</v>
      </c>
      <c r="N22" s="181">
        <v>2.1</v>
      </c>
      <c r="O22" s="181">
        <v>10</v>
      </c>
      <c r="P22" s="388">
        <v>9.7899999999999991</v>
      </c>
      <c r="Q22" s="388">
        <v>4.5627777777777778</v>
      </c>
      <c r="R22" s="388">
        <v>3.8622727272727388</v>
      </c>
      <c r="S22" s="388">
        <v>3.33</v>
      </c>
      <c r="T22" s="388">
        <v>-0.23190476190475806</v>
      </c>
      <c r="U22" s="189">
        <v>-1</v>
      </c>
      <c r="V22" s="185"/>
      <c r="W22" s="186"/>
      <c r="X22" s="189">
        <v>-1</v>
      </c>
      <c r="Y22" s="189">
        <v>-1</v>
      </c>
      <c r="Z22" s="189">
        <v>1.3</v>
      </c>
      <c r="AA22" s="189">
        <v>2</v>
      </c>
      <c r="AB22" s="189">
        <v>2.5</v>
      </c>
      <c r="AC22" s="297">
        <v>2.5</v>
      </c>
      <c r="AD22" s="308">
        <f>AVERAGE(P22:R22)</f>
        <v>6.0716835016835056</v>
      </c>
      <c r="AE22" s="246">
        <f>AVERAGE(S22:T22:U22)</f>
        <v>0.69936507936508063</v>
      </c>
      <c r="AF22" s="246">
        <f t="shared" si="9"/>
        <v>-0.23333333333333331</v>
      </c>
      <c r="AG22" s="309">
        <f t="shared" si="10"/>
        <v>2.3333333333333335</v>
      </c>
      <c r="AH22" s="241">
        <f>AVERAGE(P22:AC22)</f>
        <v>2.2177621452621468</v>
      </c>
      <c r="AI22" s="272"/>
    </row>
    <row r="23" spans="1:358" ht="21.75" hidden="1" customHeight="1" outlineLevel="1" thickBot="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59">
        <f>AVERAGE(P19:P22)</f>
        <v>9.7899999999999991</v>
      </c>
      <c r="Q23" s="59">
        <f>AVERAGE(Q19:Q22)</f>
        <v>4.5627777777777778</v>
      </c>
      <c r="R23" s="59">
        <f t="shared" ref="R23" si="12">AVERAGE(R19:R22)</f>
        <v>3.8622727272727388</v>
      </c>
      <c r="S23" s="59">
        <f>AVERAGE(S19:S22)</f>
        <v>3.33</v>
      </c>
      <c r="T23" s="59">
        <f>AVERAGE(T19:T22)</f>
        <v>-0.23190476190475806</v>
      </c>
      <c r="U23" s="59">
        <f t="shared" ref="U23:AC23" si="13">AVERAGE(U19:U22)</f>
        <v>-0.25</v>
      </c>
      <c r="V23" s="375"/>
      <c r="W23" s="375"/>
      <c r="X23" s="59">
        <f t="shared" si="13"/>
        <v>-0.375</v>
      </c>
      <c r="Y23" s="59">
        <f t="shared" si="13"/>
        <v>-0.5625</v>
      </c>
      <c r="Z23" s="59">
        <f t="shared" si="13"/>
        <v>0.32500000000000001</v>
      </c>
      <c r="AA23" s="59">
        <f t="shared" si="13"/>
        <v>1.25</v>
      </c>
      <c r="AB23" s="59">
        <f t="shared" si="13"/>
        <v>1.625</v>
      </c>
      <c r="AC23" s="234">
        <f t="shared" si="13"/>
        <v>1.875</v>
      </c>
      <c r="AD23" s="310">
        <f>AVERAGE(AD19:AD22)</f>
        <v>6.0716835016835056</v>
      </c>
      <c r="AE23" s="59">
        <f>AVERAGE(AE19:AE22)</f>
        <v>0.94936507936508063</v>
      </c>
      <c r="AF23" s="59">
        <f t="shared" ref="AF23:AG23" si="14">AVERAGE(AF19:AF22)</f>
        <v>-0.20416666666666666</v>
      </c>
      <c r="AG23" s="311">
        <f t="shared" si="14"/>
        <v>1.5833333333333335</v>
      </c>
      <c r="AH23" s="242">
        <f>AVERAGE(AH19:AH22)</f>
        <v>2.100053811928813</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164">
        <f>P23</f>
        <v>9.7899999999999991</v>
      </c>
      <c r="Q24" s="164">
        <f t="shared" ref="Q24" si="15">Q23</f>
        <v>4.5627777777777778</v>
      </c>
      <c r="R24" s="164">
        <f>R23</f>
        <v>3.8622727272727388</v>
      </c>
      <c r="S24" s="164">
        <f>S23</f>
        <v>3.33</v>
      </c>
      <c r="T24" s="164">
        <f>T23</f>
        <v>-0.23190476190475806</v>
      </c>
      <c r="U24" s="164">
        <v>0.5</v>
      </c>
      <c r="V24" s="370"/>
      <c r="W24" s="370"/>
      <c r="X24" s="164">
        <v>0.5</v>
      </c>
      <c r="Y24" s="164">
        <v>-0.5</v>
      </c>
      <c r="Z24" s="164">
        <v>-0.7</v>
      </c>
      <c r="AA24" s="164">
        <v>1.5</v>
      </c>
      <c r="AB24" s="164">
        <v>2</v>
      </c>
      <c r="AC24" s="229">
        <v>2.5</v>
      </c>
      <c r="AD24" s="312">
        <f>AVERAGE(P24:R24)</f>
        <v>6.0716835016835056</v>
      </c>
      <c r="AE24" s="164">
        <f>AVERAGE(S24:T24:U24)</f>
        <v>1.1993650793650807</v>
      </c>
      <c r="AF24" s="164">
        <f>AVERAGE(X24:Z24)</f>
        <v>-0.23333333333333331</v>
      </c>
      <c r="AG24" s="313">
        <f>AVERAGE(AA24:AC24)</f>
        <v>2</v>
      </c>
      <c r="AH24" s="242">
        <f>AVERAGE(P24:AC24)</f>
        <v>2.2594288119288133</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24"/>
      <c r="V25" s="371"/>
      <c r="W25" s="371"/>
      <c r="X25" s="24"/>
      <c r="Y25" s="23"/>
      <c r="Z25" s="23"/>
      <c r="AA25" s="23"/>
      <c r="AB25" s="23"/>
      <c r="AC25" s="24"/>
      <c r="AD25" s="314"/>
      <c r="AE25" s="23"/>
      <c r="AF25" s="23"/>
      <c r="AG25" s="303"/>
      <c r="AH25" s="238"/>
      <c r="AI25" s="272"/>
    </row>
    <row r="26" spans="1:358" hidden="1" outlineLevel="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39"/>
      <c r="V26" s="372"/>
      <c r="W26" s="372"/>
      <c r="X26" s="39"/>
      <c r="Y26" s="38"/>
      <c r="Z26" s="38"/>
      <c r="AA26" s="38"/>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44"/>
      <c r="V27" s="376"/>
      <c r="W27" s="377"/>
      <c r="X27" s="44"/>
      <c r="Y27" s="44"/>
      <c r="Z27" s="44"/>
      <c r="AA27" s="44"/>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388">
        <v>23.61</v>
      </c>
      <c r="Q28" s="388">
        <v>15.2</v>
      </c>
      <c r="R28" s="388">
        <v>17.63000000000001</v>
      </c>
      <c r="S28" s="388">
        <v>15.56</v>
      </c>
      <c r="T28" s="388">
        <v>14.896666666666668</v>
      </c>
      <c r="U28" s="189">
        <v>15</v>
      </c>
      <c r="V28" s="185"/>
      <c r="W28" s="186"/>
      <c r="X28" s="189">
        <v>15</v>
      </c>
      <c r="Y28" s="189">
        <v>14.5</v>
      </c>
      <c r="Z28" s="189">
        <v>13</v>
      </c>
      <c r="AA28" s="189">
        <v>13</v>
      </c>
      <c r="AB28" s="189">
        <v>13.25</v>
      </c>
      <c r="AC28" s="297">
        <v>13.5</v>
      </c>
      <c r="AD28" s="308">
        <f>AVERAGE(P28:R28)</f>
        <v>18.813333333333336</v>
      </c>
      <c r="AE28" s="246">
        <f>AVERAGE(S28:T28:U28)</f>
        <v>15.152222222222223</v>
      </c>
      <c r="AF28" s="246">
        <f>AVERAGE(X28:Z28)</f>
        <v>14.166666666666666</v>
      </c>
      <c r="AG28" s="309">
        <f>AVERAGE(AA28:AC28)</f>
        <v>13.25</v>
      </c>
      <c r="AH28" s="241">
        <f>AVERAGE(P28:AC28)</f>
        <v>15.345555555555556</v>
      </c>
      <c r="AI28" s="272"/>
    </row>
    <row r="29" spans="1:358" ht="54.75" hidden="1" customHeight="1" outlineLevel="1">
      <c r="A29" s="47" t="s">
        <v>24</v>
      </c>
      <c r="B29" s="78">
        <f t="shared" ref="B29" si="16">C29-$B$22</f>
        <v>21.869999999999997</v>
      </c>
      <c r="C29" s="55">
        <v>20.100000000000001</v>
      </c>
      <c r="D29" s="49"/>
      <c r="E29" s="49"/>
      <c r="F29" s="56"/>
      <c r="G29" s="57"/>
      <c r="H29" s="56"/>
      <c r="I29" s="56"/>
      <c r="J29" s="55"/>
      <c r="K29" s="189">
        <v>17</v>
      </c>
      <c r="L29" s="189">
        <v>17</v>
      </c>
      <c r="M29" s="189">
        <v>16.3</v>
      </c>
      <c r="N29" s="189">
        <v>15</v>
      </c>
      <c r="O29" s="183"/>
      <c r="P29" s="388">
        <v>23.61</v>
      </c>
      <c r="Q29" s="388">
        <v>15.2</v>
      </c>
      <c r="R29" s="389">
        <v>17.63000000000001</v>
      </c>
      <c r="S29" s="388">
        <v>15.56</v>
      </c>
      <c r="T29" s="389">
        <v>14.896666666666668</v>
      </c>
      <c r="U29" s="183">
        <v>17</v>
      </c>
      <c r="V29" s="185"/>
      <c r="W29" s="186"/>
      <c r="X29" s="183">
        <v>16</v>
      </c>
      <c r="Y29" s="183">
        <v>15.7</v>
      </c>
      <c r="Z29" s="183">
        <v>16.5</v>
      </c>
      <c r="AA29" s="183">
        <v>15.5</v>
      </c>
      <c r="AB29" s="183">
        <v>15</v>
      </c>
      <c r="AC29" s="298">
        <v>14.5</v>
      </c>
      <c r="AD29" s="308">
        <f>AVERAGE(P29:R29)</f>
        <v>18.813333333333336</v>
      </c>
      <c r="AE29" s="246">
        <f>AVERAGE(S29:T29:U29)</f>
        <v>15.818888888888891</v>
      </c>
      <c r="AF29" s="246">
        <f t="shared" ref="AF29:AF31" si="17">AVERAGE(X29:Z29)</f>
        <v>16.066666666666666</v>
      </c>
      <c r="AG29" s="309">
        <f t="shared" ref="AG29:AG31" si="18">AVERAGE(AA29:AC29)</f>
        <v>15</v>
      </c>
      <c r="AH29" s="241">
        <f>AVERAGE(P29:AC29)</f>
        <v>16.424722222222222</v>
      </c>
      <c r="AI29" s="272"/>
    </row>
    <row r="30" spans="1:358" ht="54.75" hidden="1" customHeight="1" outlineLevel="1">
      <c r="A30" s="47" t="s">
        <v>25</v>
      </c>
      <c r="B30" s="48">
        <f t="shared" ref="B30" si="19">C30-$B$26</f>
        <v>-0.80999999999999872</v>
      </c>
      <c r="C30" s="55">
        <v>20</v>
      </c>
      <c r="D30" s="49"/>
      <c r="E30" s="49"/>
      <c r="F30" s="56"/>
      <c r="G30" s="57"/>
      <c r="H30" s="56"/>
      <c r="I30" s="56"/>
      <c r="J30" s="55"/>
      <c r="K30" s="189">
        <v>16</v>
      </c>
      <c r="L30" s="189">
        <v>16</v>
      </c>
      <c r="M30" s="189">
        <v>16</v>
      </c>
      <c r="N30" s="189">
        <v>16</v>
      </c>
      <c r="O30" s="189">
        <v>16.5</v>
      </c>
      <c r="P30" s="388">
        <v>23.61</v>
      </c>
      <c r="Q30" s="388">
        <v>15.2</v>
      </c>
      <c r="R30" s="388">
        <v>17.63000000000001</v>
      </c>
      <c r="S30" s="388">
        <v>15.56</v>
      </c>
      <c r="T30" s="388">
        <v>14.896666666666668</v>
      </c>
      <c r="U30" s="189">
        <v>14.5</v>
      </c>
      <c r="V30" s="185"/>
      <c r="W30" s="186"/>
      <c r="X30" s="189">
        <v>14.5</v>
      </c>
      <c r="Y30" s="189">
        <v>14.5</v>
      </c>
      <c r="Z30" s="189">
        <v>14.5</v>
      </c>
      <c r="AA30" s="189">
        <v>14.5</v>
      </c>
      <c r="AB30" s="189">
        <v>14.5</v>
      </c>
      <c r="AC30" s="297">
        <v>14.5</v>
      </c>
      <c r="AD30" s="308">
        <f>AVERAGE(P30:R30)</f>
        <v>18.813333333333336</v>
      </c>
      <c r="AE30" s="246">
        <f>AVERAGE(S30:T30:U30)</f>
        <v>14.985555555555557</v>
      </c>
      <c r="AF30" s="246">
        <f t="shared" si="17"/>
        <v>14.5</v>
      </c>
      <c r="AG30" s="309">
        <f t="shared" si="18"/>
        <v>14.5</v>
      </c>
      <c r="AH30" s="241">
        <f>AVERAGE(P30:AC30)</f>
        <v>15.699722222222222</v>
      </c>
      <c r="AI30" s="272"/>
    </row>
    <row r="31" spans="1:358" ht="47.25" hidden="1" customHeight="1" outlineLevel="1" thickBot="1">
      <c r="A31" s="47" t="s">
        <v>26</v>
      </c>
      <c r="B31" s="78" t="e">
        <f>C31-#REF!</f>
        <v>#REF!</v>
      </c>
      <c r="C31" s="55">
        <v>20.18</v>
      </c>
      <c r="D31" s="49"/>
      <c r="E31" s="49"/>
      <c r="F31" s="52"/>
      <c r="G31" s="51"/>
      <c r="H31" s="52"/>
      <c r="I31" s="92"/>
      <c r="J31" s="55"/>
      <c r="K31" s="93">
        <v>15.68</v>
      </c>
      <c r="L31" s="94">
        <v>18</v>
      </c>
      <c r="M31" s="94">
        <v>15.94</v>
      </c>
      <c r="N31" s="181">
        <v>16.25</v>
      </c>
      <c r="O31" s="181">
        <v>18.5</v>
      </c>
      <c r="P31" s="388">
        <v>23.61</v>
      </c>
      <c r="Q31" s="388">
        <v>15.2</v>
      </c>
      <c r="R31" s="388">
        <v>17.63000000000001</v>
      </c>
      <c r="S31" s="388">
        <v>15.56</v>
      </c>
      <c r="T31" s="388">
        <v>14.896666666666668</v>
      </c>
      <c r="U31" s="189">
        <v>16.600000000000001</v>
      </c>
      <c r="V31" s="185" t="s">
        <v>201</v>
      </c>
      <c r="W31" s="186"/>
      <c r="X31" s="189">
        <v>15.1</v>
      </c>
      <c r="Y31" s="189">
        <v>14</v>
      </c>
      <c r="Z31" s="189">
        <v>13.3</v>
      </c>
      <c r="AA31" s="189">
        <v>13.4</v>
      </c>
      <c r="AB31" s="189">
        <v>13</v>
      </c>
      <c r="AC31" s="297">
        <v>13</v>
      </c>
      <c r="AD31" s="308">
        <f>AVERAGE(P31:R31)</f>
        <v>18.813333333333336</v>
      </c>
      <c r="AE31" s="246">
        <f>AVERAGE(S31:T31:U31)</f>
        <v>15.685555555555558</v>
      </c>
      <c r="AF31" s="246">
        <f t="shared" si="17"/>
        <v>14.133333333333335</v>
      </c>
      <c r="AG31" s="309">
        <f t="shared" si="18"/>
        <v>13.133333333333333</v>
      </c>
      <c r="AH31" s="241">
        <f>AVERAGE(P31:AC31)</f>
        <v>15.441388888888889</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20">AVERAGE(J28:J31)</f>
        <v>#DIV/0!</v>
      </c>
      <c r="K32" s="59">
        <f t="shared" si="20"/>
        <v>16.482500000000002</v>
      </c>
      <c r="L32" s="59">
        <f t="shared" si="20"/>
        <v>17.25</v>
      </c>
      <c r="M32" s="59">
        <f t="shared" si="20"/>
        <v>16.372499999999999</v>
      </c>
      <c r="N32" s="59">
        <f t="shared" si="20"/>
        <v>15.8125</v>
      </c>
      <c r="O32" s="59">
        <f t="shared" si="20"/>
        <v>18.166666666666668</v>
      </c>
      <c r="P32" s="59">
        <f t="shared" si="20"/>
        <v>23.61</v>
      </c>
      <c r="Q32" s="59">
        <f t="shared" si="20"/>
        <v>15.2</v>
      </c>
      <c r="R32" s="59">
        <f t="shared" si="20"/>
        <v>17.63000000000001</v>
      </c>
      <c r="S32" s="59">
        <f t="shared" si="20"/>
        <v>15.56</v>
      </c>
      <c r="T32" s="59">
        <f>AVERAGE(T28:T31)</f>
        <v>14.896666666666668</v>
      </c>
      <c r="U32" s="59">
        <f t="shared" si="20"/>
        <v>15.775</v>
      </c>
      <c r="V32" s="369"/>
      <c r="W32" s="369"/>
      <c r="X32" s="59">
        <f t="shared" si="20"/>
        <v>15.15</v>
      </c>
      <c r="Y32" s="59">
        <f t="shared" si="20"/>
        <v>14.675000000000001</v>
      </c>
      <c r="Z32" s="59">
        <f t="shared" si="20"/>
        <v>14.324999999999999</v>
      </c>
      <c r="AA32" s="59">
        <f t="shared" si="20"/>
        <v>14.1</v>
      </c>
      <c r="AB32" s="59">
        <f t="shared" si="20"/>
        <v>13.9375</v>
      </c>
      <c r="AC32" s="234">
        <f t="shared" si="20"/>
        <v>13.875</v>
      </c>
      <c r="AD32" s="310">
        <f>AVERAGE(AD28:AD31)</f>
        <v>18.813333333333336</v>
      </c>
      <c r="AE32" s="59">
        <f t="shared" ref="AE32:AG32" si="21">AVERAGE(AE28:AE31)</f>
        <v>15.410555555555558</v>
      </c>
      <c r="AF32" s="59">
        <f t="shared" si="21"/>
        <v>14.716666666666667</v>
      </c>
      <c r="AG32" s="311">
        <f t="shared" si="21"/>
        <v>13.970833333333333</v>
      </c>
      <c r="AH32" s="242">
        <f>AVERAGE(AH28:AH31)</f>
        <v>15.727847222222222</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164">
        <f>P32</f>
        <v>23.61</v>
      </c>
      <c r="Q33" s="164">
        <f t="shared" ref="Q33" si="22">Q32</f>
        <v>15.2</v>
      </c>
      <c r="R33" s="164">
        <f>R32</f>
        <v>17.63000000000001</v>
      </c>
      <c r="S33" s="164">
        <f>S32</f>
        <v>15.56</v>
      </c>
      <c r="T33" s="164">
        <f>T32</f>
        <v>14.896666666666668</v>
      </c>
      <c r="U33" s="164">
        <v>15.5</v>
      </c>
      <c r="V33" s="370"/>
      <c r="W33" s="370"/>
      <c r="X33" s="164">
        <v>15</v>
      </c>
      <c r="Y33" s="164">
        <v>14.5</v>
      </c>
      <c r="Z33" s="164">
        <v>14</v>
      </c>
      <c r="AA33" s="164">
        <v>13.4</v>
      </c>
      <c r="AB33" s="164">
        <v>13</v>
      </c>
      <c r="AC33" s="229">
        <v>13.5</v>
      </c>
      <c r="AD33" s="312">
        <f>AVERAGE(P33:R33)</f>
        <v>18.813333333333336</v>
      </c>
      <c r="AE33" s="164">
        <f>AVERAGE(S33:T33:U33)</f>
        <v>15.318888888888891</v>
      </c>
      <c r="AF33" s="164">
        <f>AVERAGE(X33:Z33)</f>
        <v>14.5</v>
      </c>
      <c r="AG33" s="313">
        <f>AVERAGE(AA33:AC33)</f>
        <v>13.299999999999999</v>
      </c>
      <c r="AH33" s="242">
        <f>AVERAGE(P33:AC33)</f>
        <v>15.483055555555557</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24"/>
      <c r="V34" s="371"/>
      <c r="W34" s="371"/>
      <c r="X34" s="24"/>
      <c r="Y34" s="23"/>
      <c r="Z34" s="23"/>
      <c r="AA34" s="23"/>
      <c r="AB34" s="23"/>
      <c r="AC34" s="24"/>
      <c r="AD34" s="314"/>
      <c r="AE34" s="23"/>
      <c r="AF34" s="23"/>
      <c r="AG34" s="303"/>
      <c r="AH34" s="238"/>
      <c r="AI34" s="272"/>
    </row>
    <row r="35" spans="1:358" hidden="1" outlineLevel="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39"/>
      <c r="V35" s="378"/>
      <c r="W35" s="378"/>
      <c r="X35" s="39"/>
      <c r="Y35" s="38"/>
      <c r="Z35" s="38"/>
      <c r="AA35" s="3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44"/>
      <c r="V36" s="373"/>
      <c r="W36" s="374"/>
      <c r="X36" s="44"/>
      <c r="Y36" s="44"/>
      <c r="Z36" s="44"/>
      <c r="AA36" s="4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57.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388">
        <v>11.1</v>
      </c>
      <c r="Q37" s="388">
        <v>11.62</v>
      </c>
      <c r="R37" s="390">
        <v>12.238181818181829</v>
      </c>
      <c r="S37" s="390">
        <v>10.5</v>
      </c>
      <c r="T37" s="390">
        <v>10.901428571428582</v>
      </c>
      <c r="U37" s="181">
        <v>11.25</v>
      </c>
      <c r="V37" s="185"/>
      <c r="W37" s="186"/>
      <c r="X37" s="181">
        <v>11.1</v>
      </c>
      <c r="Y37" s="181">
        <v>10</v>
      </c>
      <c r="Z37" s="181">
        <v>10.75</v>
      </c>
      <c r="AA37" s="181">
        <v>11.5</v>
      </c>
      <c r="AB37" s="181">
        <v>12.5</v>
      </c>
      <c r="AC37" s="299">
        <v>13.5</v>
      </c>
      <c r="AD37" s="308">
        <f>AVERAGE(P37:R37)</f>
        <v>11.652727272727276</v>
      </c>
      <c r="AE37" s="246">
        <f>AVERAGE(S37:T37:U37)</f>
        <v>10.883809523809527</v>
      </c>
      <c r="AF37" s="246">
        <f>AVERAGE(X37:Z37)</f>
        <v>10.616666666666667</v>
      </c>
      <c r="AG37" s="309">
        <f>AVERAGE(AA37:AC37)</f>
        <v>12.5</v>
      </c>
      <c r="AH37" s="241">
        <f>AVERAGE(P37:AC37)</f>
        <v>11.413300865800869</v>
      </c>
      <c r="AI37" s="272"/>
    </row>
    <row r="38" spans="1:358" ht="57.75" hidden="1" customHeight="1" outlineLevel="1">
      <c r="A38" s="47" t="s">
        <v>24</v>
      </c>
      <c r="B38" s="78">
        <f t="shared" ref="B38" si="23">C38-$B$28</f>
        <v>13.809999999999999</v>
      </c>
      <c r="C38" s="55">
        <v>13.5</v>
      </c>
      <c r="D38" s="49"/>
      <c r="E38" s="49"/>
      <c r="F38" s="56"/>
      <c r="G38" s="57"/>
      <c r="H38" s="56"/>
      <c r="I38" s="56"/>
      <c r="J38" s="55"/>
      <c r="K38" s="189">
        <v>13.4</v>
      </c>
      <c r="L38" s="191">
        <v>13.3</v>
      </c>
      <c r="M38" s="154">
        <v>13</v>
      </c>
      <c r="N38" s="191">
        <v>13.8</v>
      </c>
      <c r="O38" s="184"/>
      <c r="P38" s="388">
        <v>11.1</v>
      </c>
      <c r="Q38" s="388">
        <v>11.62</v>
      </c>
      <c r="R38" s="391">
        <v>12.238181818181829</v>
      </c>
      <c r="S38" s="390">
        <v>10.5</v>
      </c>
      <c r="T38" s="391">
        <v>10.901428571428582</v>
      </c>
      <c r="U38" s="175">
        <v>11.3</v>
      </c>
      <c r="V38" s="185"/>
      <c r="W38" s="186"/>
      <c r="X38" s="175">
        <v>10</v>
      </c>
      <c r="Y38" s="175">
        <v>10.5</v>
      </c>
      <c r="Z38" s="175">
        <v>11.5</v>
      </c>
      <c r="AA38" s="175">
        <v>12.7</v>
      </c>
      <c r="AB38" s="175">
        <v>13.3</v>
      </c>
      <c r="AC38" s="300">
        <v>13</v>
      </c>
      <c r="AD38" s="308">
        <f>AVERAGE(P38:R38)</f>
        <v>11.652727272727276</v>
      </c>
      <c r="AE38" s="246">
        <f>AVERAGE(S38:T38:U38)</f>
        <v>10.900476190476192</v>
      </c>
      <c r="AF38" s="246">
        <f t="shared" ref="AF38:AF40" si="24">AVERAGE(X38:Z38)</f>
        <v>10.666666666666666</v>
      </c>
      <c r="AG38" s="309">
        <f t="shared" ref="AG38:AG40" si="25">AVERAGE(AA38:AC38)</f>
        <v>13</v>
      </c>
      <c r="AH38" s="241">
        <f>AVERAGE(P38:AC38)</f>
        <v>11.554967532467534</v>
      </c>
      <c r="AI38" s="272"/>
    </row>
    <row r="39" spans="1:358" ht="57.75" hidden="1" customHeight="1" outlineLevel="1">
      <c r="A39" s="47" t="s">
        <v>25</v>
      </c>
      <c r="B39" s="78">
        <f t="shared" ref="B39" si="26">C39-$B$35</f>
        <v>8.0000000000000071E-2</v>
      </c>
      <c r="C39" s="55">
        <v>13.8</v>
      </c>
      <c r="D39" s="49"/>
      <c r="E39" s="49"/>
      <c r="F39" s="52"/>
      <c r="G39" s="57"/>
      <c r="H39" s="56"/>
      <c r="I39" s="56"/>
      <c r="J39" s="55"/>
      <c r="K39" s="189">
        <v>12.5</v>
      </c>
      <c r="L39" s="191">
        <v>13.2</v>
      </c>
      <c r="M39" s="154">
        <v>13.2</v>
      </c>
      <c r="N39" s="191">
        <v>14.5</v>
      </c>
      <c r="O39" s="191">
        <v>15.25</v>
      </c>
      <c r="P39" s="388">
        <v>11.1</v>
      </c>
      <c r="Q39" s="388">
        <v>11.62</v>
      </c>
      <c r="R39" s="388">
        <v>12.238181818181829</v>
      </c>
      <c r="S39" s="390">
        <v>10.5</v>
      </c>
      <c r="T39" s="390">
        <v>10.901428571428582</v>
      </c>
      <c r="U39" s="181">
        <v>10.5</v>
      </c>
      <c r="V39" s="185"/>
      <c r="W39" s="186"/>
      <c r="X39" s="181">
        <v>11</v>
      </c>
      <c r="Y39" s="181">
        <v>11</v>
      </c>
      <c r="Z39" s="181">
        <v>11.5</v>
      </c>
      <c r="AA39" s="181">
        <v>11</v>
      </c>
      <c r="AB39" s="181">
        <v>11.5</v>
      </c>
      <c r="AC39" s="299">
        <v>11.5</v>
      </c>
      <c r="AD39" s="308">
        <f>AVERAGE(P39:R39)</f>
        <v>11.652727272727276</v>
      </c>
      <c r="AE39" s="246">
        <f>AVERAGE(S39:T39:U39)</f>
        <v>10.633809523809527</v>
      </c>
      <c r="AF39" s="246">
        <f t="shared" si="24"/>
        <v>11.166666666666666</v>
      </c>
      <c r="AG39" s="309">
        <f t="shared" si="25"/>
        <v>11.333333333333334</v>
      </c>
      <c r="AH39" s="241">
        <f>AVERAGE(P39:AC39)</f>
        <v>11.1966341991342</v>
      </c>
      <c r="AI39" s="272"/>
    </row>
    <row r="40" spans="1:358" ht="57.75" hidden="1" customHeight="1" outlineLevel="1" thickBot="1">
      <c r="A40" s="47" t="s">
        <v>26</v>
      </c>
      <c r="B40" s="48" t="e">
        <f>C40-#REF!</f>
        <v>#REF!</v>
      </c>
      <c r="C40" s="55">
        <v>12.8</v>
      </c>
      <c r="D40" s="49"/>
      <c r="E40" s="49"/>
      <c r="F40" s="52"/>
      <c r="G40" s="51"/>
      <c r="H40" s="52"/>
      <c r="I40" s="52"/>
      <c r="J40" s="55"/>
      <c r="K40" s="181">
        <v>13.34</v>
      </c>
      <c r="L40" s="101">
        <v>13.34</v>
      </c>
      <c r="M40" s="101">
        <v>13.68</v>
      </c>
      <c r="N40" s="182">
        <v>14.12</v>
      </c>
      <c r="O40" s="182">
        <v>14</v>
      </c>
      <c r="P40" s="388">
        <v>11.1</v>
      </c>
      <c r="Q40" s="388">
        <v>11.62</v>
      </c>
      <c r="R40" s="390">
        <v>12.238181818181829</v>
      </c>
      <c r="S40" s="390">
        <v>10.5</v>
      </c>
      <c r="T40" s="390">
        <v>10.901428571428582</v>
      </c>
      <c r="U40" s="181">
        <v>11.15</v>
      </c>
      <c r="V40" s="185" t="s">
        <v>202</v>
      </c>
      <c r="W40" s="186"/>
      <c r="X40" s="181">
        <v>10.84</v>
      </c>
      <c r="Y40" s="181">
        <v>10.7</v>
      </c>
      <c r="Z40" s="181">
        <v>10.299999999999999</v>
      </c>
      <c r="AA40" s="181">
        <v>12.7</v>
      </c>
      <c r="AB40" s="181">
        <v>14.4</v>
      </c>
      <c r="AC40" s="299">
        <v>14.6</v>
      </c>
      <c r="AD40" s="308">
        <f>AVERAGE(P40:R40)</f>
        <v>11.652727272727276</v>
      </c>
      <c r="AE40" s="246">
        <f>AVERAGE(S40:T40:U40)</f>
        <v>10.850476190476193</v>
      </c>
      <c r="AF40" s="246">
        <f t="shared" si="24"/>
        <v>10.613333333333332</v>
      </c>
      <c r="AG40" s="309">
        <f t="shared" si="25"/>
        <v>13.9</v>
      </c>
      <c r="AH40" s="241">
        <f>AVERAGE(P40:AC40)</f>
        <v>11.754134199134201</v>
      </c>
      <c r="AI40" s="272"/>
    </row>
    <row r="41" spans="1:358" s="62" customFormat="1" ht="19.5" hidden="1" outlineLevel="1" thickBot="1">
      <c r="A41" s="245" t="s">
        <v>75</v>
      </c>
      <c r="B41" s="155" t="s">
        <v>27</v>
      </c>
      <c r="C41" s="155" t="s">
        <v>27</v>
      </c>
      <c r="D41" s="155"/>
      <c r="E41" s="156"/>
      <c r="F41" s="157"/>
      <c r="G41" s="157"/>
      <c r="H41" s="157"/>
      <c r="I41" s="157"/>
      <c r="J41" s="157" t="e">
        <f t="shared" ref="J41:AG41" si="27">AVERAGE(J37:J40)</f>
        <v>#DIV/0!</v>
      </c>
      <c r="K41" s="157">
        <f t="shared" si="27"/>
        <v>13.11</v>
      </c>
      <c r="L41" s="157">
        <f t="shared" si="27"/>
        <v>13.435000000000002</v>
      </c>
      <c r="M41" s="157">
        <f t="shared" si="27"/>
        <v>13.345000000000001</v>
      </c>
      <c r="N41" s="157">
        <f t="shared" si="27"/>
        <v>14.229999999999999</v>
      </c>
      <c r="O41" s="157">
        <f t="shared" si="27"/>
        <v>14.25</v>
      </c>
      <c r="P41" s="157">
        <f t="shared" si="27"/>
        <v>11.1</v>
      </c>
      <c r="Q41" s="157">
        <f t="shared" si="27"/>
        <v>11.62</v>
      </c>
      <c r="R41" s="157">
        <f t="shared" si="27"/>
        <v>12.238181818181829</v>
      </c>
      <c r="S41" s="59">
        <f t="shared" si="27"/>
        <v>10.5</v>
      </c>
      <c r="T41" s="59">
        <f>AVERAGE(T37:T40)</f>
        <v>10.901428571428582</v>
      </c>
      <c r="U41" s="59">
        <f t="shared" si="27"/>
        <v>11.049999999999999</v>
      </c>
      <c r="V41" s="379"/>
      <c r="W41" s="379"/>
      <c r="X41" s="59">
        <f t="shared" si="27"/>
        <v>10.734999999999999</v>
      </c>
      <c r="Y41" s="59">
        <f t="shared" si="27"/>
        <v>10.55</v>
      </c>
      <c r="Z41" s="59">
        <f t="shared" si="27"/>
        <v>11.012499999999999</v>
      </c>
      <c r="AA41" s="59">
        <f t="shared" si="27"/>
        <v>11.975000000000001</v>
      </c>
      <c r="AB41" s="59">
        <f t="shared" si="27"/>
        <v>12.924999999999999</v>
      </c>
      <c r="AC41" s="234">
        <f t="shared" si="27"/>
        <v>13.15</v>
      </c>
      <c r="AD41" s="310">
        <f t="shared" si="27"/>
        <v>11.652727272727276</v>
      </c>
      <c r="AE41" s="59">
        <f t="shared" si="27"/>
        <v>10.81714285714286</v>
      </c>
      <c r="AF41" s="59">
        <f t="shared" si="27"/>
        <v>10.765833333333331</v>
      </c>
      <c r="AG41" s="311">
        <f t="shared" si="27"/>
        <v>12.683333333333334</v>
      </c>
      <c r="AH41" s="242">
        <f>AVERAGE(AH37:AH40)</f>
        <v>11.4797591991342</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17.25" customHeight="1" collapsed="1" thickBot="1">
      <c r="A42" s="227" t="s">
        <v>74</v>
      </c>
      <c r="B42" s="165"/>
      <c r="C42" s="165"/>
      <c r="D42" s="166"/>
      <c r="E42" s="166"/>
      <c r="F42" s="167"/>
      <c r="G42" s="167"/>
      <c r="H42" s="167"/>
      <c r="I42" s="167"/>
      <c r="J42" s="168"/>
      <c r="K42" s="167"/>
      <c r="L42" s="167"/>
      <c r="M42" s="167"/>
      <c r="N42" s="164">
        <f>N41</f>
        <v>14.229999999999999</v>
      </c>
      <c r="O42" s="164">
        <v>15.6</v>
      </c>
      <c r="P42" s="164">
        <f>P41</f>
        <v>11.1</v>
      </c>
      <c r="Q42" s="164">
        <f t="shared" ref="Q42:R42" si="28">Q41</f>
        <v>11.62</v>
      </c>
      <c r="R42" s="164">
        <f t="shared" si="28"/>
        <v>12.238181818181829</v>
      </c>
      <c r="S42" s="164">
        <f>S41</f>
        <v>10.5</v>
      </c>
      <c r="T42" s="164">
        <f>T41</f>
        <v>10.901428571428582</v>
      </c>
      <c r="U42" s="164">
        <v>11</v>
      </c>
      <c r="V42" s="370"/>
      <c r="W42" s="370"/>
      <c r="X42" s="164">
        <v>10.9</v>
      </c>
      <c r="Y42" s="164">
        <v>10.5</v>
      </c>
      <c r="Z42" s="164">
        <v>10.75</v>
      </c>
      <c r="AA42" s="164">
        <v>12.2</v>
      </c>
      <c r="AB42" s="164">
        <v>13</v>
      </c>
      <c r="AC42" s="164">
        <v>13.5</v>
      </c>
      <c r="AD42" s="312">
        <f>AVERAGE(P42:R42)</f>
        <v>11.652727272727276</v>
      </c>
      <c r="AE42" s="164">
        <f>AVERAGE(S42:T42:U42)</f>
        <v>10.800476190476195</v>
      </c>
      <c r="AF42" s="164">
        <f>AVERAGE(X42:Z42)</f>
        <v>10.716666666666667</v>
      </c>
      <c r="AG42" s="313">
        <f>AVERAGE(AA42:AC42)</f>
        <v>12.9</v>
      </c>
      <c r="AH42" s="242">
        <f>AVERAGE(P42:AC42)</f>
        <v>11.517467532467535</v>
      </c>
      <c r="AI42" s="271">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15.75" hidden="1" customHeight="1" thickBot="1">
      <c r="A43" s="197" t="s">
        <v>37</v>
      </c>
      <c r="B43" s="102"/>
      <c r="C43" s="102"/>
      <c r="D43" s="102"/>
      <c r="E43" s="102"/>
      <c r="F43" s="159"/>
      <c r="G43" s="159"/>
      <c r="H43" s="159"/>
      <c r="I43" s="159"/>
      <c r="J43" s="103"/>
      <c r="K43" s="159">
        <f>K41+K14</f>
        <v>61.41</v>
      </c>
      <c r="L43" s="159">
        <f>L41+L14</f>
        <v>60.285000000000004</v>
      </c>
      <c r="M43" s="104">
        <f t="shared" ref="M43:AH44" si="29">M41-M52</f>
        <v>0.27500000000000036</v>
      </c>
      <c r="N43" s="157">
        <f t="shared" si="29"/>
        <v>0.19999999999999929</v>
      </c>
      <c r="O43" s="157">
        <f t="shared" si="29"/>
        <v>9.9999999999999645E-2</v>
      </c>
      <c r="P43" s="157">
        <f t="shared" si="29"/>
        <v>1.7599999999999998</v>
      </c>
      <c r="Q43" s="157">
        <f t="shared" si="29"/>
        <v>2.4599999999999991</v>
      </c>
      <c r="R43" s="157">
        <f t="shared" si="29"/>
        <v>1.8622727272727317</v>
      </c>
      <c r="S43" s="157">
        <f t="shared" si="29"/>
        <v>1.4499999999999993</v>
      </c>
      <c r="T43" s="157">
        <f t="shared" si="29"/>
        <v>0.31809523809523199</v>
      </c>
      <c r="U43" s="157">
        <f t="shared" si="29"/>
        <v>0.30999999999999872</v>
      </c>
      <c r="V43" s="159"/>
      <c r="W43" s="159"/>
      <c r="X43" s="157">
        <f t="shared" si="29"/>
        <v>0.43499999999999872</v>
      </c>
      <c r="Y43" s="157">
        <f t="shared" si="29"/>
        <v>0.42500000000000071</v>
      </c>
      <c r="Z43" s="157">
        <f t="shared" si="29"/>
        <v>0.73749999999999893</v>
      </c>
      <c r="AA43" s="157">
        <f t="shared" si="29"/>
        <v>0.70000000000000107</v>
      </c>
      <c r="AB43" s="157">
        <f t="shared" si="29"/>
        <v>0.58249999999999957</v>
      </c>
      <c r="AC43" s="236">
        <f t="shared" si="29"/>
        <v>0.82500000000000107</v>
      </c>
      <c r="AD43" s="317">
        <f t="shared" si="29"/>
        <v>2.0274242424242441</v>
      </c>
      <c r="AE43" s="157">
        <f t="shared" si="29"/>
        <v>0.69269841269841059</v>
      </c>
      <c r="AF43" s="157">
        <f t="shared" si="29"/>
        <v>0.53249999999999886</v>
      </c>
      <c r="AG43" s="318">
        <f t="shared" si="29"/>
        <v>0.70250000000000057</v>
      </c>
      <c r="AH43" s="242">
        <f t="shared" si="29"/>
        <v>0.98878066378066265</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si="29"/>
        <v>0.19999999999999929</v>
      </c>
      <c r="O44" s="164">
        <f t="shared" si="29"/>
        <v>1.4499999999999993</v>
      </c>
      <c r="P44" s="164">
        <f t="shared" si="29"/>
        <v>1.7599999999999998</v>
      </c>
      <c r="Q44" s="164">
        <f t="shared" si="29"/>
        <v>2.4599999999999991</v>
      </c>
      <c r="R44" s="164">
        <f t="shared" si="29"/>
        <v>1.8622727272727317</v>
      </c>
      <c r="S44" s="164">
        <f t="shared" si="29"/>
        <v>1.4499999999999993</v>
      </c>
      <c r="T44" s="164">
        <f t="shared" si="29"/>
        <v>0.31809523809523199</v>
      </c>
      <c r="U44" s="164">
        <f t="shared" si="29"/>
        <v>0.5</v>
      </c>
      <c r="V44" s="370"/>
      <c r="W44" s="370"/>
      <c r="X44" s="164">
        <f t="shared" si="29"/>
        <v>0.5</v>
      </c>
      <c r="Y44" s="164">
        <f t="shared" si="29"/>
        <v>0.5</v>
      </c>
      <c r="Z44" s="164">
        <f t="shared" si="29"/>
        <v>0.5</v>
      </c>
      <c r="AA44" s="164">
        <f t="shared" si="29"/>
        <v>0.69999999999999929</v>
      </c>
      <c r="AB44" s="164">
        <f t="shared" si="29"/>
        <v>0.69999999999999929</v>
      </c>
      <c r="AC44" s="229">
        <f t="shared" si="29"/>
        <v>1</v>
      </c>
      <c r="AD44" s="312">
        <f>AVERAGE(P44:R44)</f>
        <v>2.0274242424242437</v>
      </c>
      <c r="AE44" s="164">
        <f>AE42-AE53</f>
        <v>0.75603174603174494</v>
      </c>
      <c r="AF44" s="164">
        <f>AF42-AF53</f>
        <v>0.5</v>
      </c>
      <c r="AG44" s="313">
        <f>AG42-AG53</f>
        <v>0.80000000000000071</v>
      </c>
      <c r="AH44" s="243">
        <f>AH42-AH53</f>
        <v>1.020863997113997</v>
      </c>
      <c r="AI44" s="274">
        <f>AI42-AI52</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ht="21.75" thickBot="1">
      <c r="A45" s="196" t="s">
        <v>38</v>
      </c>
      <c r="B45" s="88"/>
      <c r="C45" s="88"/>
      <c r="D45" s="65"/>
      <c r="E45" s="65"/>
      <c r="F45" s="20"/>
      <c r="G45" s="20"/>
      <c r="H45" s="20"/>
      <c r="I45" s="20"/>
      <c r="J45" s="66"/>
      <c r="K45" s="20"/>
      <c r="L45" s="20"/>
      <c r="M45" s="20"/>
      <c r="N45" s="20"/>
      <c r="O45" s="20"/>
      <c r="P45" s="20"/>
      <c r="Q45" s="20"/>
      <c r="R45" s="23"/>
      <c r="S45" s="24"/>
      <c r="T45" s="24"/>
      <c r="U45" s="24"/>
      <c r="V45" s="371"/>
      <c r="W45" s="371"/>
      <c r="X45" s="24"/>
      <c r="Y45" s="177"/>
      <c r="Z45" s="177"/>
      <c r="AA45" s="177"/>
      <c r="AB45" s="177"/>
      <c r="AC45" s="301"/>
      <c r="AD45" s="314"/>
      <c r="AE45" s="23"/>
      <c r="AF45" s="23"/>
      <c r="AG45" s="303"/>
      <c r="AH45" s="238"/>
      <c r="AI45" s="275">
        <f>AH42-AH53</f>
        <v>1.020863997113997</v>
      </c>
    </row>
    <row r="46" spans="1:358" ht="17.25" hidden="1" customHeight="1" outlineLevel="1">
      <c r="A46" s="89" t="s">
        <v>39</v>
      </c>
      <c r="B46" s="105">
        <v>14.19</v>
      </c>
      <c r="C46" s="106" t="str">
        <f>C35</f>
        <v>Previous WK</v>
      </c>
      <c r="D46" s="98"/>
      <c r="E46" s="99">
        <v>13.82</v>
      </c>
      <c r="F46" s="35"/>
      <c r="G46" s="35"/>
      <c r="H46" s="35"/>
      <c r="I46" s="35"/>
      <c r="J46" s="72"/>
      <c r="K46" s="35"/>
      <c r="L46" s="37"/>
      <c r="M46" s="37"/>
      <c r="N46" s="35"/>
      <c r="O46" s="35"/>
      <c r="P46" s="35"/>
      <c r="Q46" s="35"/>
      <c r="R46" s="38"/>
      <c r="S46" s="39"/>
      <c r="T46" s="39"/>
      <c r="U46" s="39"/>
      <c r="V46" s="381"/>
      <c r="W46" s="381"/>
      <c r="X46" s="39"/>
      <c r="Y46" s="38"/>
      <c r="Z46" s="38"/>
      <c r="AA46" s="38"/>
      <c r="AB46" s="38"/>
      <c r="AC46" s="39"/>
      <c r="AD46" s="304"/>
      <c r="AE46" s="248"/>
      <c r="AF46" s="248"/>
      <c r="AG46" s="305"/>
      <c r="AH46" s="239"/>
      <c r="AI46" s="267"/>
    </row>
    <row r="47" spans="1:358" s="77" customFormat="1" ht="16.5" hidden="1" customHeight="1" outlineLevel="1">
      <c r="A47" s="1180"/>
      <c r="B47" s="1181"/>
      <c r="C47" s="1181"/>
      <c r="D47" s="41"/>
      <c r="E47" s="41"/>
      <c r="F47" s="76"/>
      <c r="G47" s="76"/>
      <c r="H47" s="76"/>
      <c r="I47" s="76"/>
      <c r="J47" s="43"/>
      <c r="K47" s="76"/>
      <c r="L47" s="76"/>
      <c r="M47" s="76"/>
      <c r="N47" s="76"/>
      <c r="O47" s="76"/>
      <c r="P47" s="222"/>
      <c r="Q47" s="76"/>
      <c r="R47" s="44"/>
      <c r="S47" s="44"/>
      <c r="T47" s="44"/>
      <c r="U47" s="44"/>
      <c r="V47" s="382"/>
      <c r="W47" s="383"/>
      <c r="X47" s="44"/>
      <c r="Y47" s="44"/>
      <c r="Z47" s="44"/>
      <c r="AA47" s="44"/>
      <c r="AB47" s="44"/>
      <c r="AC47" s="235"/>
      <c r="AD47" s="315"/>
      <c r="AE47" s="44"/>
      <c r="AF47" s="44"/>
      <c r="AG47" s="316"/>
      <c r="AH47" s="240"/>
      <c r="AI47" s="268"/>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5"/>
      <c r="EY47" s="45"/>
      <c r="EZ47" s="45"/>
      <c r="FA47" s="45"/>
      <c r="FB47" s="45"/>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5"/>
      <c r="GL47" s="45"/>
      <c r="GM47" s="45"/>
      <c r="GN47" s="45"/>
      <c r="GO47" s="45"/>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row>
    <row r="48" spans="1:358" ht="50.25" hidden="1" customHeight="1" outlineLevel="1">
      <c r="A48" s="47" t="s">
        <v>23</v>
      </c>
      <c r="B48" s="78">
        <f>C48-$B$46</f>
        <v>6.0000000000000497E-2</v>
      </c>
      <c r="C48" s="55">
        <v>14.25</v>
      </c>
      <c r="D48" s="49"/>
      <c r="E48" s="49"/>
      <c r="F48" s="51"/>
      <c r="G48" s="57"/>
      <c r="H48" s="56"/>
      <c r="I48" s="56"/>
      <c r="J48" s="55"/>
      <c r="K48" s="189">
        <v>13.5</v>
      </c>
      <c r="L48" s="191">
        <v>14.2</v>
      </c>
      <c r="M48" s="154">
        <v>13.1</v>
      </c>
      <c r="N48" s="191">
        <v>14.2</v>
      </c>
      <c r="O48" s="191">
        <v>13.7</v>
      </c>
      <c r="P48" s="388">
        <v>9.34</v>
      </c>
      <c r="Q48" s="388">
        <v>9.16</v>
      </c>
      <c r="R48" s="388">
        <v>10.375909090909097</v>
      </c>
      <c r="S48" s="388">
        <v>9.0500000000000007</v>
      </c>
      <c r="T48" s="388">
        <v>10.58333333333335</v>
      </c>
      <c r="U48" s="189">
        <v>10.5</v>
      </c>
      <c r="V48" s="185"/>
      <c r="W48" s="186"/>
      <c r="X48" s="189">
        <v>10.5</v>
      </c>
      <c r="Y48" s="189">
        <v>10</v>
      </c>
      <c r="Z48" s="189">
        <v>10</v>
      </c>
      <c r="AA48" s="189">
        <v>10.5</v>
      </c>
      <c r="AB48" s="189">
        <v>11.5</v>
      </c>
      <c r="AC48" s="297">
        <v>12.5</v>
      </c>
      <c r="AD48" s="308">
        <f>AVERAGE(P48:R48)</f>
        <v>9.6253030303030318</v>
      </c>
      <c r="AE48" s="246">
        <f>AVERAGE(S48:T48:U48)</f>
        <v>10.04444444444445</v>
      </c>
      <c r="AF48" s="246">
        <f>AVERAGE(X48:Z48)</f>
        <v>10.166666666666666</v>
      </c>
      <c r="AG48" s="309">
        <f>AVERAGE(AA48:AC48)</f>
        <v>11.5</v>
      </c>
      <c r="AH48" s="241">
        <f>AVERAGE(P48:AC48)</f>
        <v>10.334103535353536</v>
      </c>
      <c r="AI48" s="267"/>
    </row>
    <row r="49" spans="1:358" ht="50.25" hidden="1" customHeight="1" outlineLevel="1">
      <c r="A49" s="47" t="s">
        <v>24</v>
      </c>
      <c r="B49" s="78" t="e">
        <f>C49-#REF!</f>
        <v>#REF!</v>
      </c>
      <c r="C49" s="55">
        <v>14.3</v>
      </c>
      <c r="D49" s="49"/>
      <c r="E49" s="49"/>
      <c r="F49" s="57"/>
      <c r="G49" s="57"/>
      <c r="H49" s="56"/>
      <c r="I49" s="56"/>
      <c r="J49" s="55"/>
      <c r="K49" s="189">
        <v>13.5</v>
      </c>
      <c r="L49" s="191">
        <v>13.6</v>
      </c>
      <c r="M49" s="154">
        <v>12.9</v>
      </c>
      <c r="N49" s="191">
        <v>14</v>
      </c>
      <c r="O49" s="184"/>
      <c r="P49" s="388">
        <v>9.34</v>
      </c>
      <c r="Q49" s="388">
        <v>9.16</v>
      </c>
      <c r="R49" s="389">
        <v>10.375909090909097</v>
      </c>
      <c r="S49" s="388">
        <v>9.0500000000000007</v>
      </c>
      <c r="T49" s="389">
        <v>10.58333333333335</v>
      </c>
      <c r="U49" s="183">
        <v>10.3</v>
      </c>
      <c r="V49" s="185"/>
      <c r="W49" s="186"/>
      <c r="X49" s="183">
        <v>9.5</v>
      </c>
      <c r="Y49" s="183">
        <v>10</v>
      </c>
      <c r="Z49" s="183">
        <v>11</v>
      </c>
      <c r="AA49" s="183">
        <v>12</v>
      </c>
      <c r="AB49" s="183">
        <v>12.5</v>
      </c>
      <c r="AC49" s="298">
        <v>12.3</v>
      </c>
      <c r="AD49" s="308">
        <f>AVERAGE(P49:R49)</f>
        <v>9.6253030303030318</v>
      </c>
      <c r="AE49" s="246">
        <f>AVERAGE(S49:T49:U49)</f>
        <v>9.9777777777777832</v>
      </c>
      <c r="AF49" s="246">
        <f t="shared" ref="AF49:AF51" si="30">AVERAGE(X49:Z49)</f>
        <v>10.166666666666666</v>
      </c>
      <c r="AG49" s="309">
        <f t="shared" ref="AG49:AG51" si="31">AVERAGE(AA49:AC49)</f>
        <v>12.266666666666666</v>
      </c>
      <c r="AH49" s="241">
        <f>AVERAGE(P49:AC49)</f>
        <v>10.509103535353537</v>
      </c>
      <c r="AI49" s="267"/>
    </row>
    <row r="50" spans="1:358" ht="50.25" hidden="1" customHeight="1" outlineLevel="1">
      <c r="A50" s="47" t="s">
        <v>25</v>
      </c>
      <c r="B50" s="78">
        <f t="shared" ref="B50" si="32">C50-$B$46</f>
        <v>-8.9999999999999858E-2</v>
      </c>
      <c r="C50" s="55">
        <v>14.1</v>
      </c>
      <c r="D50" s="49"/>
      <c r="E50" s="49"/>
      <c r="F50" s="57"/>
      <c r="G50" s="57"/>
      <c r="H50" s="56"/>
      <c r="I50" s="56"/>
      <c r="J50" s="55"/>
      <c r="K50" s="189">
        <v>13</v>
      </c>
      <c r="L50" s="191">
        <v>13</v>
      </c>
      <c r="M50" s="189">
        <v>13</v>
      </c>
      <c r="N50" s="189">
        <v>14.3</v>
      </c>
      <c r="O50" s="189">
        <v>14.75</v>
      </c>
      <c r="P50" s="388">
        <v>9.34</v>
      </c>
      <c r="Q50" s="388">
        <v>9.16</v>
      </c>
      <c r="R50" s="388">
        <v>10.375909090909097</v>
      </c>
      <c r="S50" s="388">
        <v>9.0500000000000007</v>
      </c>
      <c r="T50" s="388">
        <v>10.58333333333335</v>
      </c>
      <c r="U50" s="189">
        <v>10.5</v>
      </c>
      <c r="V50" s="185"/>
      <c r="W50" s="186"/>
      <c r="X50" s="189">
        <v>10.5</v>
      </c>
      <c r="Y50" s="189">
        <v>10.5</v>
      </c>
      <c r="Z50" s="189">
        <v>11</v>
      </c>
      <c r="AA50" s="189">
        <v>11</v>
      </c>
      <c r="AB50" s="189">
        <v>11.5</v>
      </c>
      <c r="AC50" s="297">
        <v>11.5</v>
      </c>
      <c r="AD50" s="308">
        <f>AVERAGE(P50:R50)</f>
        <v>9.6253030303030318</v>
      </c>
      <c r="AE50" s="246">
        <f>AVERAGE(S50:T50:U50)</f>
        <v>10.04444444444445</v>
      </c>
      <c r="AF50" s="246">
        <f t="shared" si="30"/>
        <v>10.666666666666666</v>
      </c>
      <c r="AG50" s="309">
        <f t="shared" si="31"/>
        <v>11.333333333333334</v>
      </c>
      <c r="AH50" s="241">
        <f>AVERAGE(P50:AC50)</f>
        <v>10.41743686868687</v>
      </c>
      <c r="AI50" s="267"/>
    </row>
    <row r="51" spans="1:358" ht="50.25" hidden="1" customHeight="1" outlineLevel="1" thickBot="1">
      <c r="A51" s="47" t="s">
        <v>26</v>
      </c>
      <c r="B51" s="78" t="e">
        <f>C51-#REF!</f>
        <v>#REF!</v>
      </c>
      <c r="C51" s="55">
        <v>14.5</v>
      </c>
      <c r="D51" s="49"/>
      <c r="E51" s="49"/>
      <c r="F51" s="51"/>
      <c r="G51" s="51"/>
      <c r="H51" s="52"/>
      <c r="I51" s="52"/>
      <c r="J51" s="55"/>
      <c r="K51" s="181">
        <v>13.4</v>
      </c>
      <c r="L51" s="101">
        <v>13.4</v>
      </c>
      <c r="M51" s="101">
        <v>13.28</v>
      </c>
      <c r="N51" s="176">
        <v>13.62</v>
      </c>
      <c r="O51" s="176">
        <v>14</v>
      </c>
      <c r="P51" s="388">
        <v>9.34</v>
      </c>
      <c r="Q51" s="388">
        <v>9.16</v>
      </c>
      <c r="R51" s="389">
        <v>10.375909090909097</v>
      </c>
      <c r="S51" s="388">
        <v>9.0500000000000007</v>
      </c>
      <c r="T51" s="389">
        <v>10.58333333333335</v>
      </c>
      <c r="U51" s="189">
        <v>11.66</v>
      </c>
      <c r="V51" s="224" t="s">
        <v>203</v>
      </c>
      <c r="W51" s="186" t="s">
        <v>204</v>
      </c>
      <c r="X51" s="189">
        <v>10.7</v>
      </c>
      <c r="Y51" s="183">
        <v>10</v>
      </c>
      <c r="Z51" s="183">
        <v>9.1</v>
      </c>
      <c r="AA51" s="183">
        <v>11.6</v>
      </c>
      <c r="AB51" s="183">
        <v>13.87</v>
      </c>
      <c r="AC51" s="298">
        <v>13</v>
      </c>
      <c r="AD51" s="308">
        <f>AVERAGE(P51:R51)</f>
        <v>9.6253030303030318</v>
      </c>
      <c r="AE51" s="246">
        <f>AVERAGE(S51:T51:U51)</f>
        <v>10.431111111111116</v>
      </c>
      <c r="AF51" s="246">
        <f t="shared" si="30"/>
        <v>9.9333333333333318</v>
      </c>
      <c r="AG51" s="309">
        <f t="shared" si="31"/>
        <v>12.823333333333332</v>
      </c>
      <c r="AH51" s="241">
        <f>AVERAGE(P51:AC51)</f>
        <v>10.703270202020205</v>
      </c>
      <c r="AI51" s="267"/>
    </row>
    <row r="52" spans="1:358" s="62" customFormat="1" ht="19.5" hidden="1" outlineLevel="1" thickBot="1">
      <c r="A52" s="245" t="s">
        <v>75</v>
      </c>
      <c r="B52" s="155" t="s">
        <v>27</v>
      </c>
      <c r="C52" s="155" t="s">
        <v>27</v>
      </c>
      <c r="D52" s="155"/>
      <c r="E52" s="156"/>
      <c r="F52" s="157" t="e">
        <f>AVERAGE(F48:F51)</f>
        <v>#DIV/0!</v>
      </c>
      <c r="G52" s="157"/>
      <c r="H52" s="157"/>
      <c r="I52" s="157"/>
      <c r="J52" s="157" t="e">
        <f t="shared" ref="J52:K52" si="33">AVERAGE(J48:J51)</f>
        <v>#DIV/0!</v>
      </c>
      <c r="K52" s="157">
        <f t="shared" si="33"/>
        <v>13.35</v>
      </c>
      <c r="L52" s="157">
        <v>13.75</v>
      </c>
      <c r="M52" s="157">
        <f>AVERAGE(M48:M51)</f>
        <v>13.07</v>
      </c>
      <c r="N52" s="157">
        <f>AVERAGE(N48:N51)</f>
        <v>14.03</v>
      </c>
      <c r="O52" s="157">
        <f>AVERAGE(O48:O51)</f>
        <v>14.15</v>
      </c>
      <c r="P52" s="157">
        <f>AVERAGE(P48:P51)</f>
        <v>9.34</v>
      </c>
      <c r="Q52" s="157">
        <f>AVERAGE(Q48:Q51)</f>
        <v>9.16</v>
      </c>
      <c r="R52" s="157">
        <f t="shared" ref="R52:AG52" si="34">AVERAGE(R48:R51)</f>
        <v>10.375909090909097</v>
      </c>
      <c r="S52" s="59">
        <f t="shared" si="34"/>
        <v>9.0500000000000007</v>
      </c>
      <c r="T52" s="59">
        <f>AVERAGE(T48:T51)</f>
        <v>10.58333333333335</v>
      </c>
      <c r="U52" s="59">
        <f t="shared" si="34"/>
        <v>10.74</v>
      </c>
      <c r="V52" s="379"/>
      <c r="W52" s="379"/>
      <c r="X52" s="59">
        <f t="shared" si="34"/>
        <v>10.3</v>
      </c>
      <c r="Y52" s="59">
        <f t="shared" si="34"/>
        <v>10.125</v>
      </c>
      <c r="Z52" s="59">
        <f t="shared" si="34"/>
        <v>10.275</v>
      </c>
      <c r="AA52" s="59">
        <f t="shared" si="34"/>
        <v>11.275</v>
      </c>
      <c r="AB52" s="59">
        <f t="shared" si="34"/>
        <v>12.342499999999999</v>
      </c>
      <c r="AC52" s="234">
        <f t="shared" si="34"/>
        <v>12.324999999999999</v>
      </c>
      <c r="AD52" s="310">
        <f t="shared" si="34"/>
        <v>9.6253030303030318</v>
      </c>
      <c r="AE52" s="59">
        <f t="shared" si="34"/>
        <v>10.12444444444445</v>
      </c>
      <c r="AF52" s="59">
        <f t="shared" si="34"/>
        <v>10.233333333333333</v>
      </c>
      <c r="AG52" s="311">
        <f t="shared" si="34"/>
        <v>11.980833333333333</v>
      </c>
      <c r="AH52" s="242">
        <f>AVERAGE(AH48:AH51)</f>
        <v>10.490978535353538</v>
      </c>
      <c r="AI52" s="270"/>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s="61"/>
      <c r="GU52" s="61"/>
      <c r="GV52" s="61"/>
      <c r="GW52" s="61"/>
      <c r="GX52" s="61"/>
      <c r="GY52" s="61"/>
      <c r="GZ52" s="61"/>
      <c r="HA52" s="61"/>
      <c r="HB52" s="61"/>
      <c r="HC52" s="61"/>
      <c r="HD52" s="61"/>
      <c r="HE52" s="61"/>
      <c r="HF52" s="61"/>
      <c r="HG52" s="61"/>
      <c r="HH52" s="61"/>
      <c r="HI52" s="61"/>
      <c r="HJ52" s="61"/>
      <c r="HK52" s="61"/>
      <c r="HL52" s="61"/>
      <c r="HM52" s="61"/>
      <c r="HN52" s="61"/>
      <c r="HO52" s="61"/>
      <c r="HP52" s="61"/>
      <c r="HQ52" s="61"/>
      <c r="HR52" s="61"/>
      <c r="HS52" s="61"/>
      <c r="HT52" s="61"/>
      <c r="HU52" s="61"/>
      <c r="HV52" s="61"/>
      <c r="HW52" s="61"/>
      <c r="HX52" s="61"/>
      <c r="HY52" s="61"/>
      <c r="HZ52" s="61"/>
      <c r="IA52" s="61"/>
      <c r="IB52" s="61"/>
      <c r="IC52" s="61"/>
      <c r="ID52" s="61"/>
      <c r="IE52" s="61"/>
      <c r="IF52" s="61"/>
      <c r="IG52" s="61"/>
      <c r="IH52" s="61"/>
      <c r="II52" s="61"/>
      <c r="IJ52" s="61"/>
      <c r="IK52" s="61"/>
      <c r="IL52" s="61"/>
      <c r="IM52" s="61"/>
      <c r="IN52" s="61"/>
      <c r="IO52" s="61"/>
      <c r="IP52" s="61"/>
      <c r="IQ52" s="61"/>
      <c r="IR52" s="61"/>
      <c r="IS52" s="61"/>
      <c r="IT52" s="61"/>
      <c r="IU52" s="61"/>
      <c r="IV52" s="61"/>
      <c r="IW52" s="61"/>
      <c r="IX52" s="61"/>
      <c r="IY52" s="61"/>
      <c r="IZ52" s="61"/>
      <c r="JA52" s="61"/>
      <c r="JB52" s="61"/>
      <c r="JC52" s="61"/>
      <c r="JD52" s="61"/>
      <c r="JE52" s="61"/>
      <c r="JF52" s="61"/>
      <c r="JG52" s="61"/>
      <c r="JH52" s="61"/>
      <c r="JI52" s="61"/>
      <c r="JJ52" s="61"/>
      <c r="JK52" s="61"/>
      <c r="JL52" s="61"/>
      <c r="JM52" s="61"/>
      <c r="JN52" s="61"/>
      <c r="JO52" s="61"/>
      <c r="JP52" s="61"/>
      <c r="JQ52" s="61"/>
      <c r="JR52" s="61"/>
      <c r="JS52" s="61"/>
      <c r="JT52" s="61"/>
      <c r="JU52" s="61"/>
      <c r="JV52" s="61"/>
      <c r="JW52" s="61"/>
      <c r="JX52" s="61"/>
      <c r="JY52" s="61"/>
      <c r="JZ52" s="61"/>
      <c r="KA52" s="61"/>
      <c r="KB52" s="61"/>
      <c r="KC52" s="61"/>
      <c r="KD52" s="61"/>
      <c r="KE52" s="61"/>
      <c r="KF52" s="61"/>
      <c r="KG52" s="61"/>
      <c r="KH52" s="61"/>
      <c r="KI52" s="61"/>
      <c r="KJ52" s="61"/>
      <c r="KK52" s="61"/>
      <c r="KL52" s="61"/>
      <c r="KM52" s="61"/>
      <c r="KN52" s="61"/>
      <c r="KO52" s="61"/>
      <c r="KP52" s="61"/>
      <c r="KQ52" s="61"/>
      <c r="KR52" s="61"/>
      <c r="KS52" s="61"/>
      <c r="KT52" s="61"/>
      <c r="KU52" s="61"/>
      <c r="KV52" s="61"/>
      <c r="KW52" s="61"/>
      <c r="KX52" s="61"/>
      <c r="KY52" s="61"/>
      <c r="KZ52" s="61"/>
      <c r="LA52" s="61"/>
      <c r="LB52" s="61"/>
      <c r="LC52" s="61"/>
      <c r="LD52" s="61"/>
      <c r="LE52" s="61"/>
      <c r="LF52" s="61"/>
      <c r="LG52" s="61"/>
      <c r="LH52" s="61"/>
      <c r="LI52" s="61"/>
      <c r="LJ52" s="61"/>
      <c r="LK52" s="61"/>
      <c r="LL52" s="61"/>
      <c r="LM52" s="61"/>
      <c r="LN52" s="61"/>
      <c r="LO52" s="61"/>
      <c r="LP52" s="61"/>
      <c r="LQ52" s="61"/>
      <c r="LR52" s="61"/>
      <c r="LS52" s="61"/>
      <c r="LT52" s="61"/>
      <c r="LU52" s="61"/>
      <c r="LV52" s="61"/>
      <c r="LW52" s="61"/>
      <c r="LX52" s="61"/>
      <c r="LY52" s="61"/>
      <c r="LZ52" s="61"/>
      <c r="MA52" s="61"/>
      <c r="MB52" s="61"/>
      <c r="MC52" s="61"/>
      <c r="MD52" s="61"/>
      <c r="ME52" s="61"/>
      <c r="MF52" s="61"/>
      <c r="MG52" s="61"/>
      <c r="MH52" s="61"/>
      <c r="MI52" s="61"/>
      <c r="MJ52" s="61"/>
      <c r="MK52" s="61"/>
      <c r="ML52" s="61"/>
      <c r="MM52" s="61"/>
      <c r="MN52" s="61"/>
      <c r="MO52" s="61"/>
      <c r="MP52" s="61"/>
      <c r="MQ52" s="61"/>
      <c r="MR52" s="61"/>
      <c r="MS52" s="61"/>
      <c r="MT52" s="61"/>
    </row>
    <row r="53" spans="1:358" ht="19.5" collapsed="1" thickBot="1">
      <c r="A53" s="227" t="s">
        <v>74</v>
      </c>
      <c r="B53" s="165"/>
      <c r="C53" s="165"/>
      <c r="D53" s="166"/>
      <c r="E53" s="166"/>
      <c r="F53" s="167"/>
      <c r="G53" s="167"/>
      <c r="H53" s="167"/>
      <c r="I53" s="167"/>
      <c r="J53" s="168"/>
      <c r="K53" s="167">
        <f>K52+K14</f>
        <v>61.65</v>
      </c>
      <c r="L53" s="167">
        <f>L52+L14</f>
        <v>60.6</v>
      </c>
      <c r="M53" s="167"/>
      <c r="N53" s="164">
        <f>N52</f>
        <v>14.03</v>
      </c>
      <c r="O53" s="164">
        <f t="shared" ref="O53" si="35">O52</f>
        <v>14.15</v>
      </c>
      <c r="P53" s="164">
        <f>P52</f>
        <v>9.34</v>
      </c>
      <c r="Q53" s="164">
        <f t="shared" ref="Q53" si="36">Q52</f>
        <v>9.16</v>
      </c>
      <c r="R53" s="164">
        <f>R52</f>
        <v>10.375909090909097</v>
      </c>
      <c r="S53" s="164">
        <f>S52</f>
        <v>9.0500000000000007</v>
      </c>
      <c r="T53" s="164">
        <f>T52</f>
        <v>10.58333333333335</v>
      </c>
      <c r="U53" s="164">
        <v>10.5</v>
      </c>
      <c r="V53" s="370"/>
      <c r="W53" s="370"/>
      <c r="X53" s="164">
        <v>10.4</v>
      </c>
      <c r="Y53" s="164">
        <v>10</v>
      </c>
      <c r="Z53" s="164">
        <v>10.25</v>
      </c>
      <c r="AA53" s="164">
        <v>11.5</v>
      </c>
      <c r="AB53" s="164">
        <v>12.3</v>
      </c>
      <c r="AC53" s="164">
        <v>12.5</v>
      </c>
      <c r="AD53" s="312">
        <f>AVERAGE(P53:R53)</f>
        <v>9.6253030303030318</v>
      </c>
      <c r="AE53" s="164">
        <f>AVERAGE(S53:T53:U53)</f>
        <v>10.04444444444445</v>
      </c>
      <c r="AF53" s="164">
        <f>AVERAGE(X53:Z53)</f>
        <v>10.216666666666667</v>
      </c>
      <c r="AG53" s="313">
        <f>AVERAGE(AA53:AC53)</f>
        <v>12.1</v>
      </c>
      <c r="AH53" s="242">
        <f>AVERAGE(P53:AC53)</f>
        <v>10.496603535353538</v>
      </c>
      <c r="AI53" s="275">
        <v>12.8</v>
      </c>
    </row>
    <row r="54" spans="1:358" ht="21.75" thickBot="1">
      <c r="A54" s="196" t="s">
        <v>41</v>
      </c>
      <c r="B54" s="88"/>
      <c r="C54" s="88"/>
      <c r="D54" s="65"/>
      <c r="E54" s="65"/>
      <c r="F54" s="20"/>
      <c r="G54" s="20"/>
      <c r="H54" s="20"/>
      <c r="I54" s="20"/>
      <c r="J54" s="109"/>
      <c r="K54" s="20"/>
      <c r="L54" s="20"/>
      <c r="M54" s="20"/>
      <c r="N54" s="20"/>
      <c r="O54" s="20"/>
      <c r="P54" s="20"/>
      <c r="Q54" s="20"/>
      <c r="R54" s="23"/>
      <c r="S54" s="24"/>
      <c r="T54" s="24"/>
      <c r="U54" s="24"/>
      <c r="V54" s="371"/>
      <c r="W54" s="371"/>
      <c r="X54" s="24"/>
      <c r="Y54" s="23"/>
      <c r="Z54" s="23"/>
      <c r="AA54" s="23"/>
      <c r="AB54" s="23"/>
      <c r="AC54" s="24"/>
      <c r="AD54" s="314"/>
      <c r="AE54" s="23"/>
      <c r="AF54" s="23"/>
      <c r="AG54" s="303"/>
      <c r="AH54" s="238"/>
      <c r="AI54" s="267"/>
    </row>
    <row r="55" spans="1:358" hidden="1" outlineLevel="1">
      <c r="A55" s="89" t="s">
        <v>42</v>
      </c>
      <c r="B55" s="110">
        <v>-1.1100000000000001</v>
      </c>
      <c r="C55" s="110" t="str">
        <f>C46</f>
        <v>Previous WK</v>
      </c>
      <c r="D55" s="98"/>
      <c r="E55" s="99">
        <v>-3.67</v>
      </c>
      <c r="F55" s="35"/>
      <c r="G55" s="35"/>
      <c r="H55" s="35"/>
      <c r="I55" s="35"/>
      <c r="J55" s="72"/>
      <c r="K55" s="35"/>
      <c r="L55" s="37"/>
      <c r="M55" s="37"/>
      <c r="N55" s="35"/>
      <c r="O55" s="35"/>
      <c r="P55" s="35"/>
      <c r="Q55" s="35"/>
      <c r="R55" s="38"/>
      <c r="S55" s="39"/>
      <c r="T55" s="39"/>
      <c r="U55" s="39"/>
      <c r="V55" s="372"/>
      <c r="W55" s="372"/>
      <c r="X55" s="39"/>
      <c r="Y55" s="38"/>
      <c r="Z55" s="38"/>
      <c r="AA55" s="38"/>
      <c r="AB55" s="38"/>
      <c r="AC55" s="39"/>
      <c r="AD55" s="304"/>
      <c r="AE55" s="248"/>
      <c r="AF55" s="248"/>
      <c r="AG55" s="305"/>
      <c r="AH55" s="239"/>
      <c r="AI55" s="267"/>
    </row>
    <row r="56" spans="1:358" s="77" customFormat="1" ht="18.75" hidden="1" outlineLevel="1">
      <c r="A56" s="1180"/>
      <c r="B56" s="1181"/>
      <c r="C56" s="1181"/>
      <c r="D56" s="41"/>
      <c r="E56" s="41"/>
      <c r="F56" s="76"/>
      <c r="G56" s="76"/>
      <c r="H56" s="76"/>
      <c r="I56" s="76"/>
      <c r="J56" s="43"/>
      <c r="K56" s="76"/>
      <c r="L56" s="76"/>
      <c r="M56" s="76"/>
      <c r="N56" s="76"/>
      <c r="O56" s="76"/>
      <c r="P56" s="222"/>
      <c r="Q56" s="76"/>
      <c r="R56" s="44"/>
      <c r="S56" s="44"/>
      <c r="T56" s="44"/>
      <c r="U56" s="44"/>
      <c r="V56" s="376"/>
      <c r="W56" s="377"/>
      <c r="X56" s="44"/>
      <c r="Y56" s="44"/>
      <c r="Z56" s="44"/>
      <c r="AA56" s="44"/>
      <c r="AB56" s="44"/>
      <c r="AC56" s="235"/>
      <c r="AD56" s="315"/>
      <c r="AE56" s="44"/>
      <c r="AF56" s="44"/>
      <c r="AG56" s="316"/>
      <c r="AH56" s="240"/>
      <c r="AI56" s="268"/>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c r="EK56" s="45"/>
      <c r="EL56" s="45"/>
      <c r="EM56" s="45"/>
      <c r="EN56" s="45"/>
      <c r="EO56" s="45"/>
      <c r="EP56" s="45"/>
      <c r="EQ56" s="45"/>
      <c r="ER56" s="45"/>
      <c r="ES56" s="45"/>
      <c r="ET56" s="45"/>
      <c r="EU56" s="45"/>
      <c r="EV56" s="45"/>
      <c r="EW56" s="45"/>
      <c r="EX56" s="45"/>
      <c r="EY56" s="45"/>
      <c r="EZ56" s="45"/>
      <c r="FA56" s="45"/>
      <c r="FB56" s="45"/>
      <c r="FC56" s="45"/>
      <c r="FD56" s="45"/>
      <c r="FE56" s="45"/>
      <c r="FF56" s="45"/>
      <c r="FG56" s="45"/>
      <c r="FH56" s="45"/>
      <c r="FI56" s="45"/>
      <c r="FJ56" s="45"/>
      <c r="FK56" s="45"/>
      <c r="FL56" s="45"/>
      <c r="FM56" s="45"/>
      <c r="FN56" s="45"/>
      <c r="FO56" s="45"/>
      <c r="FP56" s="45"/>
      <c r="FQ56" s="45"/>
      <c r="FR56" s="45"/>
      <c r="FS56" s="45"/>
      <c r="FT56" s="45"/>
      <c r="FU56" s="45"/>
      <c r="FV56" s="45"/>
      <c r="FW56" s="45"/>
      <c r="FX56" s="45"/>
      <c r="FY56" s="45"/>
      <c r="FZ56" s="45"/>
      <c r="GA56" s="45"/>
      <c r="GB56" s="45"/>
      <c r="GC56" s="45"/>
      <c r="GD56" s="45"/>
      <c r="GE56" s="45"/>
      <c r="GF56" s="45"/>
      <c r="GG56" s="45"/>
      <c r="GH56" s="45"/>
      <c r="GI56" s="45"/>
      <c r="GJ56" s="45"/>
      <c r="GK56" s="45"/>
      <c r="GL56" s="45"/>
      <c r="GM56" s="45"/>
      <c r="GN56" s="45"/>
      <c r="GO56" s="45"/>
      <c r="GP56" s="45"/>
      <c r="GQ56" s="45"/>
      <c r="GR56" s="45"/>
      <c r="GS56" s="45"/>
      <c r="GT56" s="45"/>
      <c r="GU56" s="45"/>
      <c r="GV56" s="45"/>
      <c r="GW56" s="45"/>
      <c r="GX56" s="45"/>
      <c r="GY56" s="45"/>
      <c r="GZ56" s="45"/>
      <c r="HA56" s="45"/>
      <c r="HB56" s="45"/>
      <c r="HC56" s="45"/>
      <c r="HD56" s="45"/>
      <c r="HE56" s="45"/>
      <c r="HF56" s="45"/>
      <c r="HG56" s="45"/>
      <c r="HH56" s="45"/>
      <c r="HI56" s="45"/>
      <c r="HJ56" s="45"/>
      <c r="HK56" s="45"/>
      <c r="HL56" s="45"/>
      <c r="HM56" s="45"/>
      <c r="HN56" s="45"/>
      <c r="HO56" s="45"/>
      <c r="HP56" s="45"/>
      <c r="HQ56" s="45"/>
      <c r="HR56" s="45"/>
      <c r="HS56" s="45"/>
      <c r="HT56" s="45"/>
      <c r="HU56" s="45"/>
      <c r="HV56" s="45"/>
      <c r="HW56" s="45"/>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row>
    <row r="57" spans="1:358" ht="51" hidden="1" customHeight="1" outlineLevel="1">
      <c r="A57" s="47" t="s">
        <v>23</v>
      </c>
      <c r="B57" s="78">
        <f>C57-$B$55</f>
        <v>-0.8899999999999999</v>
      </c>
      <c r="C57" s="55">
        <v>-2</v>
      </c>
      <c r="D57" s="49"/>
      <c r="E57" s="49"/>
      <c r="F57" s="52"/>
      <c r="G57" s="57"/>
      <c r="H57" s="56"/>
      <c r="I57" s="56"/>
      <c r="J57" s="55"/>
      <c r="K57" s="189">
        <v>-7.5</v>
      </c>
      <c r="L57" s="191">
        <v>-7.5</v>
      </c>
      <c r="M57" s="154">
        <v>-8</v>
      </c>
      <c r="N57" s="176">
        <v>-7</v>
      </c>
      <c r="O57" s="176">
        <v>-7</v>
      </c>
      <c r="P57" s="389">
        <v>-3.13</v>
      </c>
      <c r="Q57" s="389">
        <v>-5.08</v>
      </c>
      <c r="R57" s="389">
        <v>-7.3010164638511021</v>
      </c>
      <c r="S57" s="389">
        <v>-8.77</v>
      </c>
      <c r="T57" s="388">
        <v>-9.0720209973753256</v>
      </c>
      <c r="U57" s="189">
        <v>-8.5</v>
      </c>
      <c r="V57" s="185"/>
      <c r="W57" s="186"/>
      <c r="X57" s="189">
        <v>-8.25</v>
      </c>
      <c r="Y57" s="189">
        <v>-8.5</v>
      </c>
      <c r="Z57" s="189">
        <v>-8.75</v>
      </c>
      <c r="AA57" s="189">
        <v>-8.75</v>
      </c>
      <c r="AB57" s="189">
        <v>-8.5</v>
      </c>
      <c r="AC57" s="297">
        <v>-8.25</v>
      </c>
      <c r="AD57" s="308">
        <f>AVERAGE(P57:R57)</f>
        <v>-5.1703388212837007</v>
      </c>
      <c r="AE57" s="246">
        <f>AVERAGE(S57:T57:U57)</f>
        <v>-8.7806736657917757</v>
      </c>
      <c r="AF57" s="246">
        <f>AVERAGE(X57:Z57)</f>
        <v>-8.5</v>
      </c>
      <c r="AG57" s="309">
        <f>AVERAGE(AA57:AC57)</f>
        <v>-8.5</v>
      </c>
      <c r="AH57" s="241">
        <f>AVERAGE(P57:AC57)</f>
        <v>-7.7377531217688684</v>
      </c>
      <c r="AI57" s="267"/>
    </row>
    <row r="58" spans="1:358" ht="51" hidden="1" customHeight="1" outlineLevel="1">
      <c r="A58" s="47" t="s">
        <v>24</v>
      </c>
      <c r="B58" s="78">
        <f t="shared" ref="B58" si="37">C58-$B$43</f>
        <v>-1.2</v>
      </c>
      <c r="C58" s="111">
        <v>-1.2</v>
      </c>
      <c r="D58" s="49"/>
      <c r="E58" s="49"/>
      <c r="F58" s="56"/>
      <c r="G58" s="57"/>
      <c r="H58" s="56"/>
      <c r="I58" s="56"/>
      <c r="J58" s="111"/>
      <c r="K58" s="189">
        <v>-8.1</v>
      </c>
      <c r="L58" s="191">
        <v>-8.1</v>
      </c>
      <c r="M58" s="154">
        <v>-8.3000000000000007</v>
      </c>
      <c r="N58" s="176">
        <v>-7</v>
      </c>
      <c r="O58" s="191"/>
      <c r="P58" s="389">
        <v>-3.13</v>
      </c>
      <c r="Q58" s="389">
        <v>-5.08</v>
      </c>
      <c r="R58" s="388">
        <v>-7.3010164638511021</v>
      </c>
      <c r="S58" s="388">
        <v>-8.77</v>
      </c>
      <c r="T58" s="388">
        <v>-9.0720209973753256</v>
      </c>
      <c r="U58" s="189">
        <v>-8</v>
      </c>
      <c r="V58" s="185"/>
      <c r="W58" s="186"/>
      <c r="X58" s="189">
        <v>-8</v>
      </c>
      <c r="Y58" s="189">
        <v>-7.7</v>
      </c>
      <c r="Z58" s="189">
        <v>-7.5</v>
      </c>
      <c r="AA58" s="189">
        <v>-7.5</v>
      </c>
      <c r="AB58" s="189">
        <v>-7</v>
      </c>
      <c r="AC58" s="297">
        <v>-6.7</v>
      </c>
      <c r="AD58" s="308">
        <f>AVERAGE(P58:R58)</f>
        <v>-5.1703388212837007</v>
      </c>
      <c r="AE58" s="246">
        <f>AVERAGE(S58:T58:U58)</f>
        <v>-8.6140069991251078</v>
      </c>
      <c r="AF58" s="246">
        <f t="shared" ref="AF58:AF60" si="38">AVERAGE(X58:Z58)</f>
        <v>-7.7333333333333334</v>
      </c>
      <c r="AG58" s="309">
        <f t="shared" ref="AG58:AG60" si="39">AVERAGE(AA58:AC58)</f>
        <v>-7.0666666666666664</v>
      </c>
      <c r="AH58" s="241">
        <f>AVERAGE(P58:AC58)</f>
        <v>-7.1460864551022034</v>
      </c>
      <c r="AI58" s="267"/>
    </row>
    <row r="59" spans="1:358" ht="51" hidden="1" customHeight="1" outlineLevel="1">
      <c r="A59" s="47" t="s">
        <v>25</v>
      </c>
      <c r="B59" s="78">
        <f t="shared" ref="B59" si="40">C59-$B$55</f>
        <v>-0.3899999999999999</v>
      </c>
      <c r="C59" s="55">
        <v>-1.5</v>
      </c>
      <c r="D59" s="49"/>
      <c r="E59" s="49"/>
      <c r="F59" s="52"/>
      <c r="G59" s="57"/>
      <c r="H59" s="56"/>
      <c r="I59" s="56"/>
      <c r="J59" s="55"/>
      <c r="K59" s="189">
        <v>-8</v>
      </c>
      <c r="L59" s="191">
        <v>-8</v>
      </c>
      <c r="M59" s="189">
        <v>-8</v>
      </c>
      <c r="N59" s="176">
        <v>-7</v>
      </c>
      <c r="O59" s="176">
        <v>-6.5</v>
      </c>
      <c r="P59" s="389">
        <v>-3.13</v>
      </c>
      <c r="Q59" s="389">
        <v>-5.08</v>
      </c>
      <c r="R59" s="389">
        <v>-7.3010164638511021</v>
      </c>
      <c r="S59" s="389">
        <v>-8.77</v>
      </c>
      <c r="T59" s="388">
        <v>-9.0720209973753256</v>
      </c>
      <c r="U59" s="189">
        <v>-8.5</v>
      </c>
      <c r="V59" s="185"/>
      <c r="W59" s="186"/>
      <c r="X59" s="189">
        <v>-8.5</v>
      </c>
      <c r="Y59" s="189">
        <v>-8</v>
      </c>
      <c r="Z59" s="189">
        <v>-7.5</v>
      </c>
      <c r="AA59" s="189">
        <v>-7.5</v>
      </c>
      <c r="AB59" s="189">
        <v>-7.5</v>
      </c>
      <c r="AC59" s="297">
        <v>-7.5</v>
      </c>
      <c r="AD59" s="308">
        <f>AVERAGE(P59:R59)</f>
        <v>-5.1703388212837007</v>
      </c>
      <c r="AE59" s="246">
        <f>AVERAGE(S59:T59:U59)</f>
        <v>-8.7806736657917757</v>
      </c>
      <c r="AF59" s="246">
        <f t="shared" si="38"/>
        <v>-8</v>
      </c>
      <c r="AG59" s="309">
        <f t="shared" si="39"/>
        <v>-7.5</v>
      </c>
      <c r="AH59" s="241">
        <f>AVERAGE(P59:AC59)</f>
        <v>-7.3627531217688684</v>
      </c>
      <c r="AI59" s="267"/>
    </row>
    <row r="60" spans="1:358" ht="51" hidden="1" customHeight="1" outlineLevel="1" thickBot="1">
      <c r="A60" s="47" t="s">
        <v>26</v>
      </c>
      <c r="B60" s="78">
        <f>C60-$B$25</f>
        <v>-1.98</v>
      </c>
      <c r="C60" s="55">
        <v>-1.98</v>
      </c>
      <c r="D60" s="49"/>
      <c r="E60" s="49"/>
      <c r="F60" s="52"/>
      <c r="G60" s="51"/>
      <c r="H60" s="52"/>
      <c r="I60" s="52"/>
      <c r="J60" s="55"/>
      <c r="K60" s="181">
        <v>-9.02</v>
      </c>
      <c r="L60" s="101">
        <v>-9.02</v>
      </c>
      <c r="M60" s="101">
        <v>-9.02</v>
      </c>
      <c r="N60" s="182">
        <v>-6.67</v>
      </c>
      <c r="O60" s="182">
        <v>-6.7</v>
      </c>
      <c r="P60" s="389">
        <v>-3.13</v>
      </c>
      <c r="Q60" s="389">
        <v>-5.08</v>
      </c>
      <c r="R60" s="388">
        <v>-7.3010164638511021</v>
      </c>
      <c r="S60" s="388">
        <v>-8.77</v>
      </c>
      <c r="T60" s="388">
        <v>-9.0720209973753256</v>
      </c>
      <c r="U60" s="189">
        <v>-8.3000000000000007</v>
      </c>
      <c r="V60" s="185" t="s">
        <v>205</v>
      </c>
      <c r="W60" s="186"/>
      <c r="X60" s="189">
        <v>-7.55</v>
      </c>
      <c r="Y60" s="189">
        <v>-8.1999999999999993</v>
      </c>
      <c r="Z60" s="189">
        <v>-9</v>
      </c>
      <c r="AA60" s="189">
        <v>-8.6999999999999993</v>
      </c>
      <c r="AB60" s="189">
        <v>-8.23</v>
      </c>
      <c r="AC60" s="297">
        <v>-8</v>
      </c>
      <c r="AD60" s="308">
        <f>AVERAGE(P60:R60)</f>
        <v>-5.1703388212837007</v>
      </c>
      <c r="AE60" s="246">
        <f>AVERAGE(S60:T60:U60)</f>
        <v>-8.7140069991251092</v>
      </c>
      <c r="AF60" s="246">
        <f t="shared" si="38"/>
        <v>-8.25</v>
      </c>
      <c r="AG60" s="309">
        <f t="shared" si="39"/>
        <v>-8.31</v>
      </c>
      <c r="AH60" s="241">
        <f>AVERAGE(P60:AC60)</f>
        <v>-7.6110864551022033</v>
      </c>
      <c r="AI60" s="267"/>
    </row>
    <row r="61" spans="1:358" s="62" customFormat="1" ht="19.5" hidden="1" outlineLevel="1" thickBot="1">
      <c r="A61" s="245" t="s">
        <v>75</v>
      </c>
      <c r="B61" s="58" t="s">
        <v>27</v>
      </c>
      <c r="C61" s="58" t="s">
        <v>27</v>
      </c>
      <c r="D61" s="87"/>
      <c r="E61" s="58"/>
      <c r="F61" s="59"/>
      <c r="G61" s="59"/>
      <c r="H61" s="59"/>
      <c r="I61" s="59"/>
      <c r="J61" s="59"/>
      <c r="K61" s="59">
        <f t="shared" ref="K61:AG61" si="41">AVERAGE(K57:K60)</f>
        <v>-8.1550000000000011</v>
      </c>
      <c r="L61" s="59">
        <f t="shared" si="41"/>
        <v>-8.1550000000000011</v>
      </c>
      <c r="M61" s="59">
        <f t="shared" si="41"/>
        <v>-8.33</v>
      </c>
      <c r="N61" s="59">
        <f t="shared" si="41"/>
        <v>-6.9175000000000004</v>
      </c>
      <c r="O61" s="59">
        <f t="shared" si="41"/>
        <v>-6.7333333333333334</v>
      </c>
      <c r="P61" s="59">
        <f>AVERAGE(P57:P60)</f>
        <v>-3.13</v>
      </c>
      <c r="Q61" s="59">
        <f t="shared" si="41"/>
        <v>-5.08</v>
      </c>
      <c r="R61" s="59">
        <f t="shared" si="41"/>
        <v>-7.3010164638511021</v>
      </c>
      <c r="S61" s="59">
        <f t="shared" si="41"/>
        <v>-8.77</v>
      </c>
      <c r="T61" s="59">
        <f>AVERAGE(T57:T60)</f>
        <v>-9.0720209973753256</v>
      </c>
      <c r="U61" s="59">
        <f t="shared" si="41"/>
        <v>-8.3249999999999993</v>
      </c>
      <c r="V61" s="369"/>
      <c r="W61" s="369"/>
      <c r="X61" s="59">
        <f t="shared" si="41"/>
        <v>-8.0749999999999993</v>
      </c>
      <c r="Y61" s="59">
        <f t="shared" si="41"/>
        <v>-8.1</v>
      </c>
      <c r="Z61" s="59">
        <f t="shared" si="41"/>
        <v>-8.1875</v>
      </c>
      <c r="AA61" s="59">
        <f t="shared" si="41"/>
        <v>-8.1125000000000007</v>
      </c>
      <c r="AB61" s="59">
        <f t="shared" si="41"/>
        <v>-7.8075000000000001</v>
      </c>
      <c r="AC61" s="234">
        <f t="shared" si="41"/>
        <v>-7.6124999999999998</v>
      </c>
      <c r="AD61" s="310">
        <f t="shared" si="41"/>
        <v>-5.1703388212837007</v>
      </c>
      <c r="AE61" s="59">
        <f t="shared" si="41"/>
        <v>-8.7223403324584421</v>
      </c>
      <c r="AF61" s="59">
        <f t="shared" si="41"/>
        <v>-8.1208333333333336</v>
      </c>
      <c r="AG61" s="311">
        <f t="shared" si="41"/>
        <v>-7.8441666666666663</v>
      </c>
      <c r="AH61" s="242">
        <f>AVERAGE(AH57:AH60)</f>
        <v>-7.4644197884355359</v>
      </c>
      <c r="AI61" s="269"/>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c r="HI61" s="61"/>
      <c r="HJ61" s="61"/>
      <c r="HK61" s="61"/>
      <c r="HL61" s="61"/>
      <c r="HM61" s="61"/>
      <c r="HN61" s="61"/>
      <c r="HO61" s="61"/>
      <c r="HP61" s="61"/>
      <c r="HQ61" s="61"/>
      <c r="HR61" s="61"/>
      <c r="HS61" s="61"/>
      <c r="HT61" s="61"/>
      <c r="HU61" s="61"/>
      <c r="HV61" s="61"/>
      <c r="HW61" s="61"/>
      <c r="HX61" s="61"/>
      <c r="HY61" s="61"/>
      <c r="HZ61" s="61"/>
      <c r="IA61" s="61"/>
      <c r="IB61" s="61"/>
      <c r="IC61" s="61"/>
      <c r="ID61" s="61"/>
      <c r="IE61" s="61"/>
      <c r="IF61" s="61"/>
      <c r="IG61" s="61"/>
      <c r="IH61" s="61"/>
      <c r="II61" s="61"/>
      <c r="IJ61" s="61"/>
      <c r="IK61" s="61"/>
      <c r="IL61" s="61"/>
      <c r="IM61" s="61"/>
      <c r="IN61" s="61"/>
      <c r="IO61" s="61"/>
      <c r="IP61" s="61"/>
      <c r="IQ61" s="61"/>
      <c r="IR61" s="61"/>
      <c r="IS61" s="61"/>
      <c r="IT61" s="61"/>
      <c r="IU61" s="61"/>
      <c r="IV61" s="61"/>
      <c r="IW61" s="61"/>
      <c r="IX61" s="61"/>
      <c r="IY61" s="61"/>
      <c r="IZ61" s="61"/>
      <c r="JA61" s="61"/>
      <c r="JB61" s="61"/>
      <c r="JC61" s="61"/>
      <c r="JD61" s="61"/>
      <c r="JE61" s="61"/>
      <c r="JF61" s="61"/>
      <c r="JG61" s="61"/>
      <c r="JH61" s="61"/>
      <c r="JI61" s="61"/>
      <c r="JJ61" s="61"/>
      <c r="JK61" s="61"/>
      <c r="JL61" s="61"/>
      <c r="JM61" s="61"/>
      <c r="JN61" s="61"/>
      <c r="JO61" s="61"/>
      <c r="JP61" s="61"/>
      <c r="JQ61" s="61"/>
      <c r="JR61" s="61"/>
      <c r="JS61" s="61"/>
      <c r="JT61" s="61"/>
      <c r="JU61" s="61"/>
      <c r="JV61" s="61"/>
      <c r="JW61" s="61"/>
      <c r="JX61" s="61"/>
      <c r="JY61" s="61"/>
      <c r="JZ61" s="61"/>
      <c r="KA61" s="61"/>
      <c r="KB61" s="61"/>
      <c r="KC61" s="61"/>
      <c r="KD61" s="61"/>
      <c r="KE61" s="61"/>
      <c r="KF61" s="61"/>
      <c r="KG61" s="61"/>
      <c r="KH61" s="61"/>
      <c r="KI61" s="61"/>
      <c r="KJ61" s="61"/>
      <c r="KK61" s="61"/>
      <c r="KL61" s="61"/>
      <c r="KM61" s="61"/>
      <c r="KN61" s="61"/>
      <c r="KO61" s="61"/>
      <c r="KP61" s="61"/>
      <c r="KQ61" s="61"/>
      <c r="KR61" s="61"/>
      <c r="KS61" s="61"/>
      <c r="KT61" s="61"/>
      <c r="KU61" s="61"/>
      <c r="KV61" s="61"/>
      <c r="KW61" s="61"/>
      <c r="KX61" s="61"/>
      <c r="KY61" s="61"/>
      <c r="KZ61" s="61"/>
      <c r="LA61" s="61"/>
      <c r="LB61" s="61"/>
      <c r="LC61" s="61"/>
      <c r="LD61" s="61"/>
      <c r="LE61" s="61"/>
      <c r="LF61" s="61"/>
      <c r="LG61" s="61"/>
      <c r="LH61" s="61"/>
      <c r="LI61" s="61"/>
      <c r="LJ61" s="61"/>
      <c r="LK61" s="61"/>
      <c r="LL61" s="61"/>
      <c r="LM61" s="61"/>
      <c r="LN61" s="61"/>
      <c r="LO61" s="61"/>
      <c r="LP61" s="61"/>
      <c r="LQ61" s="61"/>
      <c r="LR61" s="61"/>
      <c r="LS61" s="61"/>
      <c r="LT61" s="61"/>
      <c r="LU61" s="61"/>
      <c r="LV61" s="61"/>
      <c r="LW61" s="61"/>
      <c r="LX61" s="61"/>
      <c r="LY61" s="61"/>
      <c r="LZ61" s="61"/>
      <c r="MA61" s="61"/>
      <c r="MB61" s="61"/>
      <c r="MC61" s="61"/>
      <c r="MD61" s="61"/>
      <c r="ME61" s="61"/>
      <c r="MF61" s="61"/>
      <c r="MG61" s="61"/>
      <c r="MH61" s="61"/>
      <c r="MI61" s="61"/>
      <c r="MJ61" s="61"/>
      <c r="MK61" s="61"/>
      <c r="ML61" s="61"/>
      <c r="MM61" s="61"/>
      <c r="MN61" s="61"/>
      <c r="MO61" s="61"/>
      <c r="MP61" s="61"/>
      <c r="MQ61" s="61"/>
      <c r="MR61" s="61"/>
      <c r="MS61" s="61"/>
      <c r="MT61" s="61"/>
    </row>
    <row r="62" spans="1:358" ht="19.5" collapsed="1" thickBot="1">
      <c r="A62" s="227" t="s">
        <v>74</v>
      </c>
      <c r="B62" s="160"/>
      <c r="C62" s="160"/>
      <c r="D62" s="161"/>
      <c r="E62" s="161"/>
      <c r="F62" s="162"/>
      <c r="G62" s="162"/>
      <c r="H62" s="162"/>
      <c r="I62" s="162"/>
      <c r="J62" s="163"/>
      <c r="K62" s="162">
        <f>K14+K61</f>
        <v>40.144999999999996</v>
      </c>
      <c r="L62" s="162">
        <f>L14+L61</f>
        <v>38.695</v>
      </c>
      <c r="M62" s="162"/>
      <c r="N62" s="164">
        <f>N61</f>
        <v>-6.9175000000000004</v>
      </c>
      <c r="O62" s="164">
        <f>O61</f>
        <v>-6.7333333333333334</v>
      </c>
      <c r="P62" s="164">
        <f>P61</f>
        <v>-3.13</v>
      </c>
      <c r="Q62" s="164">
        <f t="shared" ref="Q62" si="42">Q61</f>
        <v>-5.08</v>
      </c>
      <c r="R62" s="164">
        <f>R61</f>
        <v>-7.3010164638511021</v>
      </c>
      <c r="S62" s="164">
        <f>S61</f>
        <v>-8.77</v>
      </c>
      <c r="T62" s="164">
        <f>T61</f>
        <v>-9.0720209973753256</v>
      </c>
      <c r="U62" s="164">
        <v>-8.5</v>
      </c>
      <c r="V62" s="370"/>
      <c r="W62" s="370"/>
      <c r="X62" s="164">
        <v>-8.1</v>
      </c>
      <c r="Y62" s="164">
        <v>-8</v>
      </c>
      <c r="Z62" s="164">
        <v>-8</v>
      </c>
      <c r="AA62" s="164">
        <v>-8</v>
      </c>
      <c r="AB62" s="164">
        <v>-7.5</v>
      </c>
      <c r="AC62" s="229">
        <v>-7.5</v>
      </c>
      <c r="AD62" s="312">
        <f>AVERAGE(P62:R62)</f>
        <v>-5.1703388212837007</v>
      </c>
      <c r="AE62" s="164">
        <f>AVERAGE(S62:T62:U62)</f>
        <v>-8.7806736657917757</v>
      </c>
      <c r="AF62" s="164">
        <f>AVERAGE(X62:Z62)</f>
        <v>-8.0333333333333332</v>
      </c>
      <c r="AG62" s="313">
        <f>AVERAGE(AA62:AC62)</f>
        <v>-7.666666666666667</v>
      </c>
      <c r="AH62" s="242">
        <f>AVERAGE(P62:AC62)</f>
        <v>-7.4127531217688691</v>
      </c>
      <c r="AI62" s="275">
        <v>-6.5</v>
      </c>
    </row>
    <row r="63" spans="1:358" ht="21.75" thickBot="1">
      <c r="A63" s="196" t="s">
        <v>45</v>
      </c>
      <c r="B63" s="112"/>
      <c r="C63" s="112"/>
      <c r="D63" s="113"/>
      <c r="E63" s="113"/>
      <c r="F63" s="20"/>
      <c r="G63" s="20"/>
      <c r="H63" s="20"/>
      <c r="I63" s="20"/>
      <c r="J63" s="114"/>
      <c r="K63" s="20"/>
      <c r="L63" s="115"/>
      <c r="M63" s="115"/>
      <c r="N63" s="20"/>
      <c r="O63" s="20"/>
      <c r="P63" s="20"/>
      <c r="Q63" s="20"/>
      <c r="R63" s="23"/>
      <c r="S63" s="24"/>
      <c r="T63" s="24"/>
      <c r="U63" s="24"/>
      <c r="V63" s="371"/>
      <c r="W63" s="371"/>
      <c r="X63" s="24"/>
      <c r="Y63" s="23"/>
      <c r="Z63" s="23"/>
      <c r="AA63" s="23"/>
      <c r="AB63" s="23"/>
      <c r="AC63" s="24"/>
      <c r="AD63" s="314"/>
      <c r="AE63" s="23"/>
      <c r="AF63" s="23"/>
      <c r="AG63" s="303"/>
      <c r="AH63" s="238"/>
      <c r="AI63" s="267"/>
    </row>
    <row r="64" spans="1:358" hidden="1" outlineLevel="1">
      <c r="A64" s="117" t="s">
        <v>46</v>
      </c>
      <c r="B64" s="118">
        <v>0.28000000000000003</v>
      </c>
      <c r="C64" s="118" t="str">
        <f>C55</f>
        <v>Previous WK</v>
      </c>
      <c r="D64" s="119"/>
      <c r="E64" s="120">
        <v>1.02</v>
      </c>
      <c r="F64" s="35"/>
      <c r="G64" s="35"/>
      <c r="H64" s="35"/>
      <c r="I64" s="35"/>
      <c r="J64" s="69"/>
      <c r="K64" s="35"/>
      <c r="L64" s="121"/>
      <c r="M64" s="121"/>
      <c r="N64" s="35"/>
      <c r="O64" s="35"/>
      <c r="P64" s="35"/>
      <c r="Q64" s="35"/>
      <c r="R64" s="38"/>
      <c r="S64" s="39"/>
      <c r="T64" s="39"/>
      <c r="U64" s="39"/>
      <c r="V64" s="384"/>
      <c r="W64" s="384"/>
      <c r="X64" s="39"/>
      <c r="Y64" s="38"/>
      <c r="Z64" s="38"/>
      <c r="AA64" s="38"/>
      <c r="AB64" s="38"/>
      <c r="AC64" s="39"/>
      <c r="AD64" s="304"/>
      <c r="AE64" s="248"/>
      <c r="AF64" s="248"/>
      <c r="AG64" s="305"/>
      <c r="AH64" s="239"/>
      <c r="AI64" s="267"/>
    </row>
    <row r="65" spans="1:358" s="77" customFormat="1" ht="21" hidden="1" customHeight="1" outlineLevel="1">
      <c r="A65" s="1180"/>
      <c r="B65" s="1181"/>
      <c r="C65" s="1181"/>
      <c r="D65" s="41"/>
      <c r="E65" s="41"/>
      <c r="F65" s="76"/>
      <c r="G65" s="76"/>
      <c r="H65" s="76"/>
      <c r="I65" s="76"/>
      <c r="J65" s="43"/>
      <c r="K65" s="76"/>
      <c r="L65" s="76"/>
      <c r="M65" s="76"/>
      <c r="N65" s="76"/>
      <c r="O65" s="76"/>
      <c r="P65" s="222"/>
      <c r="Q65" s="76"/>
      <c r="R65" s="44"/>
      <c r="S65" s="44"/>
      <c r="T65" s="44"/>
      <c r="U65" s="44"/>
      <c r="V65" s="373"/>
      <c r="W65" s="374"/>
      <c r="X65" s="44"/>
      <c r="Y65" s="44"/>
      <c r="Z65" s="44"/>
      <c r="AA65" s="44"/>
      <c r="AB65" s="44"/>
      <c r="AC65" s="235"/>
      <c r="AD65" s="315"/>
      <c r="AE65" s="44"/>
      <c r="AF65" s="44"/>
      <c r="AG65" s="316"/>
      <c r="AH65" s="240"/>
      <c r="AI65" s="268"/>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48.75" hidden="1" customHeight="1" outlineLevel="1">
      <c r="A66" s="47" t="s">
        <v>23</v>
      </c>
      <c r="B66" s="78">
        <f>C66-$B$64</f>
        <v>0.21999999999999997</v>
      </c>
      <c r="C66" s="123">
        <v>0.5</v>
      </c>
      <c r="D66" s="49"/>
      <c r="E66" s="49"/>
      <c r="F66" s="52"/>
      <c r="G66" s="57"/>
      <c r="H66" s="56"/>
      <c r="I66" s="56"/>
      <c r="J66" s="123"/>
      <c r="K66" s="189">
        <v>1.8</v>
      </c>
      <c r="L66" s="191">
        <v>1.8</v>
      </c>
      <c r="M66" s="191">
        <v>1.9</v>
      </c>
      <c r="N66" s="191">
        <v>2</v>
      </c>
      <c r="O66" s="191">
        <v>2</v>
      </c>
      <c r="P66" s="388">
        <v>3.5</v>
      </c>
      <c r="Q66" s="388">
        <v>3.18</v>
      </c>
      <c r="R66" s="388">
        <v>3.3497727272727289</v>
      </c>
      <c r="S66" s="388">
        <v>2.4500000000000002</v>
      </c>
      <c r="T66" s="388">
        <v>2.6066785714285672</v>
      </c>
      <c r="U66" s="189">
        <v>3.0199999999999947</v>
      </c>
      <c r="V66" s="255"/>
      <c r="W66" s="255"/>
      <c r="X66" s="189">
        <v>3.1</v>
      </c>
      <c r="Y66" s="189">
        <v>3.2</v>
      </c>
      <c r="Z66" s="189">
        <v>3.2</v>
      </c>
      <c r="AA66" s="189">
        <v>3.2</v>
      </c>
      <c r="AB66" s="189">
        <v>3.3</v>
      </c>
      <c r="AC66" s="297">
        <v>3.3</v>
      </c>
      <c r="AD66" s="308">
        <f>AVERAGE(P66:R66)</f>
        <v>3.3432575757575762</v>
      </c>
      <c r="AE66" s="246">
        <f>AVERAGE(S66:T66:U66)</f>
        <v>2.6922261904761875</v>
      </c>
      <c r="AF66" s="246">
        <f>AVERAGE(X66:Z66)</f>
        <v>3.1666666666666665</v>
      </c>
      <c r="AG66" s="309">
        <f>AVERAGE(AA66:AC66)</f>
        <v>3.2666666666666671</v>
      </c>
      <c r="AH66" s="241">
        <f>AVERAGE(P66:AC66)</f>
        <v>3.1172042748917739</v>
      </c>
      <c r="AI66" s="267"/>
    </row>
    <row r="67" spans="1:358" ht="48.75" hidden="1" customHeight="1" outlineLevel="1">
      <c r="A67" s="47" t="s">
        <v>24</v>
      </c>
      <c r="B67" s="78">
        <f t="shared" ref="B67" si="43">C67-$B$50</f>
        <v>0.68999999999999984</v>
      </c>
      <c r="C67" s="123">
        <v>0.6</v>
      </c>
      <c r="D67" s="49"/>
      <c r="E67" s="49"/>
      <c r="F67" s="56"/>
      <c r="G67" s="57"/>
      <c r="H67" s="56"/>
      <c r="I67" s="56"/>
      <c r="J67" s="55"/>
      <c r="K67" s="189">
        <v>1.3</v>
      </c>
      <c r="L67" s="191">
        <v>1.3</v>
      </c>
      <c r="M67" s="191">
        <v>1.7</v>
      </c>
      <c r="N67" s="191">
        <v>2</v>
      </c>
      <c r="O67" s="191"/>
      <c r="P67" s="388">
        <v>3.5</v>
      </c>
      <c r="Q67" s="388">
        <v>3.18</v>
      </c>
      <c r="R67" s="388">
        <v>3.3497727272727289</v>
      </c>
      <c r="S67" s="388">
        <v>2.4500000000000002</v>
      </c>
      <c r="T67" s="388">
        <v>2.6066785714285672</v>
      </c>
      <c r="U67" s="189">
        <v>2.7</v>
      </c>
      <c r="V67" s="255"/>
      <c r="W67" s="255"/>
      <c r="X67" s="189">
        <v>3.012218722136681</v>
      </c>
      <c r="Y67" s="189">
        <v>2.9</v>
      </c>
      <c r="Z67" s="189">
        <v>2.9</v>
      </c>
      <c r="AA67" s="189">
        <v>2.5</v>
      </c>
      <c r="AB67" s="189">
        <v>2.6</v>
      </c>
      <c r="AC67" s="297">
        <v>2.8</v>
      </c>
      <c r="AD67" s="308">
        <f>AVERAGE(P67:R67)</f>
        <v>3.3432575757575762</v>
      </c>
      <c r="AE67" s="246">
        <f>AVERAGE(S67:T67:U67)</f>
        <v>2.5855595238095224</v>
      </c>
      <c r="AF67" s="246">
        <f t="shared" ref="AF67:AF69" si="44">AVERAGE(X67:Z67)</f>
        <v>2.9374062407122268</v>
      </c>
      <c r="AG67" s="309">
        <f t="shared" ref="AG67:AG69" si="45">AVERAGE(AA67:AC67)</f>
        <v>2.6333333333333333</v>
      </c>
      <c r="AH67" s="241">
        <f>AVERAGE(P67:AC67)</f>
        <v>2.8748891684031643</v>
      </c>
      <c r="AI67" s="267"/>
    </row>
    <row r="68" spans="1:358" ht="48.75" hidden="1" customHeight="1" outlineLevel="1">
      <c r="A68" s="47" t="s">
        <v>25</v>
      </c>
      <c r="B68" s="78">
        <f t="shared" ref="B68" si="46">C68-$B$64</f>
        <v>0.82000000000000006</v>
      </c>
      <c r="C68" s="123">
        <v>1.1000000000000001</v>
      </c>
      <c r="D68" s="49"/>
      <c r="E68" s="49"/>
      <c r="F68" s="52"/>
      <c r="G68" s="57"/>
      <c r="H68" s="56"/>
      <c r="I68" s="56"/>
      <c r="J68" s="123"/>
      <c r="K68" s="189">
        <v>0.5</v>
      </c>
      <c r="L68" s="191">
        <v>1.7</v>
      </c>
      <c r="M68" s="189">
        <v>1.7</v>
      </c>
      <c r="N68" s="191">
        <v>1.7</v>
      </c>
      <c r="O68" s="191">
        <v>1.7</v>
      </c>
      <c r="P68" s="388">
        <v>3.5</v>
      </c>
      <c r="Q68" s="388">
        <v>3.18</v>
      </c>
      <c r="R68" s="388">
        <v>3.3497727272727289</v>
      </c>
      <c r="S68" s="388">
        <v>2.4500000000000002</v>
      </c>
      <c r="T68" s="388">
        <v>2.6066785714285672</v>
      </c>
      <c r="U68" s="189">
        <v>3</v>
      </c>
      <c r="V68" s="185"/>
      <c r="W68" s="186"/>
      <c r="X68" s="189">
        <v>3</v>
      </c>
      <c r="Y68" s="189">
        <v>3</v>
      </c>
      <c r="Z68" s="189">
        <v>3</v>
      </c>
      <c r="AA68" s="189">
        <v>3</v>
      </c>
      <c r="AB68" s="189">
        <v>3</v>
      </c>
      <c r="AC68" s="297">
        <v>3</v>
      </c>
      <c r="AD68" s="308">
        <f>AVERAGE(P68:R68)</f>
        <v>3.3432575757575762</v>
      </c>
      <c r="AE68" s="246">
        <f>AVERAGE(S68:T68:U68)</f>
        <v>2.685559523809522</v>
      </c>
      <c r="AF68" s="246">
        <f t="shared" si="44"/>
        <v>3</v>
      </c>
      <c r="AG68" s="309">
        <f t="shared" si="45"/>
        <v>3</v>
      </c>
      <c r="AH68" s="241">
        <f>AVERAGE(P68:AC68)</f>
        <v>3.0072042748917744</v>
      </c>
      <c r="AI68" s="267"/>
    </row>
    <row r="69" spans="1:358" ht="48.75" hidden="1" customHeight="1" outlineLevel="1" thickBot="1">
      <c r="A69" s="47" t="s">
        <v>26</v>
      </c>
      <c r="B69" s="78" t="e">
        <f>C69-#REF!</f>
        <v>#REF!</v>
      </c>
      <c r="C69" s="123">
        <v>1.5</v>
      </c>
      <c r="D69" s="49"/>
      <c r="E69" s="49"/>
      <c r="F69" s="52"/>
      <c r="G69" s="57"/>
      <c r="H69" s="52"/>
      <c r="I69" s="52"/>
      <c r="J69" s="123"/>
      <c r="K69" s="181">
        <v>1.2</v>
      </c>
      <c r="L69" s="182">
        <v>1.2</v>
      </c>
      <c r="M69" s="182">
        <v>1.2</v>
      </c>
      <c r="N69" s="182">
        <v>2</v>
      </c>
      <c r="O69" s="182">
        <v>2.5</v>
      </c>
      <c r="P69" s="388">
        <v>3.5</v>
      </c>
      <c r="Q69" s="388">
        <v>3.18</v>
      </c>
      <c r="R69" s="388">
        <v>3.3497727272727289</v>
      </c>
      <c r="S69" s="388">
        <v>2.4500000000000002</v>
      </c>
      <c r="T69" s="388">
        <v>2.6066785714285672</v>
      </c>
      <c r="U69" s="189">
        <v>3.1</v>
      </c>
      <c r="V69" s="256"/>
      <c r="W69" s="256"/>
      <c r="X69" s="189">
        <v>3.1</v>
      </c>
      <c r="Y69" s="189">
        <v>2.7</v>
      </c>
      <c r="Z69" s="189">
        <v>2.7</v>
      </c>
      <c r="AA69" s="189">
        <v>2.7</v>
      </c>
      <c r="AB69" s="189">
        <v>2.7</v>
      </c>
      <c r="AC69" s="297">
        <v>2.7</v>
      </c>
      <c r="AD69" s="308">
        <f>AVERAGE(P69:R69)</f>
        <v>3.3432575757575762</v>
      </c>
      <c r="AE69" s="246">
        <f>AVERAGE(S69:T69:U69)</f>
        <v>2.7188928571428561</v>
      </c>
      <c r="AF69" s="246">
        <f t="shared" si="44"/>
        <v>2.8333333333333335</v>
      </c>
      <c r="AG69" s="309">
        <f t="shared" si="45"/>
        <v>2.7000000000000006</v>
      </c>
      <c r="AH69" s="241">
        <f>AVERAGE(P69:AC69)</f>
        <v>2.8988709415584419</v>
      </c>
      <c r="AI69" s="267"/>
    </row>
    <row r="70" spans="1:358" s="62" customFormat="1" ht="19.5" hidden="1" customHeight="1" outlineLevel="1" thickBot="1">
      <c r="A70" s="245" t="s">
        <v>75</v>
      </c>
      <c r="B70" s="58" t="s">
        <v>27</v>
      </c>
      <c r="C70" s="58" t="s">
        <v>27</v>
      </c>
      <c r="D70" s="87"/>
      <c r="E70" s="58"/>
      <c r="F70" s="59"/>
      <c r="G70" s="59"/>
      <c r="H70" s="59"/>
      <c r="I70" s="59"/>
      <c r="J70" s="59" t="e">
        <f t="shared" ref="J70" si="47">AVERAGE(J66:J69)</f>
        <v>#DIV/0!</v>
      </c>
      <c r="K70" s="59">
        <f>AVERAGE(K66:K69)</f>
        <v>1.2</v>
      </c>
      <c r="L70" s="59">
        <f>AVERAGE(L66:L69)</f>
        <v>1.5</v>
      </c>
      <c r="M70" s="59">
        <f>AVERAGE(M66:M69)</f>
        <v>1.625</v>
      </c>
      <c r="N70" s="59">
        <v>1.6</v>
      </c>
      <c r="O70" s="59">
        <f>AVERAGE(O66:O69)</f>
        <v>2.0666666666666669</v>
      </c>
      <c r="P70" s="59">
        <f>AVERAGE(P66:P69)</f>
        <v>3.5</v>
      </c>
      <c r="Q70" s="59">
        <f>AVERAGE(Q66:Q69)</f>
        <v>3.18</v>
      </c>
      <c r="R70" s="59">
        <f>AVERAGE(R66:R69)</f>
        <v>3.3497727272727289</v>
      </c>
      <c r="S70" s="59">
        <f t="shared" ref="S70:AD70" si="48">AVERAGE(S66:S69)</f>
        <v>2.4500000000000002</v>
      </c>
      <c r="T70" s="59">
        <f>AVERAGE(T66:T69)</f>
        <v>2.6066785714285672</v>
      </c>
      <c r="U70" s="59">
        <f t="shared" si="48"/>
        <v>2.9549999999999987</v>
      </c>
      <c r="V70" s="60"/>
      <c r="W70" s="60"/>
      <c r="X70" s="59">
        <f t="shared" si="48"/>
        <v>3.0530546805341703</v>
      </c>
      <c r="Y70" s="59">
        <f t="shared" si="48"/>
        <v>2.95</v>
      </c>
      <c r="Z70" s="59">
        <f t="shared" si="48"/>
        <v>2.95</v>
      </c>
      <c r="AA70" s="59">
        <f t="shared" si="48"/>
        <v>2.8499999999999996</v>
      </c>
      <c r="AB70" s="59">
        <f t="shared" si="48"/>
        <v>2.9000000000000004</v>
      </c>
      <c r="AC70" s="234">
        <f t="shared" si="48"/>
        <v>2.95</v>
      </c>
      <c r="AD70" s="310">
        <f t="shared" si="48"/>
        <v>3.3432575757575762</v>
      </c>
      <c r="AE70" s="59">
        <f>AVERAGE(AE66:AE69)</f>
        <v>2.6705595238095219</v>
      </c>
      <c r="AF70" s="59">
        <f t="shared" ref="AF70:AG70" si="49">AVERAGE(AF66:AF69)</f>
        <v>2.9843515601780566</v>
      </c>
      <c r="AG70" s="311">
        <f t="shared" si="49"/>
        <v>2.9000000000000004</v>
      </c>
      <c r="AH70" s="242">
        <f>AVERAGE(AH66:AH69)</f>
        <v>2.9745421649362886</v>
      </c>
      <c r="AI70" s="269"/>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s="62" customFormat="1" ht="20.25" customHeight="1" collapsed="1" thickBot="1">
      <c r="A71" s="227" t="s">
        <v>74</v>
      </c>
      <c r="B71" s="160"/>
      <c r="C71" s="160"/>
      <c r="D71" s="161"/>
      <c r="E71" s="161"/>
      <c r="F71" s="162"/>
      <c r="G71" s="162"/>
      <c r="H71" s="162"/>
      <c r="I71" s="162"/>
      <c r="J71" s="163"/>
      <c r="K71" s="162"/>
      <c r="L71" s="162"/>
      <c r="M71" s="162"/>
      <c r="N71" s="164">
        <f>N70</f>
        <v>1.6</v>
      </c>
      <c r="O71" s="164">
        <f>O70</f>
        <v>2.0666666666666669</v>
      </c>
      <c r="P71" s="164">
        <f>P70</f>
        <v>3.5</v>
      </c>
      <c r="Q71" s="164">
        <f t="shared" ref="Q71" si="50">Q70</f>
        <v>3.18</v>
      </c>
      <c r="R71" s="164">
        <f>R70</f>
        <v>3.3497727272727289</v>
      </c>
      <c r="S71" s="164">
        <f>S70</f>
        <v>2.4500000000000002</v>
      </c>
      <c r="T71" s="164">
        <f>T70</f>
        <v>2.6066785714285672</v>
      </c>
      <c r="U71" s="164">
        <v>2.9</v>
      </c>
      <c r="V71" s="164"/>
      <c r="W71" s="164"/>
      <c r="X71" s="164">
        <v>3</v>
      </c>
      <c r="Y71" s="164">
        <v>3</v>
      </c>
      <c r="Z71" s="164">
        <v>2.9</v>
      </c>
      <c r="AA71" s="164">
        <v>2.9</v>
      </c>
      <c r="AB71" s="164">
        <v>2.9</v>
      </c>
      <c r="AC71" s="229">
        <v>3</v>
      </c>
      <c r="AD71" s="312">
        <f>AVERAGE(P71:R71)</f>
        <v>3.3432575757575762</v>
      </c>
      <c r="AE71" s="164">
        <f>AVERAGE(S71:T71:U71)</f>
        <v>2.6522261904761888</v>
      </c>
      <c r="AF71" s="164">
        <f>AVERAGE(X71:Z71)</f>
        <v>2.9666666666666668</v>
      </c>
      <c r="AG71" s="313">
        <f>AVERAGE(AA71:AC71)</f>
        <v>2.9333333333333336</v>
      </c>
      <c r="AH71" s="242">
        <f>AVERAGE(P71:AC71)</f>
        <v>2.9738709415584412</v>
      </c>
      <c r="AI71" s="270"/>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21.75" thickBot="1">
      <c r="A72" s="252"/>
      <c r="F72" s="1"/>
      <c r="G72" s="1"/>
      <c r="H72" s="1"/>
      <c r="I72" s="125"/>
      <c r="K72" s="125">
        <f>K14+K70</f>
        <v>49.5</v>
      </c>
      <c r="L72" s="125">
        <f>L14+L70</f>
        <v>48.35</v>
      </c>
      <c r="M72" s="125">
        <f>M14+M70</f>
        <v>50.26</v>
      </c>
      <c r="N72" s="125"/>
      <c r="O72" s="125"/>
      <c r="P72" s="1"/>
      <c r="Q72" s="1"/>
      <c r="R72" s="126"/>
      <c r="S72" s="126"/>
      <c r="T72" s="126"/>
      <c r="U72" s="126"/>
      <c r="V72" s="125"/>
      <c r="W72" s="125"/>
      <c r="X72" s="126"/>
      <c r="Y72" s="126"/>
      <c r="Z72" s="126"/>
      <c r="AA72" s="126"/>
      <c r="AB72" s="126"/>
      <c r="AC72" s="126"/>
      <c r="AD72" s="126"/>
      <c r="AE72" s="126"/>
      <c r="AF72" s="126"/>
      <c r="AG72" s="126"/>
      <c r="AH72" s="7"/>
    </row>
    <row r="73" spans="1:358" ht="21" customHeight="1" thickBot="1">
      <c r="A73" s="364"/>
      <c r="B73" s="325"/>
      <c r="C73" s="325"/>
      <c r="D73" s="326"/>
      <c r="E73" s="326"/>
      <c r="F73" s="327" t="s">
        <v>4</v>
      </c>
      <c r="G73" s="327" t="s">
        <v>5</v>
      </c>
      <c r="H73" s="327" t="s">
        <v>6</v>
      </c>
      <c r="I73" s="327" t="s">
        <v>7</v>
      </c>
      <c r="J73" s="328" t="s">
        <v>2</v>
      </c>
      <c r="K73" s="327" t="s">
        <v>71</v>
      </c>
      <c r="L73" s="327" t="s">
        <v>72</v>
      </c>
      <c r="M73" s="327" t="s">
        <v>73</v>
      </c>
      <c r="N73" s="327" t="s">
        <v>12</v>
      </c>
      <c r="O73" s="327" t="s">
        <v>13</v>
      </c>
      <c r="P73" s="329" t="s">
        <v>14</v>
      </c>
      <c r="Q73" s="329" t="s">
        <v>15</v>
      </c>
      <c r="R73" s="329" t="s">
        <v>16</v>
      </c>
      <c r="S73" s="329" t="s">
        <v>64</v>
      </c>
      <c r="T73" s="329" t="s">
        <v>65</v>
      </c>
      <c r="U73" s="329" t="s">
        <v>66</v>
      </c>
      <c r="V73" s="330"/>
      <c r="W73" s="330"/>
      <c r="X73" s="329" t="s">
        <v>67</v>
      </c>
      <c r="Y73" s="329" t="s">
        <v>68</v>
      </c>
      <c r="Z73" s="329" t="s">
        <v>69</v>
      </c>
      <c r="AA73" s="329" t="s">
        <v>70</v>
      </c>
      <c r="AB73" s="329" t="s">
        <v>77</v>
      </c>
      <c r="AC73" s="331" t="s">
        <v>78</v>
      </c>
      <c r="AD73" s="332" t="s">
        <v>79</v>
      </c>
      <c r="AE73" s="329" t="s">
        <v>80</v>
      </c>
      <c r="AF73" s="329" t="s">
        <v>81</v>
      </c>
      <c r="AG73" s="329" t="s">
        <v>82</v>
      </c>
      <c r="AH73" s="331">
        <v>2016</v>
      </c>
    </row>
    <row r="74" spans="1:358" ht="17.25" customHeight="1">
      <c r="A74" s="363" t="s">
        <v>48</v>
      </c>
      <c r="B74" s="129" t="s">
        <v>48</v>
      </c>
      <c r="C74" s="129" t="s">
        <v>48</v>
      </c>
      <c r="D74" s="130"/>
      <c r="E74" s="130"/>
      <c r="F74" s="36"/>
      <c r="G74" s="36">
        <v>56.18</v>
      </c>
      <c r="H74" s="36">
        <v>47.690789473684205</v>
      </c>
      <c r="I74" s="36">
        <v>45.375000000000007</v>
      </c>
      <c r="J74" s="36" t="e">
        <f>J14</f>
        <v>#DIV/0!</v>
      </c>
      <c r="K74" s="36">
        <f>K14</f>
        <v>48.3</v>
      </c>
      <c r="L74" s="36">
        <f>L14</f>
        <v>46.85</v>
      </c>
      <c r="M74" s="36">
        <f>M14</f>
        <v>48.634999999999998</v>
      </c>
      <c r="N74" s="36">
        <f>N14</f>
        <v>46.25</v>
      </c>
      <c r="O74" s="36">
        <f t="shared" ref="O74:AG74" si="51">O15</f>
        <v>0</v>
      </c>
      <c r="P74" s="36">
        <f t="shared" si="51"/>
        <v>26.81</v>
      </c>
      <c r="Q74" s="36">
        <f t="shared" si="51"/>
        <v>29.38</v>
      </c>
      <c r="R74" s="36">
        <f t="shared" si="51"/>
        <v>35.141818181818174</v>
      </c>
      <c r="S74" s="36">
        <f t="shared" si="51"/>
        <v>39.03</v>
      </c>
      <c r="T74" s="36">
        <f t="shared" si="51"/>
        <v>44.268571428571427</v>
      </c>
      <c r="U74" s="36">
        <f t="shared" si="51"/>
        <v>45</v>
      </c>
      <c r="V74" s="36"/>
      <c r="W74" s="36"/>
      <c r="X74" s="36">
        <f t="shared" si="51"/>
        <v>43</v>
      </c>
      <c r="Y74" s="36">
        <f t="shared" si="51"/>
        <v>42</v>
      </c>
      <c r="Z74" s="36">
        <f t="shared" si="51"/>
        <v>42</v>
      </c>
      <c r="AA74" s="36">
        <f t="shared" si="51"/>
        <v>44</v>
      </c>
      <c r="AB74" s="36">
        <f t="shared" si="51"/>
        <v>46</v>
      </c>
      <c r="AC74" s="322">
        <f t="shared" si="51"/>
        <v>46</v>
      </c>
      <c r="AD74" s="319">
        <f t="shared" si="51"/>
        <v>30.443939393939388</v>
      </c>
      <c r="AE74" s="258">
        <f t="shared" si="51"/>
        <v>42.766190476190474</v>
      </c>
      <c r="AF74" s="258">
        <f t="shared" si="51"/>
        <v>42.333333333333336</v>
      </c>
      <c r="AG74" s="258">
        <f t="shared" si="51"/>
        <v>45.333333333333336</v>
      </c>
      <c r="AH74" s="334">
        <f t="shared" ref="AH74:AH80" si="52">AVERAGE(P74:AC74)</f>
        <v>40.21919913419913</v>
      </c>
    </row>
    <row r="75" spans="1:358" ht="18.75">
      <c r="A75" s="333" t="s">
        <v>49</v>
      </c>
      <c r="B75" s="129" t="s">
        <v>49</v>
      </c>
      <c r="C75" s="129" t="s">
        <v>49</v>
      </c>
      <c r="D75" s="130"/>
      <c r="E75" s="130"/>
      <c r="F75" s="36"/>
      <c r="G75" s="36">
        <v>53.145899999999997</v>
      </c>
      <c r="H75" s="36">
        <v>45.764210526315786</v>
      </c>
      <c r="I75" s="36">
        <v>46.804999999999993</v>
      </c>
      <c r="J75" s="36" t="e">
        <f>J14+#REF!</f>
        <v>#DIV/0!</v>
      </c>
      <c r="K75" s="36" t="e">
        <f>K14+#REF!</f>
        <v>#REF!</v>
      </c>
      <c r="L75" s="36" t="e">
        <f>L14+#REF!</f>
        <v>#REF!</v>
      </c>
      <c r="M75" s="36">
        <f>M14+M23</f>
        <v>50.059999999999995</v>
      </c>
      <c r="N75" s="36">
        <f>N14+N24</f>
        <v>50.125</v>
      </c>
      <c r="O75" s="36">
        <f t="shared" ref="O75:AG75" si="53">O15+O24</f>
        <v>6</v>
      </c>
      <c r="P75" s="36">
        <f t="shared" si="53"/>
        <v>36.599999999999994</v>
      </c>
      <c r="Q75" s="36">
        <f t="shared" si="53"/>
        <v>33.942777777777778</v>
      </c>
      <c r="R75" s="36">
        <f t="shared" si="53"/>
        <v>39.004090909090912</v>
      </c>
      <c r="S75" s="36">
        <f t="shared" si="53"/>
        <v>42.36</v>
      </c>
      <c r="T75" s="36">
        <f t="shared" si="53"/>
        <v>44.036666666666669</v>
      </c>
      <c r="U75" s="36">
        <f t="shared" si="53"/>
        <v>45.5</v>
      </c>
      <c r="V75" s="36"/>
      <c r="W75" s="36"/>
      <c r="X75" s="36">
        <f t="shared" si="53"/>
        <v>43.5</v>
      </c>
      <c r="Y75" s="36">
        <f t="shared" si="53"/>
        <v>41.5</v>
      </c>
      <c r="Z75" s="36">
        <f t="shared" si="53"/>
        <v>41.3</v>
      </c>
      <c r="AA75" s="36">
        <f t="shared" si="53"/>
        <v>45.5</v>
      </c>
      <c r="AB75" s="36">
        <f t="shared" si="53"/>
        <v>48</v>
      </c>
      <c r="AC75" s="322">
        <f t="shared" si="53"/>
        <v>48.5</v>
      </c>
      <c r="AD75" s="319">
        <f t="shared" si="53"/>
        <v>36.515622895622897</v>
      </c>
      <c r="AE75" s="258">
        <f t="shared" si="53"/>
        <v>43.965555555555554</v>
      </c>
      <c r="AF75" s="258">
        <f t="shared" si="53"/>
        <v>42.1</v>
      </c>
      <c r="AG75" s="258">
        <f t="shared" si="53"/>
        <v>47.333333333333336</v>
      </c>
      <c r="AH75" s="334">
        <f t="shared" si="52"/>
        <v>42.478627946127951</v>
      </c>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row>
    <row r="76" spans="1:358" ht="18.75">
      <c r="A76" s="333">
        <v>95</v>
      </c>
      <c r="B76" s="129">
        <v>95</v>
      </c>
      <c r="C76" s="129">
        <v>95</v>
      </c>
      <c r="D76" s="130"/>
      <c r="E76" s="130"/>
      <c r="F76" s="36"/>
      <c r="G76" s="36">
        <v>75.946299999999994</v>
      </c>
      <c r="H76" s="36">
        <v>66.004736842105288</v>
      </c>
      <c r="I76" s="36">
        <v>65.236000000000004</v>
      </c>
      <c r="J76" s="36" t="e">
        <f>J32+J14</f>
        <v>#DIV/0!</v>
      </c>
      <c r="K76" s="36">
        <f>K32+K14</f>
        <v>64.782499999999999</v>
      </c>
      <c r="L76" s="36">
        <f>L32+L14</f>
        <v>64.099999999999994</v>
      </c>
      <c r="M76" s="36">
        <f>M32+M14</f>
        <v>65.007499999999993</v>
      </c>
      <c r="N76" s="36">
        <f>N33+N14</f>
        <v>62.0625</v>
      </c>
      <c r="O76" s="36">
        <f t="shared" ref="O76:AG76" si="54">O33+O15</f>
        <v>17.5</v>
      </c>
      <c r="P76" s="36">
        <f t="shared" si="54"/>
        <v>50.42</v>
      </c>
      <c r="Q76" s="36">
        <f t="shared" si="54"/>
        <v>44.58</v>
      </c>
      <c r="R76" s="36">
        <f t="shared" si="54"/>
        <v>52.771818181818183</v>
      </c>
      <c r="S76" s="36">
        <f t="shared" si="54"/>
        <v>54.59</v>
      </c>
      <c r="T76" s="36">
        <f t="shared" si="54"/>
        <v>59.165238095238095</v>
      </c>
      <c r="U76" s="36">
        <f t="shared" si="54"/>
        <v>60.5</v>
      </c>
      <c r="V76" s="36"/>
      <c r="W76" s="36"/>
      <c r="X76" s="36">
        <f t="shared" si="54"/>
        <v>58</v>
      </c>
      <c r="Y76" s="36">
        <f t="shared" si="54"/>
        <v>56.5</v>
      </c>
      <c r="Z76" s="36">
        <f t="shared" si="54"/>
        <v>56</v>
      </c>
      <c r="AA76" s="36">
        <f t="shared" si="54"/>
        <v>57.4</v>
      </c>
      <c r="AB76" s="36">
        <f t="shared" si="54"/>
        <v>59</v>
      </c>
      <c r="AC76" s="322">
        <f t="shared" si="54"/>
        <v>59.5</v>
      </c>
      <c r="AD76" s="319">
        <f t="shared" si="54"/>
        <v>49.257272727272721</v>
      </c>
      <c r="AE76" s="258">
        <f t="shared" si="54"/>
        <v>58.085079365079366</v>
      </c>
      <c r="AF76" s="258">
        <f t="shared" si="54"/>
        <v>56.833333333333336</v>
      </c>
      <c r="AG76" s="258">
        <f t="shared" si="54"/>
        <v>58.633333333333333</v>
      </c>
      <c r="AH76" s="334">
        <f t="shared" si="52"/>
        <v>55.702254689754689</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333" t="s">
        <v>50</v>
      </c>
      <c r="B77" s="129" t="s">
        <v>50</v>
      </c>
      <c r="C77" s="129" t="s">
        <v>50</v>
      </c>
      <c r="D77" s="133"/>
      <c r="E77" s="133"/>
      <c r="F77" s="36"/>
      <c r="G77" s="36">
        <v>65.808999999999997</v>
      </c>
      <c r="H77" s="36">
        <v>57.075789473684203</v>
      </c>
      <c r="I77" s="36">
        <v>58.993499999999997</v>
      </c>
      <c r="J77" s="36" t="e">
        <f>J41+J14</f>
        <v>#DIV/0!</v>
      </c>
      <c r="K77" s="36">
        <f>K41+K14</f>
        <v>61.41</v>
      </c>
      <c r="L77" s="36">
        <f>L41+L14</f>
        <v>60.285000000000004</v>
      </c>
      <c r="M77" s="36">
        <f>M41+M14</f>
        <v>61.98</v>
      </c>
      <c r="N77" s="36">
        <f>N42+N14</f>
        <v>60.48</v>
      </c>
      <c r="O77" s="36">
        <f t="shared" ref="O77:AG77" si="55">O42+O15</f>
        <v>15.6</v>
      </c>
      <c r="P77" s="36">
        <f t="shared" si="55"/>
        <v>37.909999999999997</v>
      </c>
      <c r="Q77" s="36">
        <f t="shared" si="55"/>
        <v>41</v>
      </c>
      <c r="R77" s="36">
        <f t="shared" si="55"/>
        <v>47.38</v>
      </c>
      <c r="S77" s="36">
        <f t="shared" si="55"/>
        <v>49.53</v>
      </c>
      <c r="T77" s="36">
        <f t="shared" si="55"/>
        <v>55.170000000000009</v>
      </c>
      <c r="U77" s="36">
        <f t="shared" si="55"/>
        <v>56</v>
      </c>
      <c r="V77" s="36"/>
      <c r="W77" s="36"/>
      <c r="X77" s="36">
        <f t="shared" si="55"/>
        <v>53.9</v>
      </c>
      <c r="Y77" s="36">
        <f t="shared" si="55"/>
        <v>52.5</v>
      </c>
      <c r="Z77" s="36">
        <f t="shared" si="55"/>
        <v>52.75</v>
      </c>
      <c r="AA77" s="36">
        <f t="shared" si="55"/>
        <v>56.2</v>
      </c>
      <c r="AB77" s="36">
        <f t="shared" si="55"/>
        <v>59</v>
      </c>
      <c r="AC77" s="322">
        <f t="shared" si="55"/>
        <v>59.5</v>
      </c>
      <c r="AD77" s="319">
        <f t="shared" si="55"/>
        <v>42.096666666666664</v>
      </c>
      <c r="AE77" s="258">
        <f t="shared" si="55"/>
        <v>53.56666666666667</v>
      </c>
      <c r="AF77" s="258">
        <f t="shared" si="55"/>
        <v>53.050000000000004</v>
      </c>
      <c r="AG77" s="258">
        <f t="shared" si="55"/>
        <v>58.233333333333334</v>
      </c>
      <c r="AH77" s="334">
        <f t="shared" si="52"/>
        <v>51.736666666666657</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333" t="s">
        <v>51</v>
      </c>
      <c r="B78" s="129" t="s">
        <v>51</v>
      </c>
      <c r="C78" s="129" t="s">
        <v>51</v>
      </c>
      <c r="D78" s="130"/>
      <c r="E78" s="130"/>
      <c r="F78" s="36"/>
      <c r="G78" s="36">
        <v>65.069999999999993</v>
      </c>
      <c r="H78" s="36">
        <v>57.116315789473688</v>
      </c>
      <c r="I78" s="36">
        <v>59.478000000000009</v>
      </c>
      <c r="J78" s="36" t="e">
        <f>J52+J14</f>
        <v>#DIV/0!</v>
      </c>
      <c r="K78" s="36">
        <f>K52+K14</f>
        <v>61.65</v>
      </c>
      <c r="L78" s="36">
        <f>L52+L14</f>
        <v>60.6</v>
      </c>
      <c r="M78" s="36">
        <f>M52+M14</f>
        <v>61.704999999999998</v>
      </c>
      <c r="N78" s="36">
        <f>N53+N14</f>
        <v>60.28</v>
      </c>
      <c r="O78" s="36">
        <f t="shared" ref="O78:AG78" si="56">O53+O15</f>
        <v>14.15</v>
      </c>
      <c r="P78" s="36">
        <f t="shared" si="56"/>
        <v>36.15</v>
      </c>
      <c r="Q78" s="36">
        <f t="shared" si="56"/>
        <v>38.54</v>
      </c>
      <c r="R78" s="36">
        <f t="shared" si="56"/>
        <v>45.517727272727271</v>
      </c>
      <c r="S78" s="36">
        <f t="shared" si="56"/>
        <v>48.08</v>
      </c>
      <c r="T78" s="36">
        <f t="shared" si="56"/>
        <v>54.851904761904777</v>
      </c>
      <c r="U78" s="36">
        <f t="shared" si="56"/>
        <v>55.5</v>
      </c>
      <c r="V78" s="36"/>
      <c r="W78" s="36"/>
      <c r="X78" s="36">
        <f t="shared" si="56"/>
        <v>53.4</v>
      </c>
      <c r="Y78" s="36">
        <f t="shared" si="56"/>
        <v>52</v>
      </c>
      <c r="Z78" s="36">
        <f t="shared" si="56"/>
        <v>52.25</v>
      </c>
      <c r="AA78" s="36">
        <f t="shared" si="56"/>
        <v>55.5</v>
      </c>
      <c r="AB78" s="36">
        <f t="shared" si="56"/>
        <v>58.3</v>
      </c>
      <c r="AC78" s="322">
        <f t="shared" si="56"/>
        <v>58.5</v>
      </c>
      <c r="AD78" s="319">
        <f t="shared" si="56"/>
        <v>40.069242424242418</v>
      </c>
      <c r="AE78" s="258">
        <f t="shared" si="56"/>
        <v>52.810634920634925</v>
      </c>
      <c r="AF78" s="258">
        <f t="shared" si="56"/>
        <v>52.550000000000004</v>
      </c>
      <c r="AG78" s="258">
        <f t="shared" si="56"/>
        <v>57.433333333333337</v>
      </c>
      <c r="AH78" s="334">
        <f t="shared" si="52"/>
        <v>50.715802669552666</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333" t="s">
        <v>52</v>
      </c>
      <c r="B79" s="129" t="s">
        <v>52</v>
      </c>
      <c r="C79" s="129" t="s">
        <v>52</v>
      </c>
      <c r="D79" s="130"/>
      <c r="E79" s="130"/>
      <c r="F79" s="134"/>
      <c r="G79" s="134">
        <v>48.747959921259849</v>
      </c>
      <c r="H79" s="134">
        <v>38.740489017820138</v>
      </c>
      <c r="I79" s="134">
        <v>37.475669291338583</v>
      </c>
      <c r="J79" s="134" t="e">
        <f>(J61+J14)*6.35</f>
        <v>#DIV/0!</v>
      </c>
      <c r="K79" s="134">
        <f>(K61+K14)*6.35</f>
        <v>254.92074999999997</v>
      </c>
      <c r="L79" s="134">
        <f>(L61+L14)*6.35</f>
        <v>245.71324999999999</v>
      </c>
      <c r="M79" s="134">
        <f>(M61+M14)*6.35</f>
        <v>255.93674999999999</v>
      </c>
      <c r="N79" s="134">
        <f>(N62+N14)*6.35</f>
        <v>249.76137499999996</v>
      </c>
      <c r="O79" s="134">
        <f t="shared" ref="O79:AG79" si="57">(O62+O15)*6.35</f>
        <v>-42.756666666666668</v>
      </c>
      <c r="P79" s="134">
        <f t="shared" si="57"/>
        <v>150.36799999999999</v>
      </c>
      <c r="Q79" s="134">
        <f t="shared" si="57"/>
        <v>154.30499999999998</v>
      </c>
      <c r="R79" s="134">
        <f t="shared" si="57"/>
        <v>176.7890909090909</v>
      </c>
      <c r="S79" s="134">
        <f t="shared" si="57"/>
        <v>192.15100000000001</v>
      </c>
      <c r="T79" s="134">
        <f t="shared" si="57"/>
        <v>223.49809523809523</v>
      </c>
      <c r="U79" s="134">
        <f t="shared" si="57"/>
        <v>231.77499999999998</v>
      </c>
      <c r="V79" s="134"/>
      <c r="W79" s="134"/>
      <c r="X79" s="134">
        <f t="shared" si="57"/>
        <v>221.61499999999998</v>
      </c>
      <c r="Y79" s="134">
        <f t="shared" si="57"/>
        <v>215.89999999999998</v>
      </c>
      <c r="Z79" s="134">
        <f t="shared" si="57"/>
        <v>215.89999999999998</v>
      </c>
      <c r="AA79" s="134">
        <f t="shared" si="57"/>
        <v>228.6</v>
      </c>
      <c r="AB79" s="134">
        <f t="shared" si="57"/>
        <v>244.47499999999999</v>
      </c>
      <c r="AC79" s="323">
        <f t="shared" si="57"/>
        <v>244.47499999999999</v>
      </c>
      <c r="AD79" s="320">
        <f t="shared" si="57"/>
        <v>160.48736363636363</v>
      </c>
      <c r="AE79" s="259">
        <f t="shared" si="57"/>
        <v>215.80803174603173</v>
      </c>
      <c r="AF79" s="259">
        <f t="shared" si="57"/>
        <v>217.80500000000001</v>
      </c>
      <c r="AG79" s="259">
        <f t="shared" si="57"/>
        <v>239.18333333333334</v>
      </c>
      <c r="AH79" s="334">
        <f t="shared" si="52"/>
        <v>208.32093217893214</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9.5" thickBot="1">
      <c r="A80" s="335" t="s">
        <v>53</v>
      </c>
      <c r="B80" s="336" t="s">
        <v>53</v>
      </c>
      <c r="C80" s="336" t="s">
        <v>53</v>
      </c>
      <c r="D80" s="337"/>
      <c r="E80" s="337"/>
      <c r="F80" s="338"/>
      <c r="G80" s="338"/>
      <c r="H80" s="338"/>
      <c r="I80" s="338"/>
      <c r="J80" s="338" t="e">
        <f>J70</f>
        <v>#DIV/0!</v>
      </c>
      <c r="K80" s="338">
        <f t="shared" ref="K80:L80" si="58">K70</f>
        <v>1.2</v>
      </c>
      <c r="L80" s="338">
        <f t="shared" si="58"/>
        <v>1.5</v>
      </c>
      <c r="M80" s="338">
        <f>M70</f>
        <v>1.625</v>
      </c>
      <c r="N80" s="338">
        <f t="shared" ref="N80:AG80" si="59">N71+N15</f>
        <v>47.85</v>
      </c>
      <c r="O80" s="338">
        <f t="shared" si="59"/>
        <v>2.0666666666666669</v>
      </c>
      <c r="P80" s="338">
        <f t="shared" si="59"/>
        <v>30.31</v>
      </c>
      <c r="Q80" s="338">
        <f t="shared" si="59"/>
        <v>32.56</v>
      </c>
      <c r="R80" s="338">
        <f t="shared" si="59"/>
        <v>38.491590909090903</v>
      </c>
      <c r="S80" s="338">
        <f t="shared" si="59"/>
        <v>41.480000000000004</v>
      </c>
      <c r="T80" s="338">
        <f t="shared" si="59"/>
        <v>46.875249999999994</v>
      </c>
      <c r="U80" s="338">
        <f t="shared" si="59"/>
        <v>47.9</v>
      </c>
      <c r="V80" s="338"/>
      <c r="W80" s="338"/>
      <c r="X80" s="338">
        <f t="shared" si="59"/>
        <v>46</v>
      </c>
      <c r="Y80" s="338">
        <f t="shared" si="59"/>
        <v>45</v>
      </c>
      <c r="Z80" s="338">
        <f t="shared" si="59"/>
        <v>44.9</v>
      </c>
      <c r="AA80" s="338">
        <f t="shared" si="59"/>
        <v>46.9</v>
      </c>
      <c r="AB80" s="338">
        <f t="shared" si="59"/>
        <v>48.9</v>
      </c>
      <c r="AC80" s="339">
        <f t="shared" si="59"/>
        <v>49</v>
      </c>
      <c r="AD80" s="340">
        <f t="shared" si="59"/>
        <v>33.787196969696964</v>
      </c>
      <c r="AE80" s="341">
        <f t="shared" si="59"/>
        <v>45.418416666666666</v>
      </c>
      <c r="AF80" s="341">
        <f t="shared" si="59"/>
        <v>45.300000000000004</v>
      </c>
      <c r="AG80" s="341">
        <f t="shared" si="59"/>
        <v>48.266666666666666</v>
      </c>
      <c r="AH80" s="342">
        <f t="shared" si="52"/>
        <v>43.193070075757568</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21.75" thickBot="1">
      <c r="A81" s="199"/>
      <c r="F81" s="135"/>
      <c r="G81" s="135"/>
      <c r="H81" s="135"/>
      <c r="I81" s="135"/>
      <c r="K81" s="135"/>
      <c r="L81" s="135"/>
      <c r="M81" s="135"/>
      <c r="N81" s="135"/>
      <c r="O81" s="135"/>
      <c r="P81" s="135"/>
      <c r="Q81" s="135"/>
      <c r="R81" s="137"/>
      <c r="S81" s="137"/>
      <c r="T81" s="137"/>
      <c r="U81" s="137"/>
      <c r="V81" s="136"/>
      <c r="W81" s="136"/>
      <c r="X81" s="137"/>
      <c r="Y81" s="137"/>
      <c r="Z81" s="137"/>
      <c r="AA81" s="137"/>
      <c r="AB81" s="137"/>
      <c r="AC81" s="137"/>
      <c r="AD81" s="137"/>
      <c r="AE81" s="137"/>
      <c r="AF81" s="137"/>
      <c r="AG81" s="137"/>
      <c r="AH81" s="7"/>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18.75">
      <c r="A82" s="332" t="s">
        <v>54</v>
      </c>
      <c r="B82" s="343" t="s">
        <v>54</v>
      </c>
      <c r="C82" s="343" t="s">
        <v>54</v>
      </c>
      <c r="D82" s="344"/>
      <c r="E82" s="344"/>
      <c r="F82" s="329" t="s">
        <v>4</v>
      </c>
      <c r="G82" s="329" t="s">
        <v>5</v>
      </c>
      <c r="H82" s="329" t="s">
        <v>6</v>
      </c>
      <c r="I82" s="329" t="s">
        <v>7</v>
      </c>
      <c r="J82" s="328" t="s">
        <v>2</v>
      </c>
      <c r="K82" s="329" t="s">
        <v>9</v>
      </c>
      <c r="L82" s="329" t="s">
        <v>9</v>
      </c>
      <c r="M82" s="329" t="s">
        <v>9</v>
      </c>
      <c r="N82" s="329" t="s">
        <v>12</v>
      </c>
      <c r="O82" s="329" t="s">
        <v>13</v>
      </c>
      <c r="P82" s="329" t="s">
        <v>14</v>
      </c>
      <c r="Q82" s="329" t="s">
        <v>15</v>
      </c>
      <c r="R82" s="329" t="s">
        <v>16</v>
      </c>
      <c r="S82" s="329" t="s">
        <v>64</v>
      </c>
      <c r="T82" s="329" t="s">
        <v>65</v>
      </c>
      <c r="U82" s="329" t="s">
        <v>66</v>
      </c>
      <c r="V82" s="330"/>
      <c r="W82" s="330"/>
      <c r="X82" s="329" t="s">
        <v>67</v>
      </c>
      <c r="Y82" s="329" t="s">
        <v>68</v>
      </c>
      <c r="Z82" s="329" t="s">
        <v>69</v>
      </c>
      <c r="AA82" s="329" t="s">
        <v>70</v>
      </c>
      <c r="AB82" s="329" t="s">
        <v>77</v>
      </c>
      <c r="AC82" s="331" t="s">
        <v>78</v>
      </c>
      <c r="AD82" s="332" t="s">
        <v>79</v>
      </c>
      <c r="AE82" s="329" t="s">
        <v>80</v>
      </c>
      <c r="AF82" s="329" t="s">
        <v>81</v>
      </c>
      <c r="AG82" s="329" t="s">
        <v>82</v>
      </c>
      <c r="AH82" s="331">
        <v>2016</v>
      </c>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18.75">
      <c r="A83" s="345" t="s">
        <v>56</v>
      </c>
      <c r="B83" s="138" t="s">
        <v>56</v>
      </c>
      <c r="C83" s="138" t="s">
        <v>56</v>
      </c>
      <c r="D83" s="142"/>
      <c r="E83" s="142"/>
      <c r="F83" s="143">
        <f t="shared" ref="F83" si="60">F74</f>
        <v>0</v>
      </c>
      <c r="G83" s="143">
        <f>G74</f>
        <v>56.18</v>
      </c>
      <c r="H83" s="143">
        <f t="shared" ref="H83" si="61">H74</f>
        <v>47.690789473684205</v>
      </c>
      <c r="I83" s="143">
        <f>I74</f>
        <v>45.375000000000007</v>
      </c>
      <c r="J83" s="143" t="e">
        <f>J74</f>
        <v>#DIV/0!</v>
      </c>
      <c r="K83" s="143">
        <f t="shared" ref="K83:L83" si="62">K74</f>
        <v>48.3</v>
      </c>
      <c r="L83" s="143">
        <f t="shared" si="62"/>
        <v>46.85</v>
      </c>
      <c r="M83" s="143">
        <f>M74</f>
        <v>48.634999999999998</v>
      </c>
      <c r="N83" s="143">
        <f>N74</f>
        <v>46.25</v>
      </c>
      <c r="O83" s="143">
        <f>O74</f>
        <v>0</v>
      </c>
      <c r="P83" s="143">
        <f>P74</f>
        <v>26.81</v>
      </c>
      <c r="Q83" s="143">
        <f>Q74</f>
        <v>29.38</v>
      </c>
      <c r="R83" s="143">
        <f t="shared" ref="R83:AG83" si="63">R74</f>
        <v>35.141818181818174</v>
      </c>
      <c r="S83" s="143">
        <f t="shared" si="63"/>
        <v>39.03</v>
      </c>
      <c r="T83" s="143">
        <f>T74</f>
        <v>44.268571428571427</v>
      </c>
      <c r="U83" s="143">
        <f t="shared" si="63"/>
        <v>45</v>
      </c>
      <c r="V83" s="361"/>
      <c r="W83" s="361"/>
      <c r="X83" s="143">
        <f t="shared" si="63"/>
        <v>43</v>
      </c>
      <c r="Y83" s="143">
        <f t="shared" si="63"/>
        <v>42</v>
      </c>
      <c r="Z83" s="143">
        <f t="shared" si="63"/>
        <v>42</v>
      </c>
      <c r="AA83" s="143">
        <f t="shared" si="63"/>
        <v>44</v>
      </c>
      <c r="AB83" s="143">
        <f t="shared" si="63"/>
        <v>46</v>
      </c>
      <c r="AC83" s="353">
        <f t="shared" si="63"/>
        <v>46</v>
      </c>
      <c r="AD83" s="321">
        <f t="shared" si="63"/>
        <v>30.443939393939388</v>
      </c>
      <c r="AE83" s="260">
        <f t="shared" si="63"/>
        <v>42.766190476190474</v>
      </c>
      <c r="AF83" s="260">
        <f t="shared" si="63"/>
        <v>42.333333333333336</v>
      </c>
      <c r="AG83" s="260">
        <f t="shared" si="63"/>
        <v>45.333333333333336</v>
      </c>
      <c r="AH83" s="334">
        <f t="shared" ref="AH83:AH89" si="64">AVERAGE(P83:AC83)</f>
        <v>40.21919913419913</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8.75">
      <c r="A84" s="345" t="s">
        <v>57</v>
      </c>
      <c r="B84" s="138" t="s">
        <v>57</v>
      </c>
      <c r="C84" s="138" t="s">
        <v>57</v>
      </c>
      <c r="D84" s="142"/>
      <c r="E84" s="142"/>
      <c r="F84" s="143">
        <f t="shared" ref="F84" si="65">F75-F74</f>
        <v>0</v>
      </c>
      <c r="G84" s="143">
        <f>G75-G74</f>
        <v>-3.0341000000000022</v>
      </c>
      <c r="H84" s="143">
        <f t="shared" ref="H84" si="66">H75-H74</f>
        <v>-1.9265789473684194</v>
      </c>
      <c r="I84" s="143">
        <f>I75-I74</f>
        <v>1.4299999999999855</v>
      </c>
      <c r="J84" s="143" t="e">
        <f>J75-J74</f>
        <v>#DIV/0!</v>
      </c>
      <c r="K84" s="143" t="e">
        <f t="shared" ref="K84:L84" si="67">K75-K74</f>
        <v>#REF!</v>
      </c>
      <c r="L84" s="143" t="e">
        <f t="shared" si="67"/>
        <v>#REF!</v>
      </c>
      <c r="M84" s="143">
        <f>M75-M74</f>
        <v>1.4249999999999972</v>
      </c>
      <c r="N84" s="143">
        <f>N75-N74</f>
        <v>3.875</v>
      </c>
      <c r="O84" s="143">
        <f>O75-O74</f>
        <v>6</v>
      </c>
      <c r="P84" s="143">
        <f>P75-P74</f>
        <v>9.7899999999999956</v>
      </c>
      <c r="Q84" s="143">
        <f>Q75-Q74</f>
        <v>4.5627777777777787</v>
      </c>
      <c r="R84" s="143">
        <f t="shared" ref="R84:AG84" si="68">R75-R74</f>
        <v>3.8622727272727388</v>
      </c>
      <c r="S84" s="143">
        <f t="shared" si="68"/>
        <v>3.3299999999999983</v>
      </c>
      <c r="T84" s="143">
        <f>T75-T74</f>
        <v>-0.23190476190475806</v>
      </c>
      <c r="U84" s="143">
        <f t="shared" si="68"/>
        <v>0.5</v>
      </c>
      <c r="V84" s="361"/>
      <c r="W84" s="361"/>
      <c r="X84" s="143">
        <f t="shared" si="68"/>
        <v>0.5</v>
      </c>
      <c r="Y84" s="143">
        <f t="shared" si="68"/>
        <v>-0.5</v>
      </c>
      <c r="Z84" s="143">
        <f t="shared" si="68"/>
        <v>-0.70000000000000284</v>
      </c>
      <c r="AA84" s="143">
        <f t="shared" si="68"/>
        <v>1.5</v>
      </c>
      <c r="AB84" s="143">
        <f t="shared" si="68"/>
        <v>2</v>
      </c>
      <c r="AC84" s="353">
        <f t="shared" si="68"/>
        <v>2.5</v>
      </c>
      <c r="AD84" s="321">
        <f t="shared" si="68"/>
        <v>6.0716835016835091</v>
      </c>
      <c r="AE84" s="260">
        <f t="shared" si="68"/>
        <v>1.1993650793650801</v>
      </c>
      <c r="AF84" s="260">
        <f t="shared" si="68"/>
        <v>-0.23333333333333428</v>
      </c>
      <c r="AG84" s="260">
        <f t="shared" si="68"/>
        <v>2</v>
      </c>
      <c r="AH84" s="334">
        <f t="shared" si="64"/>
        <v>2.2594288119288124</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8.75">
      <c r="A85" s="345" t="s">
        <v>58</v>
      </c>
      <c r="B85" s="138" t="s">
        <v>58</v>
      </c>
      <c r="C85" s="138" t="s">
        <v>58</v>
      </c>
      <c r="D85" s="142"/>
      <c r="E85" s="142"/>
      <c r="F85" s="143">
        <f t="shared" ref="F85" si="69">F76-F74</f>
        <v>0</v>
      </c>
      <c r="G85" s="143">
        <f>G76-G74</f>
        <v>19.766299999999994</v>
      </c>
      <c r="H85" s="143">
        <f t="shared" ref="H85" si="70">H76-H74</f>
        <v>18.313947368421083</v>
      </c>
      <c r="I85" s="143">
        <f>I76-I74</f>
        <v>19.860999999999997</v>
      </c>
      <c r="J85" s="143" t="e">
        <f>J76-J74</f>
        <v>#DIV/0!</v>
      </c>
      <c r="K85" s="143">
        <f t="shared" ref="K85:M85" si="71">K76-K74</f>
        <v>16.482500000000002</v>
      </c>
      <c r="L85" s="143">
        <f t="shared" si="71"/>
        <v>17.249999999999993</v>
      </c>
      <c r="M85" s="143">
        <f t="shared" si="71"/>
        <v>16.372499999999995</v>
      </c>
      <c r="N85" s="143">
        <f>N76-N74</f>
        <v>15.8125</v>
      </c>
      <c r="O85" s="143">
        <f>O76-O74</f>
        <v>17.5</v>
      </c>
      <c r="P85" s="143">
        <f>P76-P74</f>
        <v>23.610000000000003</v>
      </c>
      <c r="Q85" s="143">
        <f t="shared" ref="Q85" si="72">Q76-Q74</f>
        <v>15.2</v>
      </c>
      <c r="R85" s="143">
        <f>R76-R74</f>
        <v>17.63000000000001</v>
      </c>
      <c r="S85" s="143">
        <f t="shared" ref="S85:AG85" si="73">S76-S74</f>
        <v>15.560000000000002</v>
      </c>
      <c r="T85" s="143">
        <f>T76-T74</f>
        <v>14.896666666666668</v>
      </c>
      <c r="U85" s="143">
        <f t="shared" si="73"/>
        <v>15.5</v>
      </c>
      <c r="V85" s="361"/>
      <c r="W85" s="361"/>
      <c r="X85" s="143">
        <f t="shared" si="73"/>
        <v>15</v>
      </c>
      <c r="Y85" s="143">
        <f t="shared" si="73"/>
        <v>14.5</v>
      </c>
      <c r="Z85" s="143">
        <f t="shared" si="73"/>
        <v>14</v>
      </c>
      <c r="AA85" s="143">
        <f t="shared" si="73"/>
        <v>13.399999999999999</v>
      </c>
      <c r="AB85" s="143">
        <f t="shared" si="73"/>
        <v>13</v>
      </c>
      <c r="AC85" s="353">
        <f t="shared" si="73"/>
        <v>13.5</v>
      </c>
      <c r="AD85" s="321">
        <f t="shared" si="73"/>
        <v>18.813333333333333</v>
      </c>
      <c r="AE85" s="260">
        <f t="shared" si="73"/>
        <v>15.318888888888893</v>
      </c>
      <c r="AF85" s="260">
        <f t="shared" si="73"/>
        <v>14.5</v>
      </c>
      <c r="AG85" s="260">
        <f t="shared" si="73"/>
        <v>13.299999999999997</v>
      </c>
      <c r="AH85" s="334">
        <f t="shared" si="64"/>
        <v>15.483055555555557</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8.75">
      <c r="A86" s="345" t="s">
        <v>59</v>
      </c>
      <c r="B86" s="138" t="s">
        <v>59</v>
      </c>
      <c r="C86" s="138" t="s">
        <v>59</v>
      </c>
      <c r="D86" s="142"/>
      <c r="E86" s="142"/>
      <c r="F86" s="143">
        <f t="shared" ref="F86" si="74">F77-F74</f>
        <v>0</v>
      </c>
      <c r="G86" s="143">
        <f>G77-G74</f>
        <v>9.6289999999999978</v>
      </c>
      <c r="H86" s="143">
        <f t="shared" ref="H86" si="75">H77-H74</f>
        <v>9.384999999999998</v>
      </c>
      <c r="I86" s="143">
        <f>I77-I74</f>
        <v>13.61849999999999</v>
      </c>
      <c r="J86" s="143" t="e">
        <f>J77-J74</f>
        <v>#DIV/0!</v>
      </c>
      <c r="K86" s="143">
        <f t="shared" ref="K86:M86" si="76">K77-K74</f>
        <v>13.11</v>
      </c>
      <c r="L86" s="143">
        <f t="shared" si="76"/>
        <v>13.435000000000002</v>
      </c>
      <c r="M86" s="143">
        <f t="shared" si="76"/>
        <v>13.344999999999999</v>
      </c>
      <c r="N86" s="143">
        <f>N77-N74</f>
        <v>14.229999999999997</v>
      </c>
      <c r="O86" s="143">
        <f>O77-O74</f>
        <v>15.6</v>
      </c>
      <c r="P86" s="143">
        <f>P77-P74</f>
        <v>11.099999999999998</v>
      </c>
      <c r="Q86" s="143">
        <f>Q77-Q74</f>
        <v>11.620000000000001</v>
      </c>
      <c r="R86" s="143">
        <f t="shared" ref="R86:AG86" si="77">R77-R74</f>
        <v>12.238181818181829</v>
      </c>
      <c r="S86" s="143">
        <f t="shared" si="77"/>
        <v>10.5</v>
      </c>
      <c r="T86" s="143">
        <f>T77-T74</f>
        <v>10.901428571428582</v>
      </c>
      <c r="U86" s="143">
        <f t="shared" si="77"/>
        <v>11</v>
      </c>
      <c r="V86" s="361"/>
      <c r="W86" s="361"/>
      <c r="X86" s="143">
        <f t="shared" si="77"/>
        <v>10.899999999999999</v>
      </c>
      <c r="Y86" s="143">
        <f t="shared" si="77"/>
        <v>10.5</v>
      </c>
      <c r="Z86" s="143">
        <f t="shared" si="77"/>
        <v>10.75</v>
      </c>
      <c r="AA86" s="143">
        <f t="shared" si="77"/>
        <v>12.200000000000003</v>
      </c>
      <c r="AB86" s="143">
        <f t="shared" si="77"/>
        <v>13</v>
      </c>
      <c r="AC86" s="353">
        <f t="shared" si="77"/>
        <v>13.5</v>
      </c>
      <c r="AD86" s="321">
        <f t="shared" si="77"/>
        <v>11.652727272727276</v>
      </c>
      <c r="AE86" s="260">
        <f t="shared" si="77"/>
        <v>10.800476190476196</v>
      </c>
      <c r="AF86" s="260">
        <f t="shared" si="77"/>
        <v>10.716666666666669</v>
      </c>
      <c r="AG86" s="260">
        <f t="shared" si="77"/>
        <v>12.899999999999999</v>
      </c>
      <c r="AH86" s="334">
        <f t="shared" si="64"/>
        <v>11.517467532467535</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8.75">
      <c r="A87" s="345" t="s">
        <v>60</v>
      </c>
      <c r="B87" s="138" t="s">
        <v>60</v>
      </c>
      <c r="C87" s="138" t="s">
        <v>60</v>
      </c>
      <c r="D87" s="142"/>
      <c r="E87" s="142"/>
      <c r="F87" s="143">
        <f t="shared" ref="F87" si="78">F78-F74</f>
        <v>0</v>
      </c>
      <c r="G87" s="143">
        <f>G78-G74</f>
        <v>8.8899999999999935</v>
      </c>
      <c r="H87" s="143">
        <f t="shared" ref="H87" si="79">H78-H74</f>
        <v>9.4255263157894831</v>
      </c>
      <c r="I87" s="143">
        <f>I78-I74</f>
        <v>14.103000000000002</v>
      </c>
      <c r="J87" s="143" t="e">
        <f>J78-J74</f>
        <v>#DIV/0!</v>
      </c>
      <c r="K87" s="143">
        <f t="shared" ref="K87:M87" si="80">K78-K74</f>
        <v>13.350000000000001</v>
      </c>
      <c r="L87" s="143">
        <f t="shared" si="80"/>
        <v>13.75</v>
      </c>
      <c r="M87" s="143">
        <f t="shared" si="80"/>
        <v>13.07</v>
      </c>
      <c r="N87" s="143">
        <f>N78-N74</f>
        <v>14.030000000000001</v>
      </c>
      <c r="O87" s="143">
        <f>O78-O74</f>
        <v>14.15</v>
      </c>
      <c r="P87" s="143">
        <f>P78-P74</f>
        <v>9.34</v>
      </c>
      <c r="Q87" s="143">
        <f>Q78-Q74</f>
        <v>9.16</v>
      </c>
      <c r="R87" s="143">
        <f t="shared" ref="R87:AG87" si="81">R78-R74</f>
        <v>10.375909090909097</v>
      </c>
      <c r="S87" s="143">
        <f t="shared" si="81"/>
        <v>9.0499999999999972</v>
      </c>
      <c r="T87" s="143">
        <f>T78-T74</f>
        <v>10.58333333333335</v>
      </c>
      <c r="U87" s="143">
        <f t="shared" si="81"/>
        <v>10.5</v>
      </c>
      <c r="V87" s="361"/>
      <c r="W87" s="361"/>
      <c r="X87" s="143">
        <f t="shared" si="81"/>
        <v>10.399999999999999</v>
      </c>
      <c r="Y87" s="143">
        <f t="shared" si="81"/>
        <v>10</v>
      </c>
      <c r="Z87" s="143">
        <f t="shared" si="81"/>
        <v>10.25</v>
      </c>
      <c r="AA87" s="143">
        <f t="shared" si="81"/>
        <v>11.5</v>
      </c>
      <c r="AB87" s="143">
        <f t="shared" si="81"/>
        <v>12.299999999999997</v>
      </c>
      <c r="AC87" s="353">
        <f t="shared" si="81"/>
        <v>12.5</v>
      </c>
      <c r="AD87" s="321">
        <f t="shared" si="81"/>
        <v>9.62530303030303</v>
      </c>
      <c r="AE87" s="260">
        <f t="shared" si="81"/>
        <v>10.044444444444451</v>
      </c>
      <c r="AF87" s="260">
        <f t="shared" si="81"/>
        <v>10.216666666666669</v>
      </c>
      <c r="AG87" s="260">
        <f t="shared" si="81"/>
        <v>12.100000000000001</v>
      </c>
      <c r="AH87" s="334">
        <f t="shared" si="64"/>
        <v>10.496603535353538</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345" t="s">
        <v>61</v>
      </c>
      <c r="B88" s="138" t="s">
        <v>61</v>
      </c>
      <c r="C88" s="138" t="s">
        <v>61</v>
      </c>
      <c r="D88" s="142"/>
      <c r="E88" s="142"/>
      <c r="F88" s="143">
        <f>F61</f>
        <v>0</v>
      </c>
      <c r="G88" s="143">
        <f>G79-G74</f>
        <v>-7.432040078740151</v>
      </c>
      <c r="H88" s="143">
        <f t="shared" ref="H88:I88" si="82">H79-H74</f>
        <v>-8.9503004558640669</v>
      </c>
      <c r="I88" s="143">
        <f t="shared" si="82"/>
        <v>-7.8993307086614237</v>
      </c>
      <c r="J88" s="143">
        <f>J61</f>
        <v>0</v>
      </c>
      <c r="K88" s="143">
        <f>K61</f>
        <v>-8.1550000000000011</v>
      </c>
      <c r="L88" s="143">
        <f>L61</f>
        <v>-8.1550000000000011</v>
      </c>
      <c r="M88" s="143">
        <f>M61</f>
        <v>-8.33</v>
      </c>
      <c r="N88" s="143">
        <f>N61</f>
        <v>-6.9175000000000004</v>
      </c>
      <c r="O88" s="143">
        <f t="shared" ref="O88:AC88" si="83">O62</f>
        <v>-6.7333333333333334</v>
      </c>
      <c r="P88" s="143">
        <f t="shared" si="83"/>
        <v>-3.13</v>
      </c>
      <c r="Q88" s="143">
        <f t="shared" si="83"/>
        <v>-5.08</v>
      </c>
      <c r="R88" s="143">
        <f t="shared" si="83"/>
        <v>-7.3010164638511021</v>
      </c>
      <c r="S88" s="143">
        <f t="shared" si="83"/>
        <v>-8.77</v>
      </c>
      <c r="T88" s="143">
        <f t="shared" si="83"/>
        <v>-9.0720209973753256</v>
      </c>
      <c r="U88" s="143">
        <f t="shared" si="83"/>
        <v>-8.5</v>
      </c>
      <c r="V88" s="143"/>
      <c r="W88" s="143"/>
      <c r="X88" s="143">
        <f t="shared" si="83"/>
        <v>-8.1</v>
      </c>
      <c r="Y88" s="143">
        <f t="shared" si="83"/>
        <v>-8</v>
      </c>
      <c r="Z88" s="143">
        <f t="shared" si="83"/>
        <v>-8</v>
      </c>
      <c r="AA88" s="143">
        <f t="shared" si="83"/>
        <v>-8</v>
      </c>
      <c r="AB88" s="143">
        <f t="shared" si="83"/>
        <v>-7.5</v>
      </c>
      <c r="AC88" s="353">
        <f t="shared" si="83"/>
        <v>-7.5</v>
      </c>
      <c r="AD88" s="365">
        <f>AD61</f>
        <v>-5.1703388212837007</v>
      </c>
      <c r="AE88" s="260">
        <f>AE61</f>
        <v>-8.7223403324584421</v>
      </c>
      <c r="AF88" s="260">
        <f>AF79-AF74</f>
        <v>175.47166666666666</v>
      </c>
      <c r="AG88" s="358">
        <f>AG79-AG74</f>
        <v>193.85</v>
      </c>
      <c r="AH88" s="334">
        <f t="shared" si="64"/>
        <v>-7.4127531217688691</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36.75" customHeight="1" thickBot="1">
      <c r="A89" s="346" t="s">
        <v>62</v>
      </c>
      <c r="B89" s="347" t="s">
        <v>62</v>
      </c>
      <c r="C89" s="347" t="s">
        <v>62</v>
      </c>
      <c r="D89" s="348"/>
      <c r="E89" s="348"/>
      <c r="F89" s="349">
        <f t="shared" ref="F89" si="84">F70</f>
        <v>0</v>
      </c>
      <c r="G89" s="349">
        <f>G70</f>
        <v>0</v>
      </c>
      <c r="H89" s="349">
        <f t="shared" ref="H89" si="85">H70</f>
        <v>0</v>
      </c>
      <c r="I89" s="349">
        <f>I70</f>
        <v>0</v>
      </c>
      <c r="J89" s="349" t="e">
        <f>J70</f>
        <v>#DIV/0!</v>
      </c>
      <c r="K89" s="349">
        <f t="shared" ref="K89:M89" si="86">K70</f>
        <v>1.2</v>
      </c>
      <c r="L89" s="349">
        <f t="shared" si="86"/>
        <v>1.5</v>
      </c>
      <c r="M89" s="349">
        <f t="shared" si="86"/>
        <v>1.625</v>
      </c>
      <c r="N89" s="349">
        <f>N80-N74</f>
        <v>1.6000000000000014</v>
      </c>
      <c r="O89" s="349">
        <f>O80-O74</f>
        <v>2.0666666666666669</v>
      </c>
      <c r="P89" s="349">
        <f>P80-P74</f>
        <v>3.5</v>
      </c>
      <c r="Q89" s="349">
        <f>Q80-Q74</f>
        <v>3.1800000000000033</v>
      </c>
      <c r="R89" s="349">
        <f t="shared" ref="R89:AG89" si="87">R80-R74</f>
        <v>3.3497727272727289</v>
      </c>
      <c r="S89" s="349">
        <f t="shared" si="87"/>
        <v>2.4500000000000028</v>
      </c>
      <c r="T89" s="349">
        <f>T80-T74</f>
        <v>2.6066785714285672</v>
      </c>
      <c r="U89" s="349">
        <f t="shared" si="87"/>
        <v>2.8999999999999986</v>
      </c>
      <c r="V89" s="362"/>
      <c r="W89" s="362"/>
      <c r="X89" s="349">
        <f t="shared" si="87"/>
        <v>3</v>
      </c>
      <c r="Y89" s="349">
        <f t="shared" si="87"/>
        <v>3</v>
      </c>
      <c r="Z89" s="349">
        <f t="shared" si="87"/>
        <v>2.8999999999999986</v>
      </c>
      <c r="AA89" s="349">
        <f t="shared" si="87"/>
        <v>2.8999999999999986</v>
      </c>
      <c r="AB89" s="349">
        <f t="shared" si="87"/>
        <v>2.8999999999999986</v>
      </c>
      <c r="AC89" s="354">
        <f t="shared" si="87"/>
        <v>3</v>
      </c>
      <c r="AD89" s="351">
        <f>AD80-AD74</f>
        <v>3.3432575757575762</v>
      </c>
      <c r="AE89" s="352">
        <f>AE80-AE74</f>
        <v>2.6522261904761919</v>
      </c>
      <c r="AF89" s="352">
        <f>AF80-AF74</f>
        <v>2.9666666666666686</v>
      </c>
      <c r="AG89" s="352">
        <f t="shared" si="87"/>
        <v>2.93333333333333</v>
      </c>
      <c r="AH89" s="342">
        <f t="shared" si="64"/>
        <v>2.9738709415584417</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c r="A90" s="386"/>
      <c r="B90" s="276"/>
      <c r="C90" s="276"/>
      <c r="D90" s="152"/>
      <c r="E90" s="152"/>
      <c r="F90" s="277"/>
      <c r="G90" s="277"/>
      <c r="H90" s="277"/>
      <c r="I90" s="277"/>
      <c r="J90" s="278"/>
      <c r="K90" s="277"/>
      <c r="L90" s="277"/>
      <c r="M90" s="277"/>
      <c r="N90" s="277"/>
      <c r="O90" s="277"/>
      <c r="P90" s="277"/>
      <c r="Q90" s="277"/>
      <c r="R90" s="279"/>
      <c r="S90" s="279"/>
      <c r="T90" s="279"/>
      <c r="U90" s="279"/>
      <c r="V90" s="280"/>
      <c r="W90" s="280"/>
      <c r="X90" s="279"/>
      <c r="Y90" s="279"/>
      <c r="Z90" s="279"/>
      <c r="AA90" s="279"/>
      <c r="AB90" s="279"/>
      <c r="AC90" s="279"/>
      <c r="AD90" s="279"/>
      <c r="AE90" s="279"/>
      <c r="AF90" s="279"/>
      <c r="AG90" s="279"/>
      <c r="AH90" s="7"/>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idden="1">
      <c r="A91" s="386"/>
      <c r="B91" s="281"/>
      <c r="C91" s="281"/>
      <c r="D91" s="282"/>
      <c r="E91" s="282"/>
      <c r="F91" s="283" t="s">
        <v>4</v>
      </c>
      <c r="G91" s="283" t="s">
        <v>5</v>
      </c>
      <c r="H91" s="283" t="s">
        <v>6</v>
      </c>
      <c r="I91" s="283" t="s">
        <v>7</v>
      </c>
      <c r="J91" s="284"/>
      <c r="K91" s="283" t="s">
        <v>9</v>
      </c>
      <c r="L91" s="283" t="s">
        <v>9</v>
      </c>
      <c r="M91" s="283" t="s">
        <v>70</v>
      </c>
      <c r="N91" s="283" t="s">
        <v>12</v>
      </c>
      <c r="O91" s="283" t="s">
        <v>13</v>
      </c>
      <c r="P91" s="283" t="s">
        <v>13</v>
      </c>
      <c r="Q91" s="283" t="s">
        <v>13</v>
      </c>
      <c r="R91" s="283"/>
      <c r="S91" s="283"/>
      <c r="T91" s="283"/>
      <c r="U91" s="283"/>
      <c r="V91" s="285"/>
      <c r="W91" s="285"/>
      <c r="X91" s="283" t="s">
        <v>17</v>
      </c>
      <c r="Y91" s="286"/>
      <c r="Z91" s="286"/>
      <c r="AA91" s="286"/>
      <c r="AB91" s="286"/>
      <c r="AC91" s="286"/>
      <c r="AD91" s="283" t="s">
        <v>55</v>
      </c>
      <c r="AE91" s="283" t="s">
        <v>55</v>
      </c>
      <c r="AF91" s="283"/>
      <c r="AG91" s="283" t="s">
        <v>55</v>
      </c>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idden="1">
      <c r="A92" s="386"/>
      <c r="B92" s="287">
        <v>0.03</v>
      </c>
      <c r="C92" s="287">
        <v>0.03</v>
      </c>
      <c r="D92" s="288"/>
      <c r="E92" s="288"/>
      <c r="F92" s="289">
        <f>$B$92*$J$92</f>
        <v>-0.6</v>
      </c>
      <c r="G92" s="289">
        <f>$B$92*$J$92</f>
        <v>-0.6</v>
      </c>
      <c r="H92" s="289">
        <f>$B$92*$J$92</f>
        <v>-0.6</v>
      </c>
      <c r="I92" s="289">
        <f>$B$92*$J$92</f>
        <v>-0.6</v>
      </c>
      <c r="J92" s="290">
        <v>-20</v>
      </c>
      <c r="K92" s="289">
        <f t="shared" ref="K92:P92" si="88">$B$92*$J$92</f>
        <v>-0.6</v>
      </c>
      <c r="L92" s="289">
        <f t="shared" si="88"/>
        <v>-0.6</v>
      </c>
      <c r="M92" s="289">
        <f t="shared" si="88"/>
        <v>-0.6</v>
      </c>
      <c r="N92" s="289">
        <f t="shared" si="88"/>
        <v>-0.6</v>
      </c>
      <c r="O92" s="289">
        <f t="shared" si="88"/>
        <v>-0.6</v>
      </c>
      <c r="P92" s="289">
        <f t="shared" si="88"/>
        <v>-0.6</v>
      </c>
      <c r="Q92" s="289">
        <f>$B$92*$J$92</f>
        <v>-0.6</v>
      </c>
      <c r="R92" s="291"/>
      <c r="S92" s="291"/>
      <c r="T92" s="291"/>
      <c r="U92" s="291"/>
      <c r="V92" s="292"/>
      <c r="W92" s="292"/>
      <c r="X92" s="291">
        <v>0.94499999999999995</v>
      </c>
      <c r="Y92" s="291"/>
      <c r="Z92" s="291"/>
      <c r="AA92" s="291"/>
      <c r="AB92" s="291"/>
      <c r="AC92" s="291"/>
      <c r="AD92" s="289">
        <f>$B$92*$J$92</f>
        <v>-0.6</v>
      </c>
      <c r="AE92" s="289">
        <f>$B$92*$J$92</f>
        <v>-0.6</v>
      </c>
      <c r="AF92" s="289"/>
      <c r="AG92" s="289">
        <f>$B$92*$J$92</f>
        <v>-0.6</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386"/>
      <c r="B93" s="287">
        <v>0.03</v>
      </c>
      <c r="C93" s="287">
        <v>0.03</v>
      </c>
      <c r="D93" s="288"/>
      <c r="E93" s="288"/>
      <c r="F93" s="289">
        <f t="shared" ref="F93:I96" si="89">$B93*(F75-F$74-1.7)</f>
        <v>-5.0999999999999997E-2</v>
      </c>
      <c r="G93" s="289">
        <f t="shared" si="89"/>
        <v>-0.14202300000000007</v>
      </c>
      <c r="H93" s="289">
        <f t="shared" si="89"/>
        <v>-0.10879736842105259</v>
      </c>
      <c r="I93" s="289">
        <f t="shared" si="89"/>
        <v>-8.1000000000004332E-3</v>
      </c>
      <c r="J93" s="290"/>
      <c r="K93" s="289" t="e">
        <f t="shared" ref="K93:P96" si="90">$B93*(K75-K$74-1.7)</f>
        <v>#REF!</v>
      </c>
      <c r="L93" s="289" t="e">
        <f t="shared" si="90"/>
        <v>#REF!</v>
      </c>
      <c r="M93" s="289">
        <f t="shared" si="90"/>
        <v>-8.2500000000000837E-3</v>
      </c>
      <c r="N93" s="289">
        <f t="shared" si="90"/>
        <v>6.5249999999999989E-2</v>
      </c>
      <c r="O93" s="289">
        <f t="shared" si="90"/>
        <v>0.129</v>
      </c>
      <c r="P93" s="289">
        <f t="shared" si="90"/>
        <v>0.24269999999999989</v>
      </c>
      <c r="Q93" s="289">
        <f>$B93*(Q75-Q$74-1.7)</f>
        <v>8.5883333333333353E-2</v>
      </c>
      <c r="R93" s="291"/>
      <c r="S93" s="291"/>
      <c r="T93" s="291"/>
      <c r="U93" s="291"/>
      <c r="V93" s="292"/>
      <c r="W93" s="292"/>
      <c r="X93" s="291" t="e">
        <v>#REF!</v>
      </c>
      <c r="Y93" s="291"/>
      <c r="Z93" s="291"/>
      <c r="AA93" s="291"/>
      <c r="AB93" s="291"/>
      <c r="AC93" s="291"/>
      <c r="AD93" s="289">
        <f t="shared" ref="AD93:AG96" si="91">$B93*(AD75-AD$74-1.7)</f>
        <v>0.13115050505050527</v>
      </c>
      <c r="AE93" s="289">
        <f t="shared" si="91"/>
        <v>-1.5019047619047595E-2</v>
      </c>
      <c r="AF93" s="289"/>
      <c r="AG93" s="289">
        <f t="shared" si="91"/>
        <v>9.0000000000000011E-3</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386"/>
      <c r="B94" s="287">
        <v>0.16</v>
      </c>
      <c r="C94" s="287">
        <v>0.16</v>
      </c>
      <c r="D94" s="288"/>
      <c r="E94" s="288"/>
      <c r="F94" s="289">
        <f t="shared" si="89"/>
        <v>-0.27200000000000002</v>
      </c>
      <c r="G94" s="289">
        <f t="shared" si="89"/>
        <v>2.8906079999999994</v>
      </c>
      <c r="H94" s="289">
        <f t="shared" si="89"/>
        <v>2.6582315789473734</v>
      </c>
      <c r="I94" s="289">
        <f t="shared" si="89"/>
        <v>2.9057599999999999</v>
      </c>
      <c r="J94" s="290"/>
      <c r="K94" s="289">
        <f t="shared" si="90"/>
        <v>2.3652000000000006</v>
      </c>
      <c r="L94" s="289">
        <f t="shared" si="90"/>
        <v>2.4879999999999991</v>
      </c>
      <c r="M94" s="289">
        <f t="shared" si="90"/>
        <v>2.3475999999999995</v>
      </c>
      <c r="N94" s="289">
        <f t="shared" si="90"/>
        <v>2.258</v>
      </c>
      <c r="O94" s="289">
        <f t="shared" si="90"/>
        <v>2.528</v>
      </c>
      <c r="P94" s="289">
        <f t="shared" si="90"/>
        <v>3.5056000000000007</v>
      </c>
      <c r="Q94" s="289">
        <f>$B94*(Q76-Q$74-1.7)</f>
        <v>2.16</v>
      </c>
      <c r="R94" s="291"/>
      <c r="S94" s="291"/>
      <c r="T94" s="291"/>
      <c r="U94" s="291"/>
      <c r="V94" s="292"/>
      <c r="W94" s="292"/>
      <c r="X94" s="291" t="e">
        <v>#REF!</v>
      </c>
      <c r="Y94" s="291"/>
      <c r="Z94" s="291"/>
      <c r="AA94" s="291"/>
      <c r="AB94" s="291"/>
      <c r="AC94" s="291"/>
      <c r="AD94" s="289">
        <f t="shared" si="91"/>
        <v>2.7381333333333333</v>
      </c>
      <c r="AE94" s="289">
        <f t="shared" si="91"/>
        <v>2.1790222222222231</v>
      </c>
      <c r="AF94" s="289"/>
      <c r="AG94" s="289">
        <f t="shared" si="91"/>
        <v>1.8559999999999997</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252"/>
      <c r="B95" s="287">
        <v>0.15</v>
      </c>
      <c r="C95" s="287">
        <v>0.15</v>
      </c>
      <c r="D95" s="288"/>
      <c r="E95" s="288"/>
      <c r="F95" s="289">
        <f t="shared" si="89"/>
        <v>-0.255</v>
      </c>
      <c r="G95" s="289">
        <f t="shared" si="89"/>
        <v>1.1893499999999997</v>
      </c>
      <c r="H95" s="289">
        <f t="shared" si="89"/>
        <v>1.1527499999999997</v>
      </c>
      <c r="I95" s="289">
        <f t="shared" si="89"/>
        <v>1.7877749999999986</v>
      </c>
      <c r="J95" s="290"/>
      <c r="K95" s="289">
        <f t="shared" si="90"/>
        <v>1.7115</v>
      </c>
      <c r="L95" s="289">
        <f t="shared" si="90"/>
        <v>1.7602500000000003</v>
      </c>
      <c r="M95" s="289">
        <f t="shared" si="90"/>
        <v>1.7467499999999998</v>
      </c>
      <c r="N95" s="289">
        <f t="shared" si="90"/>
        <v>1.8794999999999995</v>
      </c>
      <c r="O95" s="289">
        <f t="shared" si="90"/>
        <v>2.085</v>
      </c>
      <c r="P95" s="289">
        <f t="shared" si="90"/>
        <v>1.4099999999999997</v>
      </c>
      <c r="Q95" s="289">
        <f>$B95*(Q77-Q$74-1.7)</f>
        <v>1.4880000000000002</v>
      </c>
      <c r="R95" s="291"/>
      <c r="S95" s="291"/>
      <c r="T95" s="291"/>
      <c r="U95" s="291"/>
      <c r="V95" s="292"/>
      <c r="W95" s="292"/>
      <c r="X95" s="291" t="e">
        <v>#REF!</v>
      </c>
      <c r="Y95" s="291"/>
      <c r="Z95" s="291"/>
      <c r="AA95" s="291"/>
      <c r="AB95" s="291"/>
      <c r="AC95" s="291"/>
      <c r="AD95" s="289">
        <f t="shared" si="91"/>
        <v>1.4929090909090914</v>
      </c>
      <c r="AE95" s="289">
        <f t="shared" si="91"/>
        <v>1.3650714285714296</v>
      </c>
      <c r="AF95" s="289"/>
      <c r="AG95" s="289">
        <f t="shared" si="91"/>
        <v>1.68</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0.39</v>
      </c>
      <c r="C96" s="287">
        <v>0.39</v>
      </c>
      <c r="D96" s="288"/>
      <c r="E96" s="288"/>
      <c r="F96" s="289">
        <f t="shared" si="89"/>
        <v>-0.66300000000000003</v>
      </c>
      <c r="G96" s="289">
        <f t="shared" si="89"/>
        <v>2.8040999999999974</v>
      </c>
      <c r="H96" s="289">
        <f t="shared" si="89"/>
        <v>3.0129552631578984</v>
      </c>
      <c r="I96" s="289">
        <f t="shared" si="89"/>
        <v>4.8371700000000013</v>
      </c>
      <c r="J96" s="290"/>
      <c r="K96" s="289">
        <f t="shared" si="90"/>
        <v>4.5435000000000008</v>
      </c>
      <c r="L96" s="289">
        <f t="shared" si="90"/>
        <v>4.6995000000000005</v>
      </c>
      <c r="M96" s="289">
        <f t="shared" si="90"/>
        <v>4.4343000000000004</v>
      </c>
      <c r="N96" s="289">
        <f t="shared" si="90"/>
        <v>4.8087000000000009</v>
      </c>
      <c r="O96" s="289">
        <f t="shared" si="90"/>
        <v>4.8555000000000001</v>
      </c>
      <c r="P96" s="289">
        <f t="shared" si="90"/>
        <v>2.9796</v>
      </c>
      <c r="Q96" s="289">
        <f>$B96*(Q78-Q$74-1.7)</f>
        <v>2.9094000000000002</v>
      </c>
      <c r="R96" s="291"/>
      <c r="S96" s="291"/>
      <c r="T96" s="291"/>
      <c r="U96" s="291"/>
      <c r="V96" s="292"/>
      <c r="W96" s="292"/>
      <c r="X96" s="291" t="e">
        <v>#REF!</v>
      </c>
      <c r="Y96" s="291"/>
      <c r="Z96" s="291"/>
      <c r="AA96" s="291"/>
      <c r="AB96" s="291"/>
      <c r="AC96" s="291"/>
      <c r="AD96" s="289">
        <f t="shared" si="91"/>
        <v>3.0908681818181818</v>
      </c>
      <c r="AE96" s="289">
        <f t="shared" si="91"/>
        <v>3.2543333333333364</v>
      </c>
      <c r="AF96" s="289"/>
      <c r="AG96" s="289">
        <f t="shared" si="91"/>
        <v>4.0560000000000009</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0.12</v>
      </c>
      <c r="C97" s="287">
        <v>0.12</v>
      </c>
      <c r="D97" s="288"/>
      <c r="E97" s="288"/>
      <c r="F97" s="289">
        <f>$B$97*((F79/6.5)-(F$74-1.7))</f>
        <v>0.20399999999999999</v>
      </c>
      <c r="G97" s="289">
        <f>$B$97*((G79/6.5)-(G$74-1.7))</f>
        <v>-5.637637662992125</v>
      </c>
      <c r="H97" s="289">
        <f>$B$97*((H79/6.5)-(H$74-1.7))</f>
        <v>-4.8036857088208089</v>
      </c>
      <c r="I97" s="289">
        <f>$B$97*((I79/6.5)-(I$74-1.7))</f>
        <v>-4.5491414900060576</v>
      </c>
      <c r="J97" s="290"/>
      <c r="K97" s="289">
        <f t="shared" ref="K97:M97" si="92">$B$97*((K79/6.5)-(K$74-1.7))</f>
        <v>-0.88577076923076925</v>
      </c>
      <c r="L97" s="289">
        <f t="shared" si="92"/>
        <v>-0.88175538461538472</v>
      </c>
      <c r="M97" s="289">
        <f t="shared" si="92"/>
        <v>-0.90721384615384548</v>
      </c>
      <c r="N97" s="289">
        <f>$B$97*((N79/6.5)-(N$74-1.7))</f>
        <v>-0.73502076923076998</v>
      </c>
      <c r="O97" s="289">
        <f>$B$97*((O79/6.5)-(O$74-1.7))</f>
        <v>-0.58535384615384611</v>
      </c>
      <c r="P97" s="289">
        <f>$B$97*((P79/6.5)-(P$74-1.7))</f>
        <v>-0.23717538461538468</v>
      </c>
      <c r="Q97" s="289">
        <f>$B$97*((Q79/6.5)-(Q$74-1.7))</f>
        <v>-0.47289230769230811</v>
      </c>
      <c r="R97" s="291"/>
      <c r="S97" s="291"/>
      <c r="T97" s="291"/>
      <c r="U97" s="291"/>
      <c r="V97" s="292"/>
      <c r="W97" s="292"/>
      <c r="X97" s="291" t="e">
        <v>#REF!</v>
      </c>
      <c r="Y97" s="291"/>
      <c r="Z97" s="291"/>
      <c r="AA97" s="291"/>
      <c r="AB97" s="291"/>
      <c r="AC97" s="291"/>
      <c r="AD97" s="289">
        <f t="shared" ref="AD97:AG97" si="93">$B$97*((AD79/6.5)-(AD$74-1.7))</f>
        <v>-0.48642909090909042</v>
      </c>
      <c r="AE97" s="289">
        <f t="shared" si="93"/>
        <v>-0.94379457875457851</v>
      </c>
      <c r="AF97" s="289"/>
      <c r="AG97" s="289">
        <f t="shared" si="93"/>
        <v>-0.82030769230769229</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0.03</v>
      </c>
      <c r="C98" s="287">
        <v>0.03</v>
      </c>
      <c r="D98" s="288"/>
      <c r="E98" s="288"/>
      <c r="F98" s="289">
        <f>$B98*(F81-F$74-1.7)</f>
        <v>-5.0999999999999997E-2</v>
      </c>
      <c r="G98" s="289">
        <f>$B98*(G81-G$74-1.7)</f>
        <v>-1.7363999999999999</v>
      </c>
      <c r="H98" s="289">
        <f>$B98*(H81-H$74-1.7)</f>
        <v>-1.4817236842105261</v>
      </c>
      <c r="I98" s="289">
        <f>$B98*(I81-I$74-1.7)</f>
        <v>-1.4122500000000002</v>
      </c>
      <c r="J98" s="290"/>
      <c r="K98" s="289">
        <f t="shared" ref="K98:M98" si="94">$B98*(K81-K$74-1.7)</f>
        <v>-1.5</v>
      </c>
      <c r="L98" s="289">
        <f t="shared" si="94"/>
        <v>-1.4565000000000001</v>
      </c>
      <c r="M98" s="289">
        <f t="shared" si="94"/>
        <v>-1.5100499999999999</v>
      </c>
      <c r="N98" s="289">
        <f>$B98*(N81-N$74-1.7)</f>
        <v>-1.4385000000000001</v>
      </c>
      <c r="O98" s="289">
        <f>$B98*(O81-O$74-1.7)</f>
        <v>-5.0999999999999997E-2</v>
      </c>
      <c r="P98" s="289">
        <f>$B98*(P81-P$74-1.7)</f>
        <v>-0.85529999999999995</v>
      </c>
      <c r="Q98" s="289">
        <f>$B98*(Q81-Q$74-1.7)</f>
        <v>-0.9323999999999999</v>
      </c>
      <c r="R98" s="291"/>
      <c r="S98" s="291"/>
      <c r="T98" s="291"/>
      <c r="U98" s="291"/>
      <c r="V98" s="292"/>
      <c r="W98" s="292"/>
      <c r="X98" s="291" t="e">
        <v>#REF!</v>
      </c>
      <c r="Y98" s="291"/>
      <c r="Z98" s="291"/>
      <c r="AA98" s="291"/>
      <c r="AB98" s="291"/>
      <c r="AC98" s="291"/>
      <c r="AD98" s="289">
        <f t="shared" ref="AD98:AG98" si="95">$B98*(AD81-AD$74-1.7)</f>
        <v>-0.96431818181818174</v>
      </c>
      <c r="AE98" s="289">
        <f t="shared" si="95"/>
        <v>-1.3339857142857143</v>
      </c>
      <c r="AF98" s="289"/>
      <c r="AG98" s="289">
        <f t="shared" si="95"/>
        <v>-1.411</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0.09</v>
      </c>
      <c r="C99" s="287">
        <v>0.09</v>
      </c>
      <c r="D99" s="288"/>
      <c r="E99" s="288"/>
      <c r="F99" s="289"/>
      <c r="G99" s="289"/>
      <c r="H99" s="289"/>
      <c r="I99" s="289"/>
      <c r="J99" s="290"/>
      <c r="K99" s="289"/>
      <c r="L99" s="289"/>
      <c r="M99" s="289"/>
      <c r="N99" s="289"/>
      <c r="O99" s="289"/>
      <c r="P99" s="289"/>
      <c r="Q99" s="289"/>
      <c r="R99" s="291"/>
      <c r="S99" s="291"/>
      <c r="T99" s="291"/>
      <c r="U99" s="291"/>
      <c r="V99" s="292"/>
      <c r="W99" s="292"/>
      <c r="X99" s="291"/>
      <c r="Y99" s="291"/>
      <c r="Z99" s="291"/>
      <c r="AA99" s="291"/>
      <c r="AB99" s="291"/>
      <c r="AC99" s="291"/>
      <c r="AD99" s="289"/>
      <c r="AE99" s="289"/>
      <c r="AF99" s="289"/>
      <c r="AG99" s="289"/>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93"/>
      <c r="C100" s="293"/>
      <c r="D100" s="294"/>
      <c r="E100" s="294"/>
      <c r="F100" s="289">
        <f>SUM(F92:F98)</f>
        <v>-1.6879999999999999</v>
      </c>
      <c r="G100" s="289">
        <f>SUM(G92:G98)</f>
        <v>-1.2320026629921286</v>
      </c>
      <c r="H100" s="289">
        <f t="shared" ref="H100" si="96">SUM(H92:H98)</f>
        <v>-0.17026991934711599</v>
      </c>
      <c r="I100" s="289">
        <f>SUM(I92:I98)</f>
        <v>2.9612135099939429</v>
      </c>
      <c r="J100" s="290"/>
      <c r="K100" s="289" t="e">
        <f t="shared" ref="K100:M100" si="97">SUM(K92:K98)</f>
        <v>#REF!</v>
      </c>
      <c r="L100" s="289" t="e">
        <f t="shared" si="97"/>
        <v>#REF!</v>
      </c>
      <c r="M100" s="289">
        <f t="shared" si="97"/>
        <v>5.503136153846155</v>
      </c>
      <c r="N100" s="289">
        <f>SUM(N92:N98)</f>
        <v>6.2379292307692298</v>
      </c>
      <c r="O100" s="289">
        <f>SUM(O92:O98)</f>
        <v>8.3611461538461516</v>
      </c>
      <c r="P100" s="289">
        <f>SUM(P92:P98)</f>
        <v>6.4454246153846162</v>
      </c>
      <c r="Q100" s="289">
        <f t="shared" ref="Q100" si="98">SUM(Q92:Q98)</f>
        <v>4.6379910256410248</v>
      </c>
      <c r="R100" s="291"/>
      <c r="S100" s="291"/>
      <c r="T100" s="291"/>
      <c r="U100" s="291"/>
      <c r="V100" s="292"/>
      <c r="W100" s="292"/>
      <c r="X100" s="291" t="e">
        <v>#REF!</v>
      </c>
      <c r="Y100" s="291"/>
      <c r="Z100" s="291"/>
      <c r="AA100" s="291"/>
      <c r="AB100" s="291"/>
      <c r="AC100" s="291"/>
      <c r="AD100" s="289">
        <f t="shared" ref="AD100:AG100" si="99">SUM(AD92:AD98)</f>
        <v>5.4023138383838401</v>
      </c>
      <c r="AE100" s="289">
        <f t="shared" si="99"/>
        <v>3.9056276434676489</v>
      </c>
      <c r="AF100" s="289"/>
      <c r="AG100" s="289">
        <f t="shared" si="99"/>
        <v>4.7696923076923081</v>
      </c>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252"/>
      <c r="B101" s="276"/>
      <c r="C101" s="276"/>
      <c r="D101" s="152"/>
      <c r="E101" s="152"/>
      <c r="F101" s="277"/>
      <c r="G101" s="277"/>
      <c r="H101" s="277"/>
      <c r="I101" s="277"/>
      <c r="J101" s="278"/>
      <c r="K101" s="277"/>
      <c r="L101" s="277"/>
      <c r="M101" s="277"/>
      <c r="N101" s="277"/>
      <c r="O101" s="277"/>
      <c r="P101" s="277"/>
      <c r="Q101" s="277"/>
      <c r="R101" s="277"/>
      <c r="S101" s="277"/>
      <c r="T101" s="277"/>
      <c r="U101" s="277"/>
      <c r="V101" s="280"/>
      <c r="W101" s="280"/>
      <c r="X101" s="279"/>
      <c r="Y101" s="279"/>
      <c r="Z101" s="279"/>
      <c r="AA101" s="279"/>
      <c r="AB101" s="279"/>
      <c r="AC101" s="279"/>
      <c r="AD101" s="279"/>
      <c r="AE101" s="279"/>
      <c r="AF101" s="279"/>
      <c r="AG101" s="279"/>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77"/>
      <c r="V102" s="280"/>
      <c r="W102" s="280"/>
      <c r="X102" s="279"/>
      <c r="Y102" s="279"/>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77"/>
      <c r="V103" s="280"/>
      <c r="W103" s="280"/>
      <c r="X103" s="279"/>
      <c r="Y103" s="279"/>
      <c r="Z103" s="279"/>
      <c r="AA103" s="279"/>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95"/>
      <c r="B104" s="276"/>
      <c r="C104" s="276"/>
      <c r="D104" s="152"/>
      <c r="E104" s="152"/>
      <c r="F104" s="277"/>
      <c r="G104" s="277"/>
      <c r="H104" s="277"/>
      <c r="I104" s="277"/>
      <c r="J104" s="278"/>
      <c r="K104" s="277"/>
      <c r="L104" s="277"/>
      <c r="M104" s="277"/>
      <c r="N104" s="277"/>
      <c r="O104" s="277"/>
      <c r="P104" s="277"/>
      <c r="Q104" s="277"/>
      <c r="R104" s="277"/>
      <c r="S104" s="277"/>
      <c r="T104" s="277"/>
      <c r="U104" s="277"/>
      <c r="V104" s="280"/>
      <c r="W104" s="280"/>
      <c r="X104" s="279"/>
      <c r="Y104" s="279"/>
      <c r="Z104" s="279"/>
      <c r="AA104" s="279"/>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77"/>
      <c r="V105" s="280"/>
      <c r="W105" s="280"/>
      <c r="X105" s="279"/>
      <c r="Y105" s="279"/>
      <c r="Z105" s="279"/>
      <c r="AA105" s="279"/>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77"/>
      <c r="V106" s="280"/>
      <c r="W106" s="280"/>
      <c r="X106" s="279"/>
      <c r="Y106" s="279"/>
      <c r="Z106" s="279"/>
      <c r="AA106" s="279"/>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77"/>
      <c r="V107" s="280"/>
      <c r="W107" s="280"/>
      <c r="X107" s="279"/>
      <c r="Y107" s="279"/>
      <c r="Z107" s="279"/>
      <c r="AA107" s="279"/>
      <c r="AB107" s="279"/>
      <c r="AC107" s="279"/>
      <c r="AD107" s="279"/>
      <c r="AE107" s="279"/>
      <c r="AF107" s="279"/>
      <c r="AG107" s="279"/>
      <c r="AH107" s="7"/>
    </row>
    <row r="108" spans="1:358">
      <c r="A108" s="252"/>
      <c r="B108" s="276"/>
      <c r="C108" s="276"/>
      <c r="D108" s="152"/>
      <c r="E108" s="152"/>
      <c r="F108" s="277"/>
      <c r="G108" s="277"/>
      <c r="H108" s="277"/>
      <c r="I108" s="277"/>
      <c r="J108" s="278"/>
      <c r="K108" s="277"/>
      <c r="L108" s="277"/>
      <c r="M108" s="277"/>
      <c r="N108" s="277"/>
      <c r="O108" s="277"/>
      <c r="P108" s="277"/>
      <c r="Q108" s="277"/>
      <c r="R108" s="277"/>
      <c r="S108" s="277"/>
      <c r="T108" s="277"/>
      <c r="U108" s="277"/>
      <c r="V108" s="280"/>
      <c r="W108" s="280"/>
      <c r="X108" s="279"/>
      <c r="Y108" s="279"/>
      <c r="Z108" s="279"/>
      <c r="AA108" s="279"/>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77"/>
      <c r="V109" s="280"/>
      <c r="W109" s="280"/>
      <c r="X109" s="279"/>
      <c r="Y109" s="279"/>
      <c r="Z109" s="279"/>
      <c r="AA109" s="279"/>
      <c r="AB109" s="279"/>
      <c r="AC109" s="279"/>
      <c r="AD109" s="279"/>
      <c r="AE109" s="279"/>
      <c r="AF109" s="279"/>
      <c r="AG109" s="279"/>
      <c r="AH109" s="7"/>
    </row>
    <row r="110" spans="1:358">
      <c r="A110" s="386"/>
      <c r="B110" s="276"/>
      <c r="C110" s="276"/>
      <c r="D110" s="152"/>
      <c r="E110" s="152"/>
      <c r="F110" s="277"/>
      <c r="G110" s="277"/>
      <c r="H110" s="277"/>
      <c r="I110" s="277"/>
      <c r="J110" s="278"/>
      <c r="K110" s="277"/>
      <c r="L110" s="277"/>
      <c r="M110" s="277"/>
      <c r="N110" s="277"/>
      <c r="O110" s="277"/>
      <c r="P110" s="277"/>
      <c r="Q110" s="277"/>
      <c r="R110" s="277"/>
      <c r="S110" s="277"/>
      <c r="T110" s="277"/>
      <c r="U110" s="277"/>
      <c r="V110" s="280"/>
      <c r="W110" s="280"/>
      <c r="X110" s="279"/>
      <c r="Y110" s="279"/>
      <c r="Z110" s="279"/>
      <c r="AA110" s="279"/>
      <c r="AB110" s="279"/>
      <c r="AC110" s="279"/>
      <c r="AD110" s="279"/>
      <c r="AE110" s="279"/>
      <c r="AF110" s="279"/>
      <c r="AG110" s="279"/>
      <c r="AH110" s="7"/>
    </row>
    <row r="111" spans="1:358">
      <c r="A111" s="386"/>
      <c r="B111" s="276"/>
      <c r="C111" s="276"/>
      <c r="D111" s="152"/>
      <c r="E111" s="152"/>
      <c r="F111" s="277"/>
      <c r="G111" s="277"/>
      <c r="H111" s="277"/>
      <c r="I111" s="277"/>
      <c r="J111" s="278"/>
      <c r="K111" s="277"/>
      <c r="L111" s="277"/>
      <c r="M111" s="277"/>
      <c r="N111" s="277"/>
      <c r="O111" s="277"/>
      <c r="P111" s="277"/>
      <c r="Q111" s="277"/>
      <c r="R111" s="277"/>
      <c r="S111" s="277"/>
      <c r="T111" s="277"/>
      <c r="U111" s="277"/>
      <c r="V111" s="280"/>
      <c r="W111" s="280"/>
      <c r="X111" s="279"/>
      <c r="Y111" s="279"/>
      <c r="Z111" s="279"/>
      <c r="AA111" s="279"/>
      <c r="AB111" s="279"/>
      <c r="AC111" s="279"/>
      <c r="AD111" s="279"/>
      <c r="AE111" s="279"/>
      <c r="AF111" s="279"/>
      <c r="AG111" s="279"/>
      <c r="AH111" s="7"/>
    </row>
    <row r="112" spans="1:358" s="1" customFormat="1">
      <c r="A112" s="252"/>
      <c r="B112" s="276"/>
      <c r="C112" s="276"/>
      <c r="D112" s="152"/>
      <c r="E112" s="152"/>
      <c r="F112" s="277"/>
      <c r="G112" s="277"/>
      <c r="H112" s="277"/>
      <c r="I112" s="277"/>
      <c r="J112" s="278"/>
      <c r="K112" s="277"/>
      <c r="L112" s="277"/>
      <c r="M112" s="277"/>
      <c r="N112" s="277"/>
      <c r="O112" s="277"/>
      <c r="P112" s="277"/>
      <c r="Q112" s="277"/>
      <c r="R112" s="277"/>
      <c r="S112" s="277"/>
      <c r="T112" s="277"/>
      <c r="U112" s="277"/>
      <c r="V112" s="280"/>
      <c r="W112" s="280"/>
      <c r="X112" s="279"/>
      <c r="Y112" s="279"/>
      <c r="Z112" s="279"/>
      <c r="AA112" s="279"/>
      <c r="AB112" s="279"/>
      <c r="AC112" s="279"/>
      <c r="AD112" s="279"/>
      <c r="AE112" s="279"/>
      <c r="AF112" s="279"/>
      <c r="AG112" s="279"/>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c r="GG112" s="152"/>
      <c r="GH112" s="152"/>
      <c r="GI112" s="152"/>
      <c r="GJ112" s="152"/>
      <c r="GK112" s="152"/>
      <c r="GL112" s="152"/>
      <c r="GM112" s="152"/>
      <c r="GN112" s="152"/>
      <c r="GO112" s="152"/>
      <c r="GP112" s="152"/>
      <c r="GQ112" s="152"/>
      <c r="GR112" s="152"/>
      <c r="GS112" s="152"/>
      <c r="GT112" s="152"/>
      <c r="GU112" s="152"/>
      <c r="GV112" s="152"/>
      <c r="GW112" s="152"/>
      <c r="GX112" s="152"/>
      <c r="GY112" s="152"/>
      <c r="GZ112" s="152"/>
      <c r="HA112" s="152"/>
      <c r="HB112" s="152"/>
      <c r="HC112" s="152"/>
      <c r="HD112" s="152"/>
      <c r="HE112" s="152"/>
      <c r="HF112" s="152"/>
      <c r="HG112" s="152"/>
      <c r="HH112" s="152"/>
      <c r="HI112" s="152"/>
      <c r="HJ112" s="152"/>
      <c r="HK112" s="152"/>
      <c r="HL112" s="152"/>
      <c r="HM112" s="152"/>
      <c r="HN112" s="152"/>
      <c r="HO112" s="152"/>
      <c r="HP112" s="152"/>
      <c r="HQ112" s="152"/>
      <c r="HR112" s="152"/>
      <c r="HS112" s="152"/>
      <c r="HT112" s="152"/>
      <c r="HU112" s="152"/>
      <c r="HV112" s="152"/>
      <c r="HW112" s="152"/>
      <c r="HX112" s="152"/>
      <c r="HY112" s="152"/>
      <c r="HZ112" s="152"/>
      <c r="IA112" s="152"/>
      <c r="IB112" s="152"/>
      <c r="IC112" s="152"/>
      <c r="ID112" s="152"/>
      <c r="IE112" s="152"/>
      <c r="IF112" s="152"/>
      <c r="IG112" s="152"/>
      <c r="IH112" s="152"/>
      <c r="II112" s="152"/>
      <c r="IJ112" s="152"/>
      <c r="IK112" s="152"/>
      <c r="IL112" s="152"/>
      <c r="IM112" s="152"/>
      <c r="IN112" s="152"/>
      <c r="IO112" s="152"/>
      <c r="IP112" s="152"/>
      <c r="IQ112" s="152"/>
      <c r="IR112" s="152"/>
      <c r="IS112" s="152"/>
      <c r="IT112" s="152"/>
      <c r="IU112" s="152"/>
      <c r="IV112" s="152"/>
      <c r="IW112" s="152"/>
      <c r="IX112" s="152"/>
      <c r="IY112" s="152"/>
      <c r="IZ112" s="152"/>
      <c r="JA112" s="152"/>
      <c r="JB112" s="152"/>
      <c r="JC112" s="152"/>
      <c r="JD112" s="152"/>
      <c r="JE112" s="152"/>
      <c r="JF112" s="152"/>
      <c r="JG112" s="152"/>
      <c r="JH112" s="152"/>
      <c r="JI112" s="152"/>
      <c r="JJ112" s="152"/>
      <c r="JK112" s="152"/>
      <c r="JL112" s="152"/>
      <c r="JM112" s="152"/>
      <c r="JN112" s="152"/>
      <c r="JO112" s="152"/>
      <c r="JP112" s="152"/>
      <c r="JQ112" s="152"/>
      <c r="JR112" s="152"/>
      <c r="JS112" s="152"/>
      <c r="JT112" s="152"/>
      <c r="JU112" s="152"/>
      <c r="JV112" s="152"/>
      <c r="JW112" s="152"/>
      <c r="JX112" s="152"/>
      <c r="JY112" s="152"/>
      <c r="JZ112" s="152"/>
      <c r="KA112" s="152"/>
      <c r="KB112" s="152"/>
      <c r="KC112" s="152"/>
      <c r="KD112" s="152"/>
      <c r="KE112" s="152"/>
      <c r="KF112" s="152"/>
      <c r="KG112" s="152"/>
      <c r="KH112" s="152"/>
      <c r="KI112" s="152"/>
      <c r="KJ112" s="152"/>
      <c r="KK112" s="152"/>
      <c r="KL112" s="152"/>
      <c r="KM112" s="152"/>
      <c r="KN112" s="152"/>
      <c r="KO112" s="152"/>
      <c r="KP112" s="152"/>
      <c r="KQ112" s="152"/>
      <c r="KR112" s="152"/>
      <c r="KS112" s="152"/>
      <c r="KT112" s="152"/>
      <c r="KU112" s="152"/>
      <c r="KV112" s="152"/>
      <c r="KW112" s="152"/>
      <c r="KX112" s="152"/>
      <c r="KY112" s="152"/>
      <c r="KZ112" s="152"/>
      <c r="LA112" s="152"/>
      <c r="LB112" s="152"/>
      <c r="LC112" s="152"/>
      <c r="LD112" s="152"/>
      <c r="LE112" s="152"/>
      <c r="LF112" s="152"/>
      <c r="LG112" s="152"/>
      <c r="LH112" s="152"/>
      <c r="LI112" s="152"/>
      <c r="LJ112" s="152"/>
      <c r="LK112" s="152"/>
      <c r="LL112" s="152"/>
      <c r="LM112" s="152"/>
      <c r="LN112" s="152"/>
      <c r="LO112" s="152"/>
      <c r="LP112" s="152"/>
      <c r="LQ112" s="152"/>
      <c r="LR112" s="152"/>
      <c r="LS112" s="152"/>
      <c r="LT112" s="152"/>
      <c r="LU112" s="152"/>
      <c r="LV112" s="152"/>
      <c r="LW112" s="152"/>
      <c r="LX112" s="152"/>
      <c r="LY112" s="152"/>
      <c r="LZ112" s="152"/>
      <c r="MA112" s="152"/>
      <c r="MB112" s="152"/>
      <c r="MC112" s="152"/>
      <c r="MD112" s="152"/>
      <c r="ME112" s="152"/>
      <c r="MF112" s="152"/>
      <c r="MG112" s="152"/>
      <c r="MH112" s="152"/>
      <c r="MI112" s="152"/>
      <c r="MJ112" s="152"/>
      <c r="MK112" s="152"/>
      <c r="ML112" s="152"/>
      <c r="MM112" s="152"/>
      <c r="MN112" s="152"/>
      <c r="MO112" s="152"/>
      <c r="MP112" s="152"/>
      <c r="MQ112" s="152"/>
      <c r="MR112" s="152"/>
      <c r="MS112" s="152"/>
      <c r="MT112" s="152"/>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77"/>
      <c r="V113" s="280"/>
      <c r="W113" s="280"/>
      <c r="X113" s="279"/>
      <c r="Y113" s="279"/>
      <c r="Z113" s="279"/>
      <c r="AA113" s="279"/>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77"/>
      <c r="V114" s="280"/>
      <c r="W114" s="280"/>
      <c r="X114" s="279"/>
      <c r="Y114" s="279"/>
      <c r="Z114" s="279"/>
      <c r="AA114" s="279"/>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77"/>
      <c r="V115" s="280"/>
      <c r="W115" s="280"/>
      <c r="X115" s="279"/>
      <c r="Y115" s="279"/>
      <c r="Z115" s="279"/>
      <c r="AA115" s="279"/>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77"/>
      <c r="V116" s="280"/>
      <c r="W116" s="280"/>
      <c r="X116" s="279"/>
      <c r="Y116" s="279"/>
      <c r="Z116" s="279"/>
      <c r="AA116" s="279"/>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77"/>
      <c r="V117" s="280"/>
      <c r="W117" s="280"/>
      <c r="X117" s="279"/>
      <c r="Y117" s="279"/>
      <c r="Z117" s="279"/>
      <c r="AA117" s="279"/>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77"/>
      <c r="V118" s="280"/>
      <c r="W118" s="280"/>
      <c r="X118" s="279"/>
      <c r="Y118" s="279"/>
      <c r="Z118" s="279"/>
      <c r="AA118" s="279"/>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77"/>
      <c r="V119" s="280"/>
      <c r="W119" s="280"/>
      <c r="X119" s="279"/>
      <c r="Y119" s="279"/>
      <c r="Z119" s="279"/>
      <c r="AA119" s="279"/>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77"/>
      <c r="V120" s="280"/>
      <c r="W120" s="280"/>
      <c r="X120" s="279"/>
      <c r="Y120" s="279"/>
      <c r="Z120" s="279"/>
      <c r="AA120" s="279"/>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77"/>
      <c r="V121" s="280"/>
      <c r="W121" s="280"/>
      <c r="X121" s="279"/>
      <c r="Y121" s="279"/>
      <c r="Z121" s="279"/>
      <c r="AA121" s="279"/>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77"/>
      <c r="V122" s="280"/>
      <c r="W122" s="280"/>
      <c r="X122" s="279"/>
      <c r="Y122" s="279"/>
      <c r="Z122" s="279"/>
      <c r="AA122" s="279"/>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77"/>
      <c r="V123" s="280"/>
      <c r="W123" s="280"/>
      <c r="X123" s="279"/>
      <c r="Y123" s="279"/>
      <c r="Z123" s="279"/>
      <c r="AA123" s="279"/>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194"/>
      <c r="B124" s="2"/>
      <c r="C124" s="2"/>
      <c r="F124" s="3"/>
      <c r="G124" s="3"/>
      <c r="H124" s="3"/>
      <c r="I124" s="3"/>
      <c r="J124" s="4"/>
      <c r="K124" s="3"/>
      <c r="L124" s="3"/>
      <c r="M124" s="3"/>
      <c r="N124" s="3"/>
      <c r="O124" s="3"/>
      <c r="P124" s="3"/>
      <c r="Q124" s="3"/>
      <c r="R124" s="3"/>
      <c r="S124" s="3"/>
      <c r="T124" s="3"/>
      <c r="U124" s="3"/>
      <c r="V124" s="5"/>
      <c r="W124" s="5"/>
      <c r="X124" s="6"/>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sheetData>
  <mergeCells count="33">
    <mergeCell ref="A47:C47"/>
    <mergeCell ref="A56:C56"/>
    <mergeCell ref="A65:C65"/>
    <mergeCell ref="AH5:AH6"/>
    <mergeCell ref="AI5:AI6"/>
    <mergeCell ref="A9:C9"/>
    <mergeCell ref="A18:C18"/>
    <mergeCell ref="A27:C27"/>
    <mergeCell ref="A36:C36"/>
    <mergeCell ref="AB5:AB6"/>
    <mergeCell ref="AC5:AC6"/>
    <mergeCell ref="AD5:AD6"/>
    <mergeCell ref="AE5:AE6"/>
    <mergeCell ref="AF5:AF6"/>
    <mergeCell ref="AG5:AG6"/>
    <mergeCell ref="T5:T6"/>
    <mergeCell ref="U5:U6"/>
    <mergeCell ref="X5:X6"/>
    <mergeCell ref="Y5:Y6"/>
    <mergeCell ref="Z5:Z6"/>
    <mergeCell ref="AA5:AA6"/>
    <mergeCell ref="S5:S6"/>
    <mergeCell ref="E5:E6"/>
    <mergeCell ref="F5:F6"/>
    <mergeCell ref="G5:G6"/>
    <mergeCell ref="H5:H6"/>
    <mergeCell ref="I5:I6"/>
    <mergeCell ref="K5:K6"/>
    <mergeCell ref="N5:N6"/>
    <mergeCell ref="O5:O6"/>
    <mergeCell ref="P5:P6"/>
    <mergeCell ref="Q5:Q6"/>
    <mergeCell ref="R5:R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MT124"/>
  <sheetViews>
    <sheetView topLeftCell="A4" zoomScale="80" zoomScaleNormal="80" workbookViewId="0">
      <pane xSplit="15" ySplit="3" topLeftCell="P7" activePane="bottomRight" state="frozen"/>
      <selection activeCell="A4" sqref="A4"/>
      <selection pane="topRight" activeCell="P4" sqref="P4"/>
      <selection pane="bottomLeft" activeCell="A7" sqref="A7"/>
      <selection pane="bottomRight" activeCell="U24" sqref="U24"/>
    </sheetView>
  </sheetViews>
  <sheetFormatPr defaultColWidth="9.125" defaultRowHeight="21" outlineLevelRow="1" outlineLevelCol="1"/>
  <cols>
    <col min="1" max="1" width="17.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21" width="9" style="3" customWidth="1"/>
    <col min="22" max="22" width="9.5" style="6" customWidth="1"/>
    <col min="23" max="24" width="30.125" style="5" hidden="1" customWidth="1" outlineLevel="1"/>
    <col min="25" max="25" width="9" style="6" customWidth="1" collapsed="1"/>
    <col min="26" max="29" width="9" style="6" customWidth="1"/>
    <col min="30" max="30" width="8.625" style="6" hidden="1" customWidth="1" outlineLevel="1"/>
    <col min="31" max="33" width="9.25" style="6" hidden="1" customWidth="1" outlineLevel="1"/>
    <col min="34" max="34" width="8.625" style="153" customWidth="1" collapsed="1"/>
    <col min="35" max="35" width="10.125" style="7" bestFit="1" customWidth="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0"/>
      <c r="U2" s="10"/>
      <c r="V2" s="10"/>
      <c r="W2" s="12"/>
      <c r="X2" s="12"/>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4"/>
      <c r="W3" s="17"/>
      <c r="X3" s="17"/>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392" t="s">
        <v>9</v>
      </c>
      <c r="M5" s="392" t="s">
        <v>9</v>
      </c>
      <c r="N5" s="1182" t="s">
        <v>87</v>
      </c>
      <c r="O5" s="1182" t="s">
        <v>13</v>
      </c>
      <c r="P5" s="1182" t="s">
        <v>14</v>
      </c>
      <c r="Q5" s="1182" t="s">
        <v>15</v>
      </c>
      <c r="R5" s="1182" t="s">
        <v>16</v>
      </c>
      <c r="S5" s="1182" t="s">
        <v>64</v>
      </c>
      <c r="T5" s="1182" t="s">
        <v>65</v>
      </c>
      <c r="U5" s="1182" t="s">
        <v>66</v>
      </c>
      <c r="V5" s="1182" t="s">
        <v>67</v>
      </c>
      <c r="W5" s="29" t="s">
        <v>10</v>
      </c>
      <c r="X5" s="30" t="s">
        <v>11</v>
      </c>
      <c r="Y5" s="1182" t="s">
        <v>68</v>
      </c>
      <c r="Z5" s="1182" t="s">
        <v>69</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183"/>
      <c r="V6" s="1183"/>
      <c r="W6" s="187">
        <v>42552</v>
      </c>
      <c r="X6" s="188">
        <v>42583</v>
      </c>
      <c r="Y6" s="1183"/>
      <c r="Z6" s="1183"/>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4"/>
      <c r="V7" s="24"/>
      <c r="W7" s="22"/>
      <c r="X7" s="22"/>
      <c r="Y7" s="23"/>
      <c r="Z7" s="24"/>
      <c r="AA7" s="24"/>
      <c r="AB7" s="24"/>
      <c r="AC7" s="24"/>
      <c r="AD7" s="302"/>
      <c r="AE7" s="24"/>
      <c r="AF7" s="24"/>
      <c r="AG7" s="303"/>
      <c r="AH7" s="238"/>
      <c r="AI7" s="394"/>
    </row>
    <row r="8" spans="1:358" hidden="1" outlineLevel="1">
      <c r="A8" s="209" t="s">
        <v>21</v>
      </c>
      <c r="B8" s="210">
        <v>61.78</v>
      </c>
      <c r="C8" s="210" t="s">
        <v>22</v>
      </c>
      <c r="D8" s="211"/>
      <c r="E8" s="212">
        <v>58.55</v>
      </c>
      <c r="F8" s="35"/>
      <c r="G8" s="35"/>
      <c r="H8" s="35"/>
      <c r="I8" s="35"/>
      <c r="J8" s="36"/>
      <c r="K8" s="35"/>
      <c r="L8" s="213"/>
      <c r="M8" s="213"/>
      <c r="N8" s="35"/>
      <c r="O8" s="35"/>
      <c r="P8" s="35"/>
      <c r="Q8" s="35"/>
      <c r="R8" s="38"/>
      <c r="S8" s="39"/>
      <c r="T8" s="39"/>
      <c r="U8" s="39"/>
      <c r="V8" s="39"/>
      <c r="W8" s="360"/>
      <c r="X8" s="215"/>
      <c r="Y8" s="38"/>
      <c r="Z8" s="38"/>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08"/>
      <c r="V9" s="208"/>
      <c r="W9" s="216"/>
      <c r="X9" s="217"/>
      <c r="Y9" s="208"/>
      <c r="Z9" s="208"/>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58.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390">
        <v>26.81</v>
      </c>
      <c r="Q10" s="390">
        <v>29.38</v>
      </c>
      <c r="R10" s="388">
        <v>35.141818181818174</v>
      </c>
      <c r="S10" s="388">
        <v>39.03</v>
      </c>
      <c r="T10" s="388">
        <v>44.268571428571427</v>
      </c>
      <c r="U10" s="189">
        <v>47</v>
      </c>
      <c r="V10" s="189">
        <v>46.5</v>
      </c>
      <c r="W10" s="185"/>
      <c r="X10" s="186"/>
      <c r="Y10" s="189">
        <v>45</v>
      </c>
      <c r="Z10" s="189">
        <v>44</v>
      </c>
      <c r="AA10" s="189">
        <v>45</v>
      </c>
      <c r="AB10" s="189">
        <v>46.5</v>
      </c>
      <c r="AC10" s="297">
        <v>47</v>
      </c>
      <c r="AD10" s="308">
        <f>AVERAGE(P10:R10)</f>
        <v>30.443939393939388</v>
      </c>
      <c r="AE10" s="246">
        <f>AVERAGE(S10:T10:U10)</f>
        <v>43.432857142857138</v>
      </c>
      <c r="AF10" s="246">
        <f>AVERAGE(V10:Z10)</f>
        <v>45.166666666666664</v>
      </c>
      <c r="AG10" s="309">
        <f>AVERAGE(AA10:AC10)</f>
        <v>46.166666666666664</v>
      </c>
      <c r="AH10" s="241">
        <f>AVERAGE(P10:AC10)</f>
        <v>41.302532467532465</v>
      </c>
      <c r="AI10" s="267"/>
    </row>
    <row r="11" spans="1:358" ht="58.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390">
        <v>26.81</v>
      </c>
      <c r="Q11" s="390">
        <v>29.38</v>
      </c>
      <c r="R11" s="389">
        <v>35.141818181818174</v>
      </c>
      <c r="S11" s="388">
        <v>39.03</v>
      </c>
      <c r="T11" s="388">
        <v>44.268571428571427</v>
      </c>
      <c r="U11" s="183">
        <v>46</v>
      </c>
      <c r="V11" s="183">
        <v>45</v>
      </c>
      <c r="W11" s="185"/>
      <c r="X11" s="186"/>
      <c r="Y11" s="183">
        <v>43.5</v>
      </c>
      <c r="Z11" s="183">
        <v>43</v>
      </c>
      <c r="AA11" s="183">
        <v>44</v>
      </c>
      <c r="AB11" s="183">
        <v>45</v>
      </c>
      <c r="AC11" s="298">
        <v>46.5</v>
      </c>
      <c r="AD11" s="308">
        <f>AVERAGE(P11:R11)</f>
        <v>30.443939393939388</v>
      </c>
      <c r="AE11" s="246">
        <f>AVERAGE(S11:T11:U11)</f>
        <v>43.099523809523809</v>
      </c>
      <c r="AF11" s="246">
        <f t="shared" ref="AF11:AF13" si="1">AVERAGE(V11:Z11)</f>
        <v>43.833333333333336</v>
      </c>
      <c r="AG11" s="309">
        <f t="shared" ref="AG11:AG13" si="2">AVERAGE(AA11:AC11)</f>
        <v>45.166666666666664</v>
      </c>
      <c r="AH11" s="241">
        <f>AVERAGE(P11:AC11)</f>
        <v>40.635865800865794</v>
      </c>
      <c r="AI11" s="267"/>
    </row>
    <row r="12" spans="1:358" ht="58.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390">
        <v>26.81</v>
      </c>
      <c r="Q12" s="390">
        <v>29.38</v>
      </c>
      <c r="R12" s="388">
        <v>35.141818181818174</v>
      </c>
      <c r="S12" s="388">
        <v>39.03</v>
      </c>
      <c r="T12" s="388">
        <v>44.268571428571427</v>
      </c>
      <c r="U12" s="183">
        <v>45.5</v>
      </c>
      <c r="V12" s="183">
        <v>44</v>
      </c>
      <c r="W12" s="185" t="s">
        <v>194</v>
      </c>
      <c r="X12" s="186" t="s">
        <v>194</v>
      </c>
      <c r="Y12" s="189">
        <v>44</v>
      </c>
      <c r="Z12" s="189">
        <v>42</v>
      </c>
      <c r="AA12" s="189">
        <v>42</v>
      </c>
      <c r="AB12" s="189">
        <v>43</v>
      </c>
      <c r="AC12" s="297">
        <v>44</v>
      </c>
      <c r="AD12" s="308">
        <f>AVERAGE(P12:R12)</f>
        <v>30.443939393939388</v>
      </c>
      <c r="AE12" s="246">
        <f>AVERAGE(S12:T12:U12)</f>
        <v>42.932857142857138</v>
      </c>
      <c r="AF12" s="246">
        <f t="shared" si="1"/>
        <v>43.333333333333336</v>
      </c>
      <c r="AG12" s="309">
        <f t="shared" si="2"/>
        <v>43</v>
      </c>
      <c r="AH12" s="241">
        <f>AVERAGE(P12:AC12)</f>
        <v>39.927532467532465</v>
      </c>
      <c r="AI12" s="267"/>
    </row>
    <row r="13" spans="1:358" ht="58.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390">
        <v>26.81</v>
      </c>
      <c r="Q13" s="390">
        <v>29.38</v>
      </c>
      <c r="R13" s="388">
        <v>35.141818181818174</v>
      </c>
      <c r="S13" s="388">
        <v>39.03</v>
      </c>
      <c r="T13" s="388">
        <v>44.268571428571427</v>
      </c>
      <c r="U13" s="189">
        <v>46.7</v>
      </c>
      <c r="V13" s="189">
        <v>46</v>
      </c>
      <c r="W13" s="253" t="s">
        <v>200</v>
      </c>
      <c r="X13" s="254"/>
      <c r="Y13" s="189">
        <v>45.5</v>
      </c>
      <c r="Z13" s="189">
        <v>46</v>
      </c>
      <c r="AA13" s="189">
        <v>48.3</v>
      </c>
      <c r="AB13" s="189">
        <v>49.2</v>
      </c>
      <c r="AC13" s="297">
        <v>50</v>
      </c>
      <c r="AD13" s="308">
        <f>AVERAGE(P13:R13)</f>
        <v>30.443939393939388</v>
      </c>
      <c r="AE13" s="246">
        <f>AVERAGE(S13:T13:U13)</f>
        <v>43.332857142857144</v>
      </c>
      <c r="AF13" s="246">
        <f t="shared" si="1"/>
        <v>45.833333333333336</v>
      </c>
      <c r="AG13" s="309">
        <f t="shared" si="2"/>
        <v>49.166666666666664</v>
      </c>
      <c r="AH13" s="241">
        <f>AVERAGE(P13:AC13)</f>
        <v>42.194199134199131</v>
      </c>
      <c r="AI13" s="267"/>
    </row>
    <row r="14" spans="1:358" s="62" customFormat="1" ht="19.5" hidden="1" outlineLevel="1" thickBot="1">
      <c r="A14" s="245" t="s">
        <v>75</v>
      </c>
      <c r="B14" s="244" t="s">
        <v>27</v>
      </c>
      <c r="C14" s="58" t="s">
        <v>27</v>
      </c>
      <c r="D14" s="58"/>
      <c r="E14" s="58"/>
      <c r="F14" s="59"/>
      <c r="G14" s="59"/>
      <c r="H14" s="59"/>
      <c r="I14" s="59"/>
      <c r="J14" s="59" t="e">
        <f t="shared" ref="J14:K14" si="3">AVERAGE(J10:J13)</f>
        <v>#DIV/0!</v>
      </c>
      <c r="K14" s="59">
        <f t="shared" si="3"/>
        <v>48.3</v>
      </c>
      <c r="L14" s="59">
        <f>AVERAGE(L10:L13)</f>
        <v>46.85</v>
      </c>
      <c r="M14" s="59">
        <f>AVERAGE(M10:M13)</f>
        <v>48.634999999999998</v>
      </c>
      <c r="N14" s="59">
        <f>AVERAGE(N10:N13)</f>
        <v>46.25</v>
      </c>
      <c r="O14" s="59">
        <f t="shared" ref="O14" si="4">AVERAGE(O10:O13)</f>
        <v>37</v>
      </c>
      <c r="P14" s="59">
        <f>AVERAGE(P10:P13)</f>
        <v>26.81</v>
      </c>
      <c r="Q14" s="59">
        <f>AVERAGE(Q10:Q13)</f>
        <v>29.38</v>
      </c>
      <c r="R14" s="59">
        <f>AVERAGE(R10:R13)</f>
        <v>35.141818181818174</v>
      </c>
      <c r="S14" s="59">
        <f>AVERAGE(S10:S13)</f>
        <v>39.03</v>
      </c>
      <c r="T14" s="59">
        <f>AVERAGE(T10:T13)</f>
        <v>44.268571428571427</v>
      </c>
      <c r="U14" s="59">
        <f t="shared" ref="U14:AC14" si="5">AVERAGE(U10:U13)</f>
        <v>46.3</v>
      </c>
      <c r="V14" s="59">
        <f t="shared" si="5"/>
        <v>45.375</v>
      </c>
      <c r="W14" s="369"/>
      <c r="X14" s="369"/>
      <c r="Y14" s="59">
        <f t="shared" si="5"/>
        <v>44.5</v>
      </c>
      <c r="Z14" s="59">
        <f t="shared" si="5"/>
        <v>43.75</v>
      </c>
      <c r="AA14" s="59">
        <f t="shared" si="5"/>
        <v>44.825000000000003</v>
      </c>
      <c r="AB14" s="59">
        <f t="shared" si="5"/>
        <v>45.924999999999997</v>
      </c>
      <c r="AC14" s="234">
        <f t="shared" si="5"/>
        <v>46.875</v>
      </c>
      <c r="AD14" s="310">
        <f>AVERAGE(AD10:AD13)</f>
        <v>30.443939393939388</v>
      </c>
      <c r="AE14" s="59">
        <f t="shared" ref="AE14" si="6">AVERAGE(AE10:AE13)</f>
        <v>43.199523809523804</v>
      </c>
      <c r="AF14" s="59">
        <f>AVERAGE(AF10:AF13)</f>
        <v>44.541666666666671</v>
      </c>
      <c r="AG14" s="311">
        <f>AVERAGE(AG10:AG13)</f>
        <v>45.874999999999993</v>
      </c>
      <c r="AH14" s="242">
        <f>AVERAGE(AH10:AH13)</f>
        <v>41.015032467532464</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7">Q14</f>
        <v>29.38</v>
      </c>
      <c r="R15" s="164">
        <f>R14</f>
        <v>35.141818181818174</v>
      </c>
      <c r="S15" s="164">
        <f>S14</f>
        <v>39.03</v>
      </c>
      <c r="T15" s="164">
        <f>T14</f>
        <v>44.268571428571427</v>
      </c>
      <c r="U15" s="164">
        <v>46.5</v>
      </c>
      <c r="V15" s="164">
        <v>45.5</v>
      </c>
      <c r="W15" s="370"/>
      <c r="X15" s="370"/>
      <c r="Y15" s="164">
        <v>44.5</v>
      </c>
      <c r="Z15" s="164">
        <v>44</v>
      </c>
      <c r="AA15" s="164">
        <v>45</v>
      </c>
      <c r="AB15" s="164">
        <v>46</v>
      </c>
      <c r="AC15" s="229">
        <v>47.5</v>
      </c>
      <c r="AD15" s="312">
        <f>AVERAGE(P15:R15)</f>
        <v>30.443939393939388</v>
      </c>
      <c r="AE15" s="164">
        <f>AVERAGE(S15:T15:U15)</f>
        <v>43.266190476190474</v>
      </c>
      <c r="AF15" s="164">
        <f>AVERAGE(V15:Z15)</f>
        <v>44.666666666666664</v>
      </c>
      <c r="AG15" s="313">
        <f>AVERAGE(AA15:AC15)</f>
        <v>46.166666666666664</v>
      </c>
      <c r="AH15" s="242">
        <f>AVERAGE(P15:AC15)</f>
        <v>41.135865800865794</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24"/>
      <c r="V16" s="24"/>
      <c r="W16" s="371"/>
      <c r="X16" s="371"/>
      <c r="Y16" s="23"/>
      <c r="Z16" s="23"/>
      <c r="AA16" s="23"/>
      <c r="AB16" s="23"/>
      <c r="AC16" s="24"/>
      <c r="AD16" s="314"/>
      <c r="AE16" s="23"/>
      <c r="AF16" s="23"/>
      <c r="AG16" s="303"/>
      <c r="AH16" s="238"/>
      <c r="AI16" s="272"/>
    </row>
    <row r="17" spans="1:358" hidden="1" outlineLevel="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39"/>
      <c r="V17" s="39"/>
      <c r="W17" s="372"/>
      <c r="X17" s="372"/>
      <c r="Y17" s="38"/>
      <c r="Z17" s="38"/>
      <c r="AA17" s="38"/>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44"/>
      <c r="V18" s="44"/>
      <c r="W18" s="373"/>
      <c r="X18" s="374"/>
      <c r="Y18" s="44"/>
      <c r="Z18" s="44"/>
      <c r="AA18" s="4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58.5"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388">
        <v>9.7899999999999991</v>
      </c>
      <c r="Q19" s="388">
        <v>4.5627777777777778</v>
      </c>
      <c r="R19" s="388">
        <v>3.8622727272727388</v>
      </c>
      <c r="S19" s="388">
        <v>3.33</v>
      </c>
      <c r="T19" s="388">
        <v>-0.23190476190475806</v>
      </c>
      <c r="U19" s="189">
        <v>-1.75</v>
      </c>
      <c r="V19" s="189">
        <v>-2</v>
      </c>
      <c r="W19" s="185"/>
      <c r="X19" s="186"/>
      <c r="Y19" s="189">
        <v>-2</v>
      </c>
      <c r="Z19" s="189">
        <v>-1.75</v>
      </c>
      <c r="AA19" s="189">
        <v>-1.5</v>
      </c>
      <c r="AB19" s="189">
        <v>-1</v>
      </c>
      <c r="AC19" s="297">
        <v>-0.5</v>
      </c>
      <c r="AD19" s="308">
        <f>AVERAGE(P19:R19)</f>
        <v>6.0716835016835056</v>
      </c>
      <c r="AE19" s="246">
        <f>AVERAGE(S19:T19:U19)</f>
        <v>0.44936507936508069</v>
      </c>
      <c r="AF19" s="246">
        <f>AVERAGE(V19:Z19)</f>
        <v>-1.9166666666666667</v>
      </c>
      <c r="AG19" s="309">
        <f>AVERAGE(AA19:AC19)</f>
        <v>-1</v>
      </c>
      <c r="AH19" s="241">
        <f>AVERAGE(P19:AC19)</f>
        <v>0.90109547859548</v>
      </c>
      <c r="AI19" s="272"/>
    </row>
    <row r="20" spans="1:358" ht="58.5" hidden="1" customHeight="1" outlineLevel="1">
      <c r="A20" s="47" t="s">
        <v>24</v>
      </c>
      <c r="B20" s="48">
        <f t="shared" ref="B20" si="8">C20-$B$16</f>
        <v>-1.3</v>
      </c>
      <c r="C20" s="55">
        <v>-1.3</v>
      </c>
      <c r="D20" s="49"/>
      <c r="E20" s="49"/>
      <c r="F20" s="56"/>
      <c r="G20" s="57"/>
      <c r="H20" s="56"/>
      <c r="I20" s="56"/>
      <c r="J20" s="55"/>
      <c r="K20" s="189">
        <v>-0.4</v>
      </c>
      <c r="L20" s="189">
        <v>0.3</v>
      </c>
      <c r="M20" s="189">
        <v>1.9</v>
      </c>
      <c r="N20" s="171">
        <v>4.8</v>
      </c>
      <c r="O20" s="183"/>
      <c r="P20" s="388">
        <v>9.7899999999999991</v>
      </c>
      <c r="Q20" s="389">
        <v>4.5627777777777778</v>
      </c>
      <c r="R20" s="389">
        <v>3.8622727272727388</v>
      </c>
      <c r="S20" s="388">
        <v>3.33</v>
      </c>
      <c r="T20" s="388">
        <v>-0.23190476190475806</v>
      </c>
      <c r="U20" s="183">
        <v>-1.5</v>
      </c>
      <c r="V20" s="183">
        <v>0</v>
      </c>
      <c r="W20" s="185"/>
      <c r="X20" s="186"/>
      <c r="Y20" s="183">
        <v>0.5</v>
      </c>
      <c r="Z20" s="183">
        <v>0.5</v>
      </c>
      <c r="AA20" s="183">
        <v>1</v>
      </c>
      <c r="AB20" s="183">
        <v>1.5</v>
      </c>
      <c r="AC20" s="298">
        <v>2</v>
      </c>
      <c r="AD20" s="308">
        <f>AVERAGE(P20:R20)</f>
        <v>6.0716835016835056</v>
      </c>
      <c r="AE20" s="246">
        <f>AVERAGE(S20:T20:U20)</f>
        <v>0.532698412698414</v>
      </c>
      <c r="AF20" s="246">
        <f t="shared" ref="AF20:AF22" si="9">AVERAGE(V20:Z20)</f>
        <v>0.33333333333333331</v>
      </c>
      <c r="AG20" s="309">
        <f t="shared" ref="AG20:AG22" si="10">AVERAGE(AA20:AC20)</f>
        <v>1.5</v>
      </c>
      <c r="AH20" s="241">
        <f>AVERAGE(P20:AC20)</f>
        <v>2.1094288119288134</v>
      </c>
      <c r="AI20" s="272"/>
    </row>
    <row r="21" spans="1:358" ht="58.5" hidden="1" customHeight="1" outlineLevel="1">
      <c r="A21" s="47" t="s">
        <v>25</v>
      </c>
      <c r="B21" s="78">
        <f t="shared" ref="B21" si="11">C21-$B$17</f>
        <v>8.0000000000000071E-2</v>
      </c>
      <c r="C21" s="55">
        <v>-1.7</v>
      </c>
      <c r="D21" s="49"/>
      <c r="E21" s="49"/>
      <c r="F21" s="56"/>
      <c r="G21" s="57"/>
      <c r="H21" s="56"/>
      <c r="I21" s="56"/>
      <c r="J21" s="79"/>
      <c r="K21" s="189">
        <v>-2</v>
      </c>
      <c r="L21" s="189">
        <v>0.6</v>
      </c>
      <c r="M21" s="189">
        <v>0.6</v>
      </c>
      <c r="N21" s="171">
        <v>4.5999999999999996</v>
      </c>
      <c r="O21" s="189">
        <v>3</v>
      </c>
      <c r="P21" s="388">
        <v>9.7899999999999991</v>
      </c>
      <c r="Q21" s="388">
        <v>4.5627777777777778</v>
      </c>
      <c r="R21" s="388">
        <v>3.8622727272727388</v>
      </c>
      <c r="S21" s="388">
        <v>3.33</v>
      </c>
      <c r="T21" s="388">
        <v>-0.23190476190475806</v>
      </c>
      <c r="U21" s="189">
        <v>-1</v>
      </c>
      <c r="V21" s="189">
        <v>-1</v>
      </c>
      <c r="W21" s="185" t="s">
        <v>206</v>
      </c>
      <c r="X21" s="186" t="s">
        <v>159</v>
      </c>
      <c r="Y21" s="189">
        <v>0</v>
      </c>
      <c r="Z21" s="189">
        <v>0</v>
      </c>
      <c r="AA21" s="189">
        <v>1</v>
      </c>
      <c r="AB21" s="189">
        <v>1</v>
      </c>
      <c r="AC21" s="297">
        <v>1</v>
      </c>
      <c r="AD21" s="308">
        <f>AVERAGE(P21:R21)</f>
        <v>6.0716835016835056</v>
      </c>
      <c r="AE21" s="246">
        <f>AVERAGE(S21:T21:U21)</f>
        <v>0.69936507936508063</v>
      </c>
      <c r="AF21" s="246">
        <f t="shared" si="9"/>
        <v>-0.33333333333333331</v>
      </c>
      <c r="AG21" s="309">
        <f t="shared" si="10"/>
        <v>1</v>
      </c>
      <c r="AH21" s="241">
        <f>AVERAGE(P21:AC21)</f>
        <v>1.8594288119288134</v>
      </c>
      <c r="AI21" s="272"/>
    </row>
    <row r="22" spans="1:358" ht="58.5" hidden="1" customHeight="1" outlineLevel="1" thickBot="1">
      <c r="A22" s="47" t="s">
        <v>26</v>
      </c>
      <c r="B22" s="48">
        <f>C22-$B$13</f>
        <v>-1.769999999999996</v>
      </c>
      <c r="C22" s="55">
        <v>-1</v>
      </c>
      <c r="D22" s="80"/>
      <c r="E22" s="49"/>
      <c r="F22" s="52"/>
      <c r="G22" s="51"/>
      <c r="H22" s="52"/>
      <c r="I22" s="52"/>
      <c r="J22" s="55"/>
      <c r="K22" s="181">
        <v>1.84</v>
      </c>
      <c r="L22" s="181">
        <v>1.84</v>
      </c>
      <c r="M22" s="181">
        <v>1.2</v>
      </c>
      <c r="N22" s="181">
        <v>2.1</v>
      </c>
      <c r="O22" s="181">
        <v>10</v>
      </c>
      <c r="P22" s="388">
        <v>9.7899999999999991</v>
      </c>
      <c r="Q22" s="388">
        <v>4.5627777777777778</v>
      </c>
      <c r="R22" s="388">
        <v>3.8622727272727388</v>
      </c>
      <c r="S22" s="388">
        <v>3.33</v>
      </c>
      <c r="T22" s="388">
        <v>-0.23190476190475806</v>
      </c>
      <c r="U22" s="189">
        <v>-1</v>
      </c>
      <c r="V22" s="189">
        <v>-1</v>
      </c>
      <c r="W22" s="185"/>
      <c r="X22" s="186"/>
      <c r="Y22" s="189">
        <v>-1</v>
      </c>
      <c r="Z22" s="189">
        <v>1.3</v>
      </c>
      <c r="AA22" s="189">
        <v>2</v>
      </c>
      <c r="AB22" s="189">
        <v>2.5</v>
      </c>
      <c r="AC22" s="297">
        <v>2.5</v>
      </c>
      <c r="AD22" s="308">
        <f>AVERAGE(P22:R22)</f>
        <v>6.0716835016835056</v>
      </c>
      <c r="AE22" s="246">
        <f>AVERAGE(S22:T22:U22)</f>
        <v>0.69936507936508063</v>
      </c>
      <c r="AF22" s="246">
        <f t="shared" si="9"/>
        <v>-0.23333333333333331</v>
      </c>
      <c r="AG22" s="309">
        <f t="shared" si="10"/>
        <v>2.3333333333333335</v>
      </c>
      <c r="AH22" s="241">
        <f>AVERAGE(P22:AC22)</f>
        <v>2.2177621452621468</v>
      </c>
      <c r="AI22" s="272"/>
    </row>
    <row r="23" spans="1:358" ht="21.75" hidden="1" customHeight="1" outlineLevel="1" thickBot="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59">
        <f>AVERAGE(P19:P22)</f>
        <v>9.7899999999999991</v>
      </c>
      <c r="Q23" s="59">
        <f>AVERAGE(Q19:Q22)</f>
        <v>4.5627777777777778</v>
      </c>
      <c r="R23" s="59">
        <f t="shared" ref="R23" si="12">AVERAGE(R19:R22)</f>
        <v>3.8622727272727388</v>
      </c>
      <c r="S23" s="59">
        <f>AVERAGE(S19:S22)</f>
        <v>3.33</v>
      </c>
      <c r="T23" s="59">
        <f>AVERAGE(T19:T22)</f>
        <v>-0.23190476190475806</v>
      </c>
      <c r="U23" s="59">
        <f t="shared" ref="U23:AC23" si="13">AVERAGE(U19:U22)</f>
        <v>-1.3125</v>
      </c>
      <c r="V23" s="59">
        <f t="shared" si="13"/>
        <v>-1</v>
      </c>
      <c r="W23" s="375"/>
      <c r="X23" s="375"/>
      <c r="Y23" s="59">
        <f t="shared" si="13"/>
        <v>-0.625</v>
      </c>
      <c r="Z23" s="59">
        <f t="shared" si="13"/>
        <v>1.2500000000000011E-2</v>
      </c>
      <c r="AA23" s="59">
        <f t="shared" si="13"/>
        <v>0.625</v>
      </c>
      <c r="AB23" s="59">
        <f t="shared" si="13"/>
        <v>1</v>
      </c>
      <c r="AC23" s="234">
        <f t="shared" si="13"/>
        <v>1.25</v>
      </c>
      <c r="AD23" s="310">
        <f>AVERAGE(AD19:AD22)</f>
        <v>6.0716835016835056</v>
      </c>
      <c r="AE23" s="59">
        <f>AVERAGE(AE19:AE22)</f>
        <v>0.595198412698414</v>
      </c>
      <c r="AF23" s="59">
        <f t="shared" ref="AF23:AG23" si="14">AVERAGE(AF19:AF22)</f>
        <v>-0.53749999999999998</v>
      </c>
      <c r="AG23" s="311">
        <f t="shared" si="14"/>
        <v>0.95833333333333337</v>
      </c>
      <c r="AH23" s="242">
        <f>AVERAGE(AH19:AH22)</f>
        <v>1.7719288119288132</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164">
        <f>P23</f>
        <v>9.7899999999999991</v>
      </c>
      <c r="Q24" s="164">
        <f t="shared" ref="Q24" si="15">Q23</f>
        <v>4.5627777777777778</v>
      </c>
      <c r="R24" s="164">
        <f>R23</f>
        <v>3.8622727272727388</v>
      </c>
      <c r="S24" s="164">
        <f>S23</f>
        <v>3.33</v>
      </c>
      <c r="T24" s="164">
        <f>T23</f>
        <v>-0.23190476190475806</v>
      </c>
      <c r="U24" s="164">
        <v>-1.5</v>
      </c>
      <c r="V24" s="164">
        <v>-1</v>
      </c>
      <c r="W24" s="370"/>
      <c r="X24" s="370"/>
      <c r="Y24" s="164">
        <v>-0.5</v>
      </c>
      <c r="Z24" s="164">
        <v>0</v>
      </c>
      <c r="AA24" s="164">
        <v>1</v>
      </c>
      <c r="AB24" s="164">
        <v>1.5</v>
      </c>
      <c r="AC24" s="229">
        <v>1.5</v>
      </c>
      <c r="AD24" s="312">
        <f>AVERAGE(P24:R24)</f>
        <v>6.0716835016835056</v>
      </c>
      <c r="AE24" s="164">
        <f>AVERAGE(S24:T24:U24)</f>
        <v>0.532698412698414</v>
      </c>
      <c r="AF24" s="164">
        <f>AVERAGE(V24:Z24)</f>
        <v>-0.5</v>
      </c>
      <c r="AG24" s="313">
        <f>AVERAGE(AA24:AC24)</f>
        <v>1.3333333333333333</v>
      </c>
      <c r="AH24" s="242">
        <f>AVERAGE(P24:AC24)</f>
        <v>1.8594288119288134</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24"/>
      <c r="V25" s="24"/>
      <c r="W25" s="371"/>
      <c r="X25" s="371"/>
      <c r="Y25" s="23"/>
      <c r="Z25" s="23"/>
      <c r="AA25" s="23"/>
      <c r="AB25" s="23"/>
      <c r="AC25" s="24"/>
      <c r="AD25" s="314"/>
      <c r="AE25" s="23"/>
      <c r="AF25" s="23"/>
      <c r="AG25" s="303"/>
      <c r="AH25" s="238"/>
      <c r="AI25" s="272"/>
    </row>
    <row r="26" spans="1:358" hidden="1" outlineLevel="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39"/>
      <c r="V26" s="39"/>
      <c r="W26" s="372"/>
      <c r="X26" s="372"/>
      <c r="Y26" s="38"/>
      <c r="Z26" s="38"/>
      <c r="AA26" s="38"/>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44"/>
      <c r="V27" s="44"/>
      <c r="W27" s="376"/>
      <c r="X27" s="377"/>
      <c r="Y27" s="44"/>
      <c r="Z27" s="44"/>
      <c r="AA27" s="44"/>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388">
        <v>23.61</v>
      </c>
      <c r="Q28" s="388">
        <v>15.2</v>
      </c>
      <c r="R28" s="388">
        <v>17.63000000000001</v>
      </c>
      <c r="S28" s="388">
        <v>15.56</v>
      </c>
      <c r="T28" s="388">
        <v>14.896666666666668</v>
      </c>
      <c r="U28" s="189">
        <v>13</v>
      </c>
      <c r="V28" s="189">
        <v>12.75</v>
      </c>
      <c r="W28" s="185"/>
      <c r="X28" s="186"/>
      <c r="Y28" s="189">
        <v>12.5</v>
      </c>
      <c r="Z28" s="189">
        <v>12</v>
      </c>
      <c r="AA28" s="189">
        <v>12.5</v>
      </c>
      <c r="AB28" s="189">
        <v>13</v>
      </c>
      <c r="AC28" s="297">
        <v>13</v>
      </c>
      <c r="AD28" s="308">
        <f>AVERAGE(P28:R28)</f>
        <v>18.813333333333336</v>
      </c>
      <c r="AE28" s="246">
        <f>AVERAGE(S28:T28:U28)</f>
        <v>14.485555555555557</v>
      </c>
      <c r="AF28" s="246">
        <f>AVERAGE(V28:Z28)</f>
        <v>12.416666666666666</v>
      </c>
      <c r="AG28" s="309">
        <f>AVERAGE(AA28:AC28)</f>
        <v>12.833333333333334</v>
      </c>
      <c r="AH28" s="241">
        <f>AVERAGE(P28:AC28)</f>
        <v>14.637222222222222</v>
      </c>
      <c r="AI28" s="272"/>
    </row>
    <row r="29" spans="1:358" ht="54.75" hidden="1" customHeight="1" outlineLevel="1">
      <c r="A29" s="47" t="s">
        <v>24</v>
      </c>
      <c r="B29" s="78">
        <f t="shared" ref="B29" si="16">C29-$B$22</f>
        <v>21.869999999999997</v>
      </c>
      <c r="C29" s="55">
        <v>20.100000000000001</v>
      </c>
      <c r="D29" s="49"/>
      <c r="E29" s="49"/>
      <c r="F29" s="56"/>
      <c r="G29" s="57"/>
      <c r="H29" s="56"/>
      <c r="I29" s="56"/>
      <c r="J29" s="55"/>
      <c r="K29" s="189">
        <v>17</v>
      </c>
      <c r="L29" s="189">
        <v>17</v>
      </c>
      <c r="M29" s="189">
        <v>16.3</v>
      </c>
      <c r="N29" s="189">
        <v>15</v>
      </c>
      <c r="O29" s="183"/>
      <c r="P29" s="388">
        <v>23.61</v>
      </c>
      <c r="Q29" s="388">
        <v>15.2</v>
      </c>
      <c r="R29" s="389">
        <v>17.63000000000001</v>
      </c>
      <c r="S29" s="388">
        <v>15.56</v>
      </c>
      <c r="T29" s="389">
        <v>14.896666666666668</v>
      </c>
      <c r="U29" s="183">
        <v>13.6</v>
      </c>
      <c r="V29" s="183">
        <v>14.5</v>
      </c>
      <c r="W29" s="185"/>
      <c r="X29" s="186"/>
      <c r="Y29" s="183">
        <v>14.5</v>
      </c>
      <c r="Z29" s="183">
        <v>14</v>
      </c>
      <c r="AA29" s="183">
        <v>13.4</v>
      </c>
      <c r="AB29" s="183">
        <v>13</v>
      </c>
      <c r="AC29" s="298">
        <v>13.5</v>
      </c>
      <c r="AD29" s="308">
        <f>AVERAGE(P29:R29)</f>
        <v>18.813333333333336</v>
      </c>
      <c r="AE29" s="246">
        <f>AVERAGE(S29:T29:U29)</f>
        <v>14.685555555555558</v>
      </c>
      <c r="AF29" s="246">
        <f t="shared" ref="AF29:AF31" si="17">AVERAGE(V29:Z29)</f>
        <v>14.333333333333334</v>
      </c>
      <c r="AG29" s="309">
        <f t="shared" ref="AG29:AG31" si="18">AVERAGE(AA29:AC29)</f>
        <v>13.299999999999999</v>
      </c>
      <c r="AH29" s="241">
        <f>AVERAGE(P29:AC29)</f>
        <v>15.283055555555556</v>
      </c>
      <c r="AI29" s="272"/>
    </row>
    <row r="30" spans="1:358" ht="54.75" hidden="1" customHeight="1" outlineLevel="1">
      <c r="A30" s="47" t="s">
        <v>25</v>
      </c>
      <c r="B30" s="48">
        <f t="shared" ref="B30" si="19">C30-$B$26</f>
        <v>-0.80999999999999872</v>
      </c>
      <c r="C30" s="55">
        <v>20</v>
      </c>
      <c r="D30" s="49"/>
      <c r="E30" s="49"/>
      <c r="F30" s="56"/>
      <c r="G30" s="57"/>
      <c r="H30" s="56"/>
      <c r="I30" s="56"/>
      <c r="J30" s="55"/>
      <c r="K30" s="189">
        <v>16</v>
      </c>
      <c r="L30" s="189">
        <v>16</v>
      </c>
      <c r="M30" s="189">
        <v>16</v>
      </c>
      <c r="N30" s="189">
        <v>16</v>
      </c>
      <c r="O30" s="189">
        <v>16.5</v>
      </c>
      <c r="P30" s="388">
        <v>23.61</v>
      </c>
      <c r="Q30" s="388">
        <v>15.2</v>
      </c>
      <c r="R30" s="388">
        <v>17.63000000000001</v>
      </c>
      <c r="S30" s="388">
        <v>15.56</v>
      </c>
      <c r="T30" s="388">
        <v>14.896666666666668</v>
      </c>
      <c r="U30" s="189">
        <v>14.5</v>
      </c>
      <c r="V30" s="189">
        <v>14.5</v>
      </c>
      <c r="W30" s="185" t="s">
        <v>196</v>
      </c>
      <c r="X30" s="186" t="s">
        <v>96</v>
      </c>
      <c r="Y30" s="189">
        <v>14.5</v>
      </c>
      <c r="Z30" s="189">
        <v>14.5</v>
      </c>
      <c r="AA30" s="189">
        <v>14.5</v>
      </c>
      <c r="AB30" s="189">
        <v>14.5</v>
      </c>
      <c r="AC30" s="297">
        <v>14.5</v>
      </c>
      <c r="AD30" s="308">
        <f>AVERAGE(P30:R30)</f>
        <v>18.813333333333336</v>
      </c>
      <c r="AE30" s="246">
        <f>AVERAGE(S30:T30:U30)</f>
        <v>14.985555555555557</v>
      </c>
      <c r="AF30" s="246">
        <f t="shared" si="17"/>
        <v>14.5</v>
      </c>
      <c r="AG30" s="309">
        <f t="shared" si="18"/>
        <v>14.5</v>
      </c>
      <c r="AH30" s="241">
        <f>AVERAGE(P30:AC30)</f>
        <v>15.699722222222222</v>
      </c>
      <c r="AI30" s="272"/>
    </row>
    <row r="31" spans="1:358" ht="47.25" hidden="1" customHeight="1" outlineLevel="1" thickBot="1">
      <c r="A31" s="47" t="s">
        <v>26</v>
      </c>
      <c r="B31" s="78" t="e">
        <f>C31-#REF!</f>
        <v>#REF!</v>
      </c>
      <c r="C31" s="55">
        <v>20.18</v>
      </c>
      <c r="D31" s="49"/>
      <c r="E31" s="49"/>
      <c r="F31" s="52"/>
      <c r="G31" s="51"/>
      <c r="H31" s="52"/>
      <c r="I31" s="92"/>
      <c r="J31" s="55"/>
      <c r="K31" s="93">
        <v>15.68</v>
      </c>
      <c r="L31" s="94">
        <v>18</v>
      </c>
      <c r="M31" s="94">
        <v>15.94</v>
      </c>
      <c r="N31" s="181">
        <v>16.25</v>
      </c>
      <c r="O31" s="181">
        <v>18.5</v>
      </c>
      <c r="P31" s="388">
        <v>23.61</v>
      </c>
      <c r="Q31" s="388">
        <v>15.2</v>
      </c>
      <c r="R31" s="388">
        <v>17.63000000000001</v>
      </c>
      <c r="S31" s="388">
        <v>15.56</v>
      </c>
      <c r="T31" s="388">
        <v>14.896666666666668</v>
      </c>
      <c r="U31" s="189">
        <v>14.2</v>
      </c>
      <c r="V31" s="189">
        <v>13.8</v>
      </c>
      <c r="W31" s="185" t="s">
        <v>201</v>
      </c>
      <c r="X31" s="186"/>
      <c r="Y31" s="189">
        <v>13.5</v>
      </c>
      <c r="Z31" s="189">
        <v>13.2</v>
      </c>
      <c r="AA31" s="189">
        <v>13</v>
      </c>
      <c r="AB31" s="189">
        <v>12.5</v>
      </c>
      <c r="AC31" s="297">
        <v>12</v>
      </c>
      <c r="AD31" s="308">
        <f>AVERAGE(P31:R31)</f>
        <v>18.813333333333336</v>
      </c>
      <c r="AE31" s="246">
        <f>AVERAGE(S31:T31:U31)</f>
        <v>14.885555555555555</v>
      </c>
      <c r="AF31" s="246">
        <f t="shared" si="17"/>
        <v>13.5</v>
      </c>
      <c r="AG31" s="309">
        <f t="shared" si="18"/>
        <v>12.5</v>
      </c>
      <c r="AH31" s="241">
        <f>AVERAGE(P31:AC31)</f>
        <v>14.924722222222222</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20">AVERAGE(J28:J31)</f>
        <v>#DIV/0!</v>
      </c>
      <c r="K32" s="59">
        <f t="shared" si="20"/>
        <v>16.482500000000002</v>
      </c>
      <c r="L32" s="59">
        <f t="shared" si="20"/>
        <v>17.25</v>
      </c>
      <c r="M32" s="59">
        <f t="shared" si="20"/>
        <v>16.372499999999999</v>
      </c>
      <c r="N32" s="59">
        <f t="shared" si="20"/>
        <v>15.8125</v>
      </c>
      <c r="O32" s="59">
        <f t="shared" si="20"/>
        <v>18.166666666666668</v>
      </c>
      <c r="P32" s="59">
        <f t="shared" si="20"/>
        <v>23.61</v>
      </c>
      <c r="Q32" s="59">
        <f t="shared" si="20"/>
        <v>15.2</v>
      </c>
      <c r="R32" s="59">
        <f t="shared" si="20"/>
        <v>17.63000000000001</v>
      </c>
      <c r="S32" s="59">
        <f t="shared" si="20"/>
        <v>15.56</v>
      </c>
      <c r="T32" s="59">
        <f>AVERAGE(T28:T31)</f>
        <v>14.896666666666668</v>
      </c>
      <c r="U32" s="59">
        <f t="shared" si="20"/>
        <v>13.824999999999999</v>
      </c>
      <c r="V32" s="59">
        <f t="shared" si="20"/>
        <v>13.887499999999999</v>
      </c>
      <c r="W32" s="369"/>
      <c r="X32" s="369"/>
      <c r="Y32" s="59">
        <f t="shared" si="20"/>
        <v>13.75</v>
      </c>
      <c r="Z32" s="59">
        <f t="shared" si="20"/>
        <v>13.425000000000001</v>
      </c>
      <c r="AA32" s="59">
        <f t="shared" si="20"/>
        <v>13.35</v>
      </c>
      <c r="AB32" s="59">
        <f t="shared" si="20"/>
        <v>13.25</v>
      </c>
      <c r="AC32" s="234">
        <f t="shared" si="20"/>
        <v>13.25</v>
      </c>
      <c r="AD32" s="310">
        <f>AVERAGE(AD28:AD31)</f>
        <v>18.813333333333336</v>
      </c>
      <c r="AE32" s="59">
        <f t="shared" ref="AE32:AG32" si="21">AVERAGE(AE28:AE31)</f>
        <v>14.760555555555557</v>
      </c>
      <c r="AF32" s="59">
        <f t="shared" si="21"/>
        <v>13.6875</v>
      </c>
      <c r="AG32" s="311">
        <f t="shared" si="21"/>
        <v>13.283333333333333</v>
      </c>
      <c r="AH32" s="242">
        <f>AVERAGE(AH28:AH31)</f>
        <v>15.136180555555555</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164">
        <f>P32</f>
        <v>23.61</v>
      </c>
      <c r="Q33" s="164">
        <f t="shared" ref="Q33" si="22">Q32</f>
        <v>15.2</v>
      </c>
      <c r="R33" s="164">
        <f>R32</f>
        <v>17.63000000000001</v>
      </c>
      <c r="S33" s="164">
        <f>S32</f>
        <v>15.56</v>
      </c>
      <c r="T33" s="164">
        <f>T32</f>
        <v>14.896666666666668</v>
      </c>
      <c r="U33" s="164">
        <v>13.5</v>
      </c>
      <c r="V33" s="164">
        <v>13.5</v>
      </c>
      <c r="W33" s="370"/>
      <c r="X33" s="370"/>
      <c r="Y33" s="164">
        <v>13</v>
      </c>
      <c r="Z33" s="164">
        <v>12</v>
      </c>
      <c r="AA33" s="164">
        <v>12</v>
      </c>
      <c r="AB33" s="164">
        <v>13</v>
      </c>
      <c r="AC33" s="229">
        <v>13</v>
      </c>
      <c r="AD33" s="312">
        <f>AVERAGE(P33:R33)</f>
        <v>18.813333333333336</v>
      </c>
      <c r="AE33" s="164">
        <f>AVERAGE(S33:T33:U33)</f>
        <v>14.652222222222223</v>
      </c>
      <c r="AF33" s="164">
        <f>AVERAGE(V33:Z33)</f>
        <v>12.833333333333334</v>
      </c>
      <c r="AG33" s="313">
        <f>AVERAGE(AA33:AC33)</f>
        <v>12.666666666666666</v>
      </c>
      <c r="AH33" s="242">
        <f>AVERAGE(P33:AC33)</f>
        <v>14.74138888888889</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24"/>
      <c r="V34" s="24"/>
      <c r="W34" s="371"/>
      <c r="X34" s="371"/>
      <c r="Y34" s="23"/>
      <c r="Z34" s="23"/>
      <c r="AA34" s="23"/>
      <c r="AB34" s="23"/>
      <c r="AC34" s="24"/>
      <c r="AD34" s="314"/>
      <c r="AE34" s="23"/>
      <c r="AF34" s="23"/>
      <c r="AG34" s="303"/>
      <c r="AH34" s="238"/>
      <c r="AI34" s="272"/>
    </row>
    <row r="35" spans="1:358" hidden="1" outlineLevel="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39"/>
      <c r="V35" s="39"/>
      <c r="W35" s="378"/>
      <c r="X35" s="378"/>
      <c r="Y35" s="38"/>
      <c r="Z35" s="38"/>
      <c r="AA35" s="3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44"/>
      <c r="V36" s="44"/>
      <c r="W36" s="373"/>
      <c r="X36" s="374"/>
      <c r="Y36" s="44"/>
      <c r="Z36" s="44"/>
      <c r="AA36" s="4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57.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388">
        <v>11.1</v>
      </c>
      <c r="Q37" s="388">
        <v>11.62</v>
      </c>
      <c r="R37" s="390">
        <v>12.238181818181829</v>
      </c>
      <c r="S37" s="390">
        <v>10.5</v>
      </c>
      <c r="T37" s="390">
        <v>10.901428571428582</v>
      </c>
      <c r="U37" s="181">
        <v>11.5</v>
      </c>
      <c r="V37" s="181">
        <v>11</v>
      </c>
      <c r="W37" s="185"/>
      <c r="X37" s="186"/>
      <c r="Y37" s="181">
        <v>10.5</v>
      </c>
      <c r="Z37" s="181">
        <v>10.75</v>
      </c>
      <c r="AA37" s="181">
        <v>11.5</v>
      </c>
      <c r="AB37" s="181">
        <v>12.5</v>
      </c>
      <c r="AC37" s="299">
        <v>13.5</v>
      </c>
      <c r="AD37" s="308">
        <f>AVERAGE(P37:R37)</f>
        <v>11.652727272727276</v>
      </c>
      <c r="AE37" s="246">
        <f>AVERAGE(S37:T37:U37)</f>
        <v>10.967142857142861</v>
      </c>
      <c r="AF37" s="246">
        <f>AVERAGE(V37:Z37)</f>
        <v>10.75</v>
      </c>
      <c r="AG37" s="309">
        <f>AVERAGE(AA37:AC37)</f>
        <v>12.5</v>
      </c>
      <c r="AH37" s="241">
        <f>AVERAGE(P37:AC37)</f>
        <v>11.467467532467532</v>
      </c>
      <c r="AI37" s="272"/>
    </row>
    <row r="38" spans="1:358" ht="57.75" hidden="1" customHeight="1" outlineLevel="1">
      <c r="A38" s="47" t="s">
        <v>24</v>
      </c>
      <c r="B38" s="78">
        <f t="shared" ref="B38" si="23">C38-$B$28</f>
        <v>13.809999999999999</v>
      </c>
      <c r="C38" s="55">
        <v>13.5</v>
      </c>
      <c r="D38" s="49"/>
      <c r="E38" s="49"/>
      <c r="F38" s="56"/>
      <c r="G38" s="57"/>
      <c r="H38" s="56"/>
      <c r="I38" s="56"/>
      <c r="J38" s="55"/>
      <c r="K38" s="189">
        <v>13.4</v>
      </c>
      <c r="L38" s="191">
        <v>13.3</v>
      </c>
      <c r="M38" s="154">
        <v>13</v>
      </c>
      <c r="N38" s="191">
        <v>13.8</v>
      </c>
      <c r="O38" s="184"/>
      <c r="P38" s="388">
        <v>11.1</v>
      </c>
      <c r="Q38" s="388">
        <v>11.62</v>
      </c>
      <c r="R38" s="391">
        <v>12.238181818181829</v>
      </c>
      <c r="S38" s="390">
        <v>10.5</v>
      </c>
      <c r="T38" s="391">
        <v>10.901428571428582</v>
      </c>
      <c r="U38" s="175">
        <v>11.7</v>
      </c>
      <c r="V38" s="175">
        <v>11</v>
      </c>
      <c r="W38" s="185"/>
      <c r="X38" s="186"/>
      <c r="Y38" s="175">
        <v>10.5</v>
      </c>
      <c r="Z38" s="175">
        <v>11.5</v>
      </c>
      <c r="AA38" s="175">
        <v>12.7</v>
      </c>
      <c r="AB38" s="175">
        <v>13.3</v>
      </c>
      <c r="AC38" s="300">
        <v>13.5</v>
      </c>
      <c r="AD38" s="308">
        <f>AVERAGE(P38:R38)</f>
        <v>11.652727272727276</v>
      </c>
      <c r="AE38" s="246">
        <f>AVERAGE(S38:T38:U38)</f>
        <v>11.033809523809529</v>
      </c>
      <c r="AF38" s="246">
        <f t="shared" ref="AF38:AF40" si="24">AVERAGE(V38:Z38)</f>
        <v>11</v>
      </c>
      <c r="AG38" s="309">
        <f t="shared" ref="AG38:AG40" si="25">AVERAGE(AA38:AC38)</f>
        <v>13.166666666666666</v>
      </c>
      <c r="AH38" s="241">
        <f>AVERAGE(P38:AC38)</f>
        <v>11.713300865800868</v>
      </c>
      <c r="AI38" s="272"/>
    </row>
    <row r="39" spans="1:358" ht="57.75" hidden="1" customHeight="1" outlineLevel="1">
      <c r="A39" s="47" t="s">
        <v>25</v>
      </c>
      <c r="B39" s="78">
        <f t="shared" ref="B39" si="26">C39-$B$35</f>
        <v>8.0000000000000071E-2</v>
      </c>
      <c r="C39" s="55">
        <v>13.8</v>
      </c>
      <c r="D39" s="49"/>
      <c r="E39" s="49"/>
      <c r="F39" s="52"/>
      <c r="G39" s="57"/>
      <c r="H39" s="56"/>
      <c r="I39" s="56"/>
      <c r="J39" s="55"/>
      <c r="K39" s="189">
        <v>12.5</v>
      </c>
      <c r="L39" s="191">
        <v>13.2</v>
      </c>
      <c r="M39" s="154">
        <v>13.2</v>
      </c>
      <c r="N39" s="191">
        <v>14.5</v>
      </c>
      <c r="O39" s="191">
        <v>15.25</v>
      </c>
      <c r="P39" s="388">
        <v>11.1</v>
      </c>
      <c r="Q39" s="388">
        <v>11.62</v>
      </c>
      <c r="R39" s="388">
        <v>12.238181818181829</v>
      </c>
      <c r="S39" s="390">
        <v>10.5</v>
      </c>
      <c r="T39" s="390">
        <v>10.901428571428582</v>
      </c>
      <c r="U39" s="181">
        <v>10.5</v>
      </c>
      <c r="V39" s="181">
        <v>11</v>
      </c>
      <c r="W39" s="185" t="s">
        <v>161</v>
      </c>
      <c r="X39" s="186" t="s">
        <v>36</v>
      </c>
      <c r="Y39" s="181">
        <v>11</v>
      </c>
      <c r="Z39" s="181">
        <v>11.5</v>
      </c>
      <c r="AA39" s="181">
        <v>11</v>
      </c>
      <c r="AB39" s="181">
        <v>11.5</v>
      </c>
      <c r="AC39" s="299">
        <v>11.5</v>
      </c>
      <c r="AD39" s="308">
        <f>AVERAGE(P39:R39)</f>
        <v>11.652727272727276</v>
      </c>
      <c r="AE39" s="246">
        <f>AVERAGE(S39:T39:U39)</f>
        <v>10.633809523809527</v>
      </c>
      <c r="AF39" s="246">
        <f t="shared" si="24"/>
        <v>11.166666666666666</v>
      </c>
      <c r="AG39" s="309">
        <f t="shared" si="25"/>
        <v>11.333333333333334</v>
      </c>
      <c r="AH39" s="241">
        <f>AVERAGE(P39:AC39)</f>
        <v>11.1966341991342</v>
      </c>
      <c r="AI39" s="272"/>
    </row>
    <row r="40" spans="1:358" ht="57.75" hidden="1" customHeight="1" outlineLevel="1" thickBot="1">
      <c r="A40" s="47" t="s">
        <v>26</v>
      </c>
      <c r="B40" s="48" t="e">
        <f>C40-#REF!</f>
        <v>#REF!</v>
      </c>
      <c r="C40" s="55">
        <v>12.8</v>
      </c>
      <c r="D40" s="49"/>
      <c r="E40" s="49"/>
      <c r="F40" s="52"/>
      <c r="G40" s="51"/>
      <c r="H40" s="52"/>
      <c r="I40" s="52"/>
      <c r="J40" s="55"/>
      <c r="K40" s="181">
        <v>13.34</v>
      </c>
      <c r="L40" s="101">
        <v>13.34</v>
      </c>
      <c r="M40" s="101">
        <v>13.68</v>
      </c>
      <c r="N40" s="182">
        <v>14.12</v>
      </c>
      <c r="O40" s="182">
        <v>14</v>
      </c>
      <c r="P40" s="388">
        <v>11.1</v>
      </c>
      <c r="Q40" s="388">
        <v>11.62</v>
      </c>
      <c r="R40" s="390">
        <v>12.238181818181829</v>
      </c>
      <c r="S40" s="390">
        <v>10.5</v>
      </c>
      <c r="T40" s="390">
        <v>10.901428571428582</v>
      </c>
      <c r="U40" s="181">
        <v>11.66</v>
      </c>
      <c r="V40" s="181">
        <v>10.84</v>
      </c>
      <c r="W40" s="185" t="s">
        <v>202</v>
      </c>
      <c r="X40" s="186"/>
      <c r="Y40" s="181">
        <v>10.7</v>
      </c>
      <c r="Z40" s="181">
        <v>10.299999999999999</v>
      </c>
      <c r="AA40" s="181">
        <v>12.7</v>
      </c>
      <c r="AB40" s="181">
        <v>14.4</v>
      </c>
      <c r="AC40" s="299">
        <v>14.6</v>
      </c>
      <c r="AD40" s="308">
        <f>AVERAGE(P40:R40)</f>
        <v>11.652727272727276</v>
      </c>
      <c r="AE40" s="246">
        <f>AVERAGE(S40:T40:U40)</f>
        <v>11.020476190476193</v>
      </c>
      <c r="AF40" s="246">
        <f t="shared" si="24"/>
        <v>10.613333333333332</v>
      </c>
      <c r="AG40" s="309">
        <f t="shared" si="25"/>
        <v>13.9</v>
      </c>
      <c r="AH40" s="241">
        <f>AVERAGE(P40:AC40)</f>
        <v>11.796634199134202</v>
      </c>
      <c r="AI40" s="272"/>
    </row>
    <row r="41" spans="1:358" s="62" customFormat="1" ht="19.5" hidden="1" outlineLevel="1" thickBot="1">
      <c r="A41" s="245" t="s">
        <v>75</v>
      </c>
      <c r="B41" s="155" t="s">
        <v>27</v>
      </c>
      <c r="C41" s="155" t="s">
        <v>27</v>
      </c>
      <c r="D41" s="155"/>
      <c r="E41" s="156"/>
      <c r="F41" s="157"/>
      <c r="G41" s="157"/>
      <c r="H41" s="157"/>
      <c r="I41" s="157"/>
      <c r="J41" s="157" t="e">
        <f t="shared" ref="J41:AG41" si="27">AVERAGE(J37:J40)</f>
        <v>#DIV/0!</v>
      </c>
      <c r="K41" s="157">
        <f t="shared" si="27"/>
        <v>13.11</v>
      </c>
      <c r="L41" s="157">
        <f t="shared" si="27"/>
        <v>13.435000000000002</v>
      </c>
      <c r="M41" s="157">
        <f t="shared" si="27"/>
        <v>13.345000000000001</v>
      </c>
      <c r="N41" s="157">
        <f t="shared" si="27"/>
        <v>14.229999999999999</v>
      </c>
      <c r="O41" s="157">
        <f t="shared" si="27"/>
        <v>14.25</v>
      </c>
      <c r="P41" s="157">
        <f t="shared" si="27"/>
        <v>11.1</v>
      </c>
      <c r="Q41" s="157">
        <f t="shared" si="27"/>
        <v>11.62</v>
      </c>
      <c r="R41" s="157">
        <f t="shared" si="27"/>
        <v>12.238181818181829</v>
      </c>
      <c r="S41" s="59">
        <f t="shared" si="27"/>
        <v>10.5</v>
      </c>
      <c r="T41" s="59">
        <f>AVERAGE(T37:T40)</f>
        <v>10.901428571428582</v>
      </c>
      <c r="U41" s="59">
        <f t="shared" si="27"/>
        <v>11.34</v>
      </c>
      <c r="V41" s="59">
        <f t="shared" si="27"/>
        <v>10.96</v>
      </c>
      <c r="W41" s="379"/>
      <c r="X41" s="379"/>
      <c r="Y41" s="59">
        <f t="shared" si="27"/>
        <v>10.675000000000001</v>
      </c>
      <c r="Z41" s="59">
        <f t="shared" si="27"/>
        <v>11.012499999999999</v>
      </c>
      <c r="AA41" s="59">
        <f t="shared" si="27"/>
        <v>11.975000000000001</v>
      </c>
      <c r="AB41" s="59">
        <f t="shared" si="27"/>
        <v>12.924999999999999</v>
      </c>
      <c r="AC41" s="234">
        <f t="shared" si="27"/>
        <v>13.275</v>
      </c>
      <c r="AD41" s="310">
        <f t="shared" si="27"/>
        <v>11.652727272727276</v>
      </c>
      <c r="AE41" s="59">
        <f t="shared" si="27"/>
        <v>10.913809523809528</v>
      </c>
      <c r="AF41" s="59">
        <f t="shared" si="27"/>
        <v>10.882499999999999</v>
      </c>
      <c r="AG41" s="311">
        <f t="shared" si="27"/>
        <v>12.725</v>
      </c>
      <c r="AH41" s="242">
        <f>AVERAGE(AH37:AH40)</f>
        <v>11.543509199134201</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17.25" customHeight="1" collapsed="1" thickBot="1">
      <c r="A42" s="227" t="s">
        <v>74</v>
      </c>
      <c r="B42" s="165"/>
      <c r="C42" s="165"/>
      <c r="D42" s="166"/>
      <c r="E42" s="166"/>
      <c r="F42" s="167"/>
      <c r="G42" s="167"/>
      <c r="H42" s="167"/>
      <c r="I42" s="167"/>
      <c r="J42" s="168"/>
      <c r="K42" s="167"/>
      <c r="L42" s="167"/>
      <c r="M42" s="167"/>
      <c r="N42" s="164">
        <f>N41</f>
        <v>14.229999999999999</v>
      </c>
      <c r="O42" s="164">
        <v>15.6</v>
      </c>
      <c r="P42" s="164">
        <f>P41</f>
        <v>11.1</v>
      </c>
      <c r="Q42" s="164">
        <f t="shared" ref="Q42:R42" si="28">Q41</f>
        <v>11.62</v>
      </c>
      <c r="R42" s="164">
        <f t="shared" si="28"/>
        <v>12.238181818181829</v>
      </c>
      <c r="S42" s="164">
        <f>S41</f>
        <v>10.5</v>
      </c>
      <c r="T42" s="164">
        <f>T41</f>
        <v>10.901428571428582</v>
      </c>
      <c r="U42" s="164">
        <v>11.3</v>
      </c>
      <c r="V42" s="164">
        <v>11</v>
      </c>
      <c r="W42" s="370"/>
      <c r="X42" s="370"/>
      <c r="Y42" s="164">
        <v>10.5</v>
      </c>
      <c r="Z42" s="164">
        <v>11</v>
      </c>
      <c r="AA42" s="164">
        <v>12</v>
      </c>
      <c r="AB42" s="164">
        <v>13</v>
      </c>
      <c r="AC42" s="164">
        <v>14</v>
      </c>
      <c r="AD42" s="312">
        <f>AVERAGE(P42:R42)</f>
        <v>11.652727272727276</v>
      </c>
      <c r="AE42" s="164">
        <f>AVERAGE(S42:T42:U42)</f>
        <v>10.900476190476192</v>
      </c>
      <c r="AF42" s="164">
        <f>AVERAGE(V42:Z42)</f>
        <v>10.833333333333334</v>
      </c>
      <c r="AG42" s="313">
        <f>AVERAGE(AA42:AC42)</f>
        <v>13</v>
      </c>
      <c r="AH42" s="242">
        <f>AVERAGE(P42:AC42)</f>
        <v>11.596634199134201</v>
      </c>
      <c r="AI42" s="271">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15.75" hidden="1" customHeight="1">
      <c r="A43" s="197" t="s">
        <v>37</v>
      </c>
      <c r="B43" s="102"/>
      <c r="C43" s="102"/>
      <c r="D43" s="102"/>
      <c r="E43" s="102"/>
      <c r="F43" s="159"/>
      <c r="G43" s="159"/>
      <c r="H43" s="159"/>
      <c r="I43" s="159"/>
      <c r="J43" s="103"/>
      <c r="K43" s="159">
        <f>K41+K14</f>
        <v>61.41</v>
      </c>
      <c r="L43" s="159">
        <f>L41+L14</f>
        <v>60.285000000000004</v>
      </c>
      <c r="M43" s="104">
        <f t="shared" ref="M43:AH44" si="29">M41-M52</f>
        <v>0.27500000000000036</v>
      </c>
      <c r="N43" s="157">
        <f t="shared" si="29"/>
        <v>0.19999999999999929</v>
      </c>
      <c r="O43" s="157">
        <f t="shared" si="29"/>
        <v>9.9999999999999645E-2</v>
      </c>
      <c r="P43" s="157">
        <f t="shared" si="29"/>
        <v>1.7599999999999998</v>
      </c>
      <c r="Q43" s="157">
        <f t="shared" si="29"/>
        <v>2.4599999999999991</v>
      </c>
      <c r="R43" s="157">
        <f t="shared" si="29"/>
        <v>1.8622727272727317</v>
      </c>
      <c r="S43" s="157">
        <f t="shared" si="29"/>
        <v>1.4499999999999993</v>
      </c>
      <c r="T43" s="157">
        <f t="shared" si="29"/>
        <v>0.31809523809523199</v>
      </c>
      <c r="U43" s="157">
        <f t="shared" si="29"/>
        <v>0.17750000000000021</v>
      </c>
      <c r="V43" s="157">
        <f t="shared" si="29"/>
        <v>0.41000000000000014</v>
      </c>
      <c r="W43" s="159"/>
      <c r="X43" s="159"/>
      <c r="Y43" s="157">
        <f t="shared" si="29"/>
        <v>0.55000000000000071</v>
      </c>
      <c r="Z43" s="157">
        <f t="shared" si="29"/>
        <v>0.73749999999999893</v>
      </c>
      <c r="AA43" s="157">
        <f t="shared" si="29"/>
        <v>0.70000000000000107</v>
      </c>
      <c r="AB43" s="157">
        <f t="shared" si="29"/>
        <v>0.58249999999999957</v>
      </c>
      <c r="AC43" s="236">
        <f t="shared" si="29"/>
        <v>0.82500000000000107</v>
      </c>
      <c r="AD43" s="317">
        <f t="shared" si="29"/>
        <v>2.0274242424242441</v>
      </c>
      <c r="AE43" s="157">
        <f t="shared" si="29"/>
        <v>0.64853174603174324</v>
      </c>
      <c r="AF43" s="157">
        <f t="shared" si="29"/>
        <v>0.56583333333333385</v>
      </c>
      <c r="AG43" s="318">
        <f t="shared" si="29"/>
        <v>0.70250000000000057</v>
      </c>
      <c r="AH43" s="242">
        <f t="shared" si="29"/>
        <v>0.98607233044733</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si="29"/>
        <v>0.19999999999999929</v>
      </c>
      <c r="O44" s="164">
        <f t="shared" si="29"/>
        <v>1.4499999999999993</v>
      </c>
      <c r="P44" s="164">
        <f t="shared" si="29"/>
        <v>1.7599999999999998</v>
      </c>
      <c r="Q44" s="164">
        <f t="shared" si="29"/>
        <v>2.4599999999999991</v>
      </c>
      <c r="R44" s="164">
        <f t="shared" si="29"/>
        <v>1.8622727272727317</v>
      </c>
      <c r="S44" s="164">
        <f t="shared" si="29"/>
        <v>1.4499999999999993</v>
      </c>
      <c r="T44" s="164">
        <f t="shared" si="29"/>
        <v>0.31809523809523199</v>
      </c>
      <c r="U44" s="164">
        <f t="shared" si="29"/>
        <v>0.10000000000000142</v>
      </c>
      <c r="V44" s="164">
        <f t="shared" si="29"/>
        <v>0.5</v>
      </c>
      <c r="W44" s="370"/>
      <c r="X44" s="370"/>
      <c r="Y44" s="164">
        <f t="shared" si="29"/>
        <v>0.5</v>
      </c>
      <c r="Z44" s="164">
        <f t="shared" si="29"/>
        <v>0.5</v>
      </c>
      <c r="AA44" s="164">
        <f t="shared" si="29"/>
        <v>1</v>
      </c>
      <c r="AB44" s="164">
        <f t="shared" si="29"/>
        <v>1</v>
      </c>
      <c r="AC44" s="229">
        <f t="shared" si="29"/>
        <v>1.5</v>
      </c>
      <c r="AD44" s="312">
        <f>AVERAGE(P44:R44)</f>
        <v>2.0274242424242437</v>
      </c>
      <c r="AE44" s="164">
        <f>AE42-AE53</f>
        <v>0.62269841269840853</v>
      </c>
      <c r="AF44" s="164">
        <f>AF42-AF53</f>
        <v>0.5</v>
      </c>
      <c r="AG44" s="313">
        <f>AG42-AG53</f>
        <v>1.1666666666666661</v>
      </c>
      <c r="AH44" s="243">
        <f>AH42-AH53</f>
        <v>1.0791973304473306</v>
      </c>
      <c r="AI44" s="274">
        <f>AI42-AI52</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ht="21.75" thickBot="1">
      <c r="A45" s="196" t="s">
        <v>38</v>
      </c>
      <c r="B45" s="88"/>
      <c r="C45" s="88"/>
      <c r="D45" s="65"/>
      <c r="E45" s="65"/>
      <c r="F45" s="20"/>
      <c r="G45" s="20"/>
      <c r="H45" s="20"/>
      <c r="I45" s="20"/>
      <c r="J45" s="66"/>
      <c r="K45" s="20"/>
      <c r="L45" s="20"/>
      <c r="M45" s="20"/>
      <c r="N45" s="20"/>
      <c r="O45" s="20"/>
      <c r="P45" s="20"/>
      <c r="Q45" s="20"/>
      <c r="R45" s="23"/>
      <c r="S45" s="24"/>
      <c r="T45" s="24"/>
      <c r="U45" s="24"/>
      <c r="V45" s="24"/>
      <c r="W45" s="371"/>
      <c r="X45" s="371"/>
      <c r="Y45" s="177"/>
      <c r="Z45" s="177"/>
      <c r="AA45" s="177"/>
      <c r="AB45" s="177"/>
      <c r="AC45" s="301"/>
      <c r="AD45" s="314"/>
      <c r="AE45" s="23"/>
      <c r="AF45" s="23"/>
      <c r="AG45" s="303"/>
      <c r="AH45" s="238"/>
      <c r="AI45" s="275">
        <f>AH42-AH53</f>
        <v>1.0791973304473306</v>
      </c>
    </row>
    <row r="46" spans="1:358" ht="17.25" hidden="1" customHeight="1" outlineLevel="1">
      <c r="A46" s="89" t="s">
        <v>39</v>
      </c>
      <c r="B46" s="105">
        <v>14.19</v>
      </c>
      <c r="C46" s="106" t="str">
        <f>C35</f>
        <v>Previous WK</v>
      </c>
      <c r="D46" s="98"/>
      <c r="E46" s="99">
        <v>13.82</v>
      </c>
      <c r="F46" s="35"/>
      <c r="G46" s="35"/>
      <c r="H46" s="35"/>
      <c r="I46" s="35"/>
      <c r="J46" s="72"/>
      <c r="K46" s="35"/>
      <c r="L46" s="37"/>
      <c r="M46" s="37"/>
      <c r="N46" s="35"/>
      <c r="O46" s="35"/>
      <c r="P46" s="35"/>
      <c r="Q46" s="35"/>
      <c r="R46" s="38"/>
      <c r="S46" s="39"/>
      <c r="T46" s="39"/>
      <c r="U46" s="39"/>
      <c r="V46" s="39"/>
      <c r="W46" s="381"/>
      <c r="X46" s="381"/>
      <c r="Y46" s="38"/>
      <c r="Z46" s="38"/>
      <c r="AA46" s="38"/>
      <c r="AB46" s="38"/>
      <c r="AC46" s="39"/>
      <c r="AD46" s="304"/>
      <c r="AE46" s="248"/>
      <c r="AF46" s="248"/>
      <c r="AG46" s="305"/>
      <c r="AH46" s="239"/>
      <c r="AI46" s="267"/>
    </row>
    <row r="47" spans="1:358" s="77" customFormat="1" ht="16.5" hidden="1" customHeight="1" outlineLevel="1">
      <c r="A47" s="1180"/>
      <c r="B47" s="1181"/>
      <c r="C47" s="1181"/>
      <c r="D47" s="41"/>
      <c r="E47" s="41"/>
      <c r="F47" s="76"/>
      <c r="G47" s="76"/>
      <c r="H47" s="76"/>
      <c r="I47" s="76"/>
      <c r="J47" s="43"/>
      <c r="K47" s="76"/>
      <c r="L47" s="76"/>
      <c r="M47" s="76"/>
      <c r="N47" s="76"/>
      <c r="O47" s="76"/>
      <c r="P47" s="222"/>
      <c r="Q47" s="76"/>
      <c r="R47" s="44"/>
      <c r="S47" s="44"/>
      <c r="T47" s="44"/>
      <c r="U47" s="44"/>
      <c r="V47" s="44"/>
      <c r="W47" s="382"/>
      <c r="X47" s="383"/>
      <c r="Y47" s="44"/>
      <c r="Z47" s="44"/>
      <c r="AA47" s="44"/>
      <c r="AB47" s="44"/>
      <c r="AC47" s="235"/>
      <c r="AD47" s="315"/>
      <c r="AE47" s="44"/>
      <c r="AF47" s="44"/>
      <c r="AG47" s="316"/>
      <c r="AH47" s="240"/>
      <c r="AI47" s="268"/>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5"/>
      <c r="EY47" s="45"/>
      <c r="EZ47" s="45"/>
      <c r="FA47" s="45"/>
      <c r="FB47" s="45"/>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5"/>
      <c r="GL47" s="45"/>
      <c r="GM47" s="45"/>
      <c r="GN47" s="45"/>
      <c r="GO47" s="45"/>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row>
    <row r="48" spans="1:358" ht="50.25" hidden="1" customHeight="1" outlineLevel="1">
      <c r="A48" s="47" t="s">
        <v>23</v>
      </c>
      <c r="B48" s="78">
        <f>C48-$B$46</f>
        <v>6.0000000000000497E-2</v>
      </c>
      <c r="C48" s="55">
        <v>14.25</v>
      </c>
      <c r="D48" s="49"/>
      <c r="E48" s="49"/>
      <c r="F48" s="51"/>
      <c r="G48" s="57"/>
      <c r="H48" s="56"/>
      <c r="I48" s="56"/>
      <c r="J48" s="55"/>
      <c r="K48" s="189">
        <v>13.5</v>
      </c>
      <c r="L48" s="191">
        <v>14.2</v>
      </c>
      <c r="M48" s="154">
        <v>13.1</v>
      </c>
      <c r="N48" s="191">
        <v>14.2</v>
      </c>
      <c r="O48" s="191">
        <v>13.7</v>
      </c>
      <c r="P48" s="388">
        <v>9.34</v>
      </c>
      <c r="Q48" s="388">
        <v>9.16</v>
      </c>
      <c r="R48" s="388">
        <v>10.375909090909097</v>
      </c>
      <c r="S48" s="388">
        <v>9.0500000000000007</v>
      </c>
      <c r="T48" s="388">
        <v>10.58333333333335</v>
      </c>
      <c r="U48" s="189">
        <v>11.5</v>
      </c>
      <c r="V48" s="189">
        <v>10.5</v>
      </c>
      <c r="W48" s="185"/>
      <c r="X48" s="186"/>
      <c r="Y48" s="189">
        <v>10</v>
      </c>
      <c r="Z48" s="189">
        <v>10</v>
      </c>
      <c r="AA48" s="189">
        <v>10.5</v>
      </c>
      <c r="AB48" s="189">
        <v>11.5</v>
      </c>
      <c r="AC48" s="297">
        <v>12.5</v>
      </c>
      <c r="AD48" s="308">
        <f>AVERAGE(P48:R48)</f>
        <v>9.6253030303030318</v>
      </c>
      <c r="AE48" s="246">
        <f>AVERAGE(S48:T48:U48)</f>
        <v>10.377777777777784</v>
      </c>
      <c r="AF48" s="246">
        <f>AVERAGE(V48:Z48)</f>
        <v>10.166666666666666</v>
      </c>
      <c r="AG48" s="309">
        <f>AVERAGE(AA48:AC48)</f>
        <v>11.5</v>
      </c>
      <c r="AH48" s="241">
        <f>AVERAGE(P48:AC48)</f>
        <v>10.41743686868687</v>
      </c>
      <c r="AI48" s="267"/>
    </row>
    <row r="49" spans="1:358" ht="50.25" hidden="1" customHeight="1" outlineLevel="1">
      <c r="A49" s="47" t="s">
        <v>24</v>
      </c>
      <c r="B49" s="78" t="e">
        <f>C49-#REF!</f>
        <v>#REF!</v>
      </c>
      <c r="C49" s="55">
        <v>14.3</v>
      </c>
      <c r="D49" s="49"/>
      <c r="E49" s="49"/>
      <c r="F49" s="57"/>
      <c r="G49" s="57"/>
      <c r="H49" s="56"/>
      <c r="I49" s="56"/>
      <c r="J49" s="55"/>
      <c r="K49" s="189">
        <v>13.5</v>
      </c>
      <c r="L49" s="191">
        <v>13.6</v>
      </c>
      <c r="M49" s="154">
        <v>12.9</v>
      </c>
      <c r="N49" s="191">
        <v>14</v>
      </c>
      <c r="O49" s="184"/>
      <c r="P49" s="388">
        <v>9.34</v>
      </c>
      <c r="Q49" s="388">
        <v>9.16</v>
      </c>
      <c r="R49" s="389">
        <v>10.375909090909097</v>
      </c>
      <c r="S49" s="388">
        <v>9.0500000000000007</v>
      </c>
      <c r="T49" s="389">
        <v>10.58333333333335</v>
      </c>
      <c r="U49" s="183">
        <v>11.5</v>
      </c>
      <c r="V49" s="183">
        <v>10.5</v>
      </c>
      <c r="W49" s="185"/>
      <c r="X49" s="186"/>
      <c r="Y49" s="183">
        <v>10</v>
      </c>
      <c r="Z49" s="183">
        <v>11</v>
      </c>
      <c r="AA49" s="183">
        <v>12</v>
      </c>
      <c r="AB49" s="183">
        <v>12.5</v>
      </c>
      <c r="AC49" s="298">
        <v>12.8</v>
      </c>
      <c r="AD49" s="308">
        <f>AVERAGE(P49:R49)</f>
        <v>9.6253030303030318</v>
      </c>
      <c r="AE49" s="246">
        <f>AVERAGE(S49:T49:U49)</f>
        <v>10.377777777777784</v>
      </c>
      <c r="AF49" s="246">
        <f t="shared" ref="AF49:AF51" si="30">AVERAGE(V49:Z49)</f>
        <v>10.5</v>
      </c>
      <c r="AG49" s="309">
        <f t="shared" ref="AG49:AG51" si="31">AVERAGE(AA49:AC49)</f>
        <v>12.433333333333332</v>
      </c>
      <c r="AH49" s="241">
        <f>AVERAGE(P49:AC49)</f>
        <v>10.734103535353539</v>
      </c>
      <c r="AI49" s="267"/>
    </row>
    <row r="50" spans="1:358" ht="50.25" hidden="1" customHeight="1" outlineLevel="1">
      <c r="A50" s="47" t="s">
        <v>25</v>
      </c>
      <c r="B50" s="78">
        <f t="shared" ref="B50" si="32">C50-$B$46</f>
        <v>-8.9999999999999858E-2</v>
      </c>
      <c r="C50" s="55">
        <v>14.1</v>
      </c>
      <c r="D50" s="49"/>
      <c r="E50" s="49"/>
      <c r="F50" s="57"/>
      <c r="G50" s="57"/>
      <c r="H50" s="56"/>
      <c r="I50" s="56"/>
      <c r="J50" s="55"/>
      <c r="K50" s="189">
        <v>13</v>
      </c>
      <c r="L50" s="191">
        <v>13</v>
      </c>
      <c r="M50" s="189">
        <v>13</v>
      </c>
      <c r="N50" s="189">
        <v>14.3</v>
      </c>
      <c r="O50" s="189">
        <v>14.75</v>
      </c>
      <c r="P50" s="388">
        <v>9.34</v>
      </c>
      <c r="Q50" s="388">
        <v>9.16</v>
      </c>
      <c r="R50" s="388">
        <v>10.375909090909097</v>
      </c>
      <c r="S50" s="388">
        <v>9.0500000000000007</v>
      </c>
      <c r="T50" s="388">
        <v>10.58333333333335</v>
      </c>
      <c r="U50" s="189">
        <v>10.5</v>
      </c>
      <c r="V50" s="189">
        <v>10.5</v>
      </c>
      <c r="W50" s="185" t="s">
        <v>162</v>
      </c>
      <c r="X50" s="186" t="s">
        <v>36</v>
      </c>
      <c r="Y50" s="189">
        <v>10.5</v>
      </c>
      <c r="Z50" s="189">
        <v>11</v>
      </c>
      <c r="AA50" s="189">
        <v>11</v>
      </c>
      <c r="AB50" s="189">
        <v>11.5</v>
      </c>
      <c r="AC50" s="297">
        <v>11.5</v>
      </c>
      <c r="AD50" s="308">
        <f>AVERAGE(P50:R50)</f>
        <v>9.6253030303030318</v>
      </c>
      <c r="AE50" s="246">
        <f>AVERAGE(S50:T50:U50)</f>
        <v>10.04444444444445</v>
      </c>
      <c r="AF50" s="246">
        <f t="shared" si="30"/>
        <v>10.666666666666666</v>
      </c>
      <c r="AG50" s="309">
        <f t="shared" si="31"/>
        <v>11.333333333333334</v>
      </c>
      <c r="AH50" s="241">
        <f>AVERAGE(P50:AC50)</f>
        <v>10.41743686868687</v>
      </c>
      <c r="AI50" s="267"/>
    </row>
    <row r="51" spans="1:358" ht="50.25" hidden="1" customHeight="1" outlineLevel="1" thickBot="1">
      <c r="A51" s="47" t="s">
        <v>26</v>
      </c>
      <c r="B51" s="78" t="e">
        <f>C51-#REF!</f>
        <v>#REF!</v>
      </c>
      <c r="C51" s="55">
        <v>14.5</v>
      </c>
      <c r="D51" s="49"/>
      <c r="E51" s="49"/>
      <c r="F51" s="51"/>
      <c r="G51" s="51"/>
      <c r="H51" s="52"/>
      <c r="I51" s="52"/>
      <c r="J51" s="55"/>
      <c r="K51" s="181">
        <v>13.4</v>
      </c>
      <c r="L51" s="101">
        <v>13.4</v>
      </c>
      <c r="M51" s="101">
        <v>13.28</v>
      </c>
      <c r="N51" s="176">
        <v>13.62</v>
      </c>
      <c r="O51" s="176">
        <v>14</v>
      </c>
      <c r="P51" s="388">
        <v>9.34</v>
      </c>
      <c r="Q51" s="388">
        <v>9.16</v>
      </c>
      <c r="R51" s="389">
        <v>10.375909090909097</v>
      </c>
      <c r="S51" s="388">
        <v>9.0500000000000007</v>
      </c>
      <c r="T51" s="389">
        <v>10.58333333333335</v>
      </c>
      <c r="U51" s="189">
        <v>11.15</v>
      </c>
      <c r="V51" s="189">
        <v>10.7</v>
      </c>
      <c r="W51" s="224" t="s">
        <v>203</v>
      </c>
      <c r="X51" s="186" t="s">
        <v>204</v>
      </c>
      <c r="Y51" s="183">
        <v>10</v>
      </c>
      <c r="Z51" s="183">
        <v>9.1</v>
      </c>
      <c r="AA51" s="183">
        <v>11.6</v>
      </c>
      <c r="AB51" s="183">
        <v>13.87</v>
      </c>
      <c r="AC51" s="298">
        <v>13</v>
      </c>
      <c r="AD51" s="308">
        <f>AVERAGE(P51:R51)</f>
        <v>9.6253030303030318</v>
      </c>
      <c r="AE51" s="246">
        <f>AVERAGE(S51:T51:U51)</f>
        <v>10.261111111111118</v>
      </c>
      <c r="AF51" s="246">
        <f t="shared" si="30"/>
        <v>9.9333333333333318</v>
      </c>
      <c r="AG51" s="309">
        <f t="shared" si="31"/>
        <v>12.823333333333332</v>
      </c>
      <c r="AH51" s="241">
        <f>AVERAGE(P51:AC51)</f>
        <v>10.660770202020204</v>
      </c>
      <c r="AI51" s="267"/>
    </row>
    <row r="52" spans="1:358" s="62" customFormat="1" ht="19.5" hidden="1" outlineLevel="1" thickBot="1">
      <c r="A52" s="245" t="s">
        <v>75</v>
      </c>
      <c r="B52" s="155" t="s">
        <v>27</v>
      </c>
      <c r="C52" s="155" t="s">
        <v>27</v>
      </c>
      <c r="D52" s="155"/>
      <c r="E52" s="156"/>
      <c r="F52" s="157" t="e">
        <f>AVERAGE(F48:F51)</f>
        <v>#DIV/0!</v>
      </c>
      <c r="G52" s="157"/>
      <c r="H52" s="157"/>
      <c r="I52" s="157"/>
      <c r="J52" s="157" t="e">
        <f t="shared" ref="J52:K52" si="33">AVERAGE(J48:J51)</f>
        <v>#DIV/0!</v>
      </c>
      <c r="K52" s="157">
        <f t="shared" si="33"/>
        <v>13.35</v>
      </c>
      <c r="L52" s="157">
        <v>13.75</v>
      </c>
      <c r="M52" s="157">
        <f>AVERAGE(M48:M51)</f>
        <v>13.07</v>
      </c>
      <c r="N52" s="157">
        <f>AVERAGE(N48:N51)</f>
        <v>14.03</v>
      </c>
      <c r="O52" s="157">
        <f>AVERAGE(O48:O51)</f>
        <v>14.15</v>
      </c>
      <c r="P52" s="157">
        <f>AVERAGE(P48:P51)</f>
        <v>9.34</v>
      </c>
      <c r="Q52" s="157">
        <f>AVERAGE(Q48:Q51)</f>
        <v>9.16</v>
      </c>
      <c r="R52" s="157">
        <f t="shared" ref="R52:AG52" si="34">AVERAGE(R48:R51)</f>
        <v>10.375909090909097</v>
      </c>
      <c r="S52" s="59">
        <f t="shared" si="34"/>
        <v>9.0500000000000007</v>
      </c>
      <c r="T52" s="59">
        <f>AVERAGE(T48:T51)</f>
        <v>10.58333333333335</v>
      </c>
      <c r="U52" s="59">
        <f t="shared" si="34"/>
        <v>11.1625</v>
      </c>
      <c r="V52" s="59">
        <f t="shared" si="34"/>
        <v>10.55</v>
      </c>
      <c r="W52" s="379"/>
      <c r="X52" s="379"/>
      <c r="Y52" s="59">
        <f t="shared" si="34"/>
        <v>10.125</v>
      </c>
      <c r="Z52" s="59">
        <f t="shared" si="34"/>
        <v>10.275</v>
      </c>
      <c r="AA52" s="59">
        <f t="shared" si="34"/>
        <v>11.275</v>
      </c>
      <c r="AB52" s="59">
        <f t="shared" si="34"/>
        <v>12.342499999999999</v>
      </c>
      <c r="AC52" s="234">
        <f t="shared" si="34"/>
        <v>12.45</v>
      </c>
      <c r="AD52" s="310">
        <f t="shared" si="34"/>
        <v>9.6253030303030318</v>
      </c>
      <c r="AE52" s="59">
        <f t="shared" si="34"/>
        <v>10.265277777777785</v>
      </c>
      <c r="AF52" s="59">
        <f t="shared" si="34"/>
        <v>10.316666666666665</v>
      </c>
      <c r="AG52" s="311">
        <f t="shared" si="34"/>
        <v>12.022499999999999</v>
      </c>
      <c r="AH52" s="242">
        <f>AVERAGE(AH48:AH51)</f>
        <v>10.557436868686871</v>
      </c>
      <c r="AI52" s="270"/>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s="61"/>
      <c r="GU52" s="61"/>
      <c r="GV52" s="61"/>
      <c r="GW52" s="61"/>
      <c r="GX52" s="61"/>
      <c r="GY52" s="61"/>
      <c r="GZ52" s="61"/>
      <c r="HA52" s="61"/>
      <c r="HB52" s="61"/>
      <c r="HC52" s="61"/>
      <c r="HD52" s="61"/>
      <c r="HE52" s="61"/>
      <c r="HF52" s="61"/>
      <c r="HG52" s="61"/>
      <c r="HH52" s="61"/>
      <c r="HI52" s="61"/>
      <c r="HJ52" s="61"/>
      <c r="HK52" s="61"/>
      <c r="HL52" s="61"/>
      <c r="HM52" s="61"/>
      <c r="HN52" s="61"/>
      <c r="HO52" s="61"/>
      <c r="HP52" s="61"/>
      <c r="HQ52" s="61"/>
      <c r="HR52" s="61"/>
      <c r="HS52" s="61"/>
      <c r="HT52" s="61"/>
      <c r="HU52" s="61"/>
      <c r="HV52" s="61"/>
      <c r="HW52" s="61"/>
      <c r="HX52" s="61"/>
      <c r="HY52" s="61"/>
      <c r="HZ52" s="61"/>
      <c r="IA52" s="61"/>
      <c r="IB52" s="61"/>
      <c r="IC52" s="61"/>
      <c r="ID52" s="61"/>
      <c r="IE52" s="61"/>
      <c r="IF52" s="61"/>
      <c r="IG52" s="61"/>
      <c r="IH52" s="61"/>
      <c r="II52" s="61"/>
      <c r="IJ52" s="61"/>
      <c r="IK52" s="61"/>
      <c r="IL52" s="61"/>
      <c r="IM52" s="61"/>
      <c r="IN52" s="61"/>
      <c r="IO52" s="61"/>
      <c r="IP52" s="61"/>
      <c r="IQ52" s="61"/>
      <c r="IR52" s="61"/>
      <c r="IS52" s="61"/>
      <c r="IT52" s="61"/>
      <c r="IU52" s="61"/>
      <c r="IV52" s="61"/>
      <c r="IW52" s="61"/>
      <c r="IX52" s="61"/>
      <c r="IY52" s="61"/>
      <c r="IZ52" s="61"/>
      <c r="JA52" s="61"/>
      <c r="JB52" s="61"/>
      <c r="JC52" s="61"/>
      <c r="JD52" s="61"/>
      <c r="JE52" s="61"/>
      <c r="JF52" s="61"/>
      <c r="JG52" s="61"/>
      <c r="JH52" s="61"/>
      <c r="JI52" s="61"/>
      <c r="JJ52" s="61"/>
      <c r="JK52" s="61"/>
      <c r="JL52" s="61"/>
      <c r="JM52" s="61"/>
      <c r="JN52" s="61"/>
      <c r="JO52" s="61"/>
      <c r="JP52" s="61"/>
      <c r="JQ52" s="61"/>
      <c r="JR52" s="61"/>
      <c r="JS52" s="61"/>
      <c r="JT52" s="61"/>
      <c r="JU52" s="61"/>
      <c r="JV52" s="61"/>
      <c r="JW52" s="61"/>
      <c r="JX52" s="61"/>
      <c r="JY52" s="61"/>
      <c r="JZ52" s="61"/>
      <c r="KA52" s="61"/>
      <c r="KB52" s="61"/>
      <c r="KC52" s="61"/>
      <c r="KD52" s="61"/>
      <c r="KE52" s="61"/>
      <c r="KF52" s="61"/>
      <c r="KG52" s="61"/>
      <c r="KH52" s="61"/>
      <c r="KI52" s="61"/>
      <c r="KJ52" s="61"/>
      <c r="KK52" s="61"/>
      <c r="KL52" s="61"/>
      <c r="KM52" s="61"/>
      <c r="KN52" s="61"/>
      <c r="KO52" s="61"/>
      <c r="KP52" s="61"/>
      <c r="KQ52" s="61"/>
      <c r="KR52" s="61"/>
      <c r="KS52" s="61"/>
      <c r="KT52" s="61"/>
      <c r="KU52" s="61"/>
      <c r="KV52" s="61"/>
      <c r="KW52" s="61"/>
      <c r="KX52" s="61"/>
      <c r="KY52" s="61"/>
      <c r="KZ52" s="61"/>
      <c r="LA52" s="61"/>
      <c r="LB52" s="61"/>
      <c r="LC52" s="61"/>
      <c r="LD52" s="61"/>
      <c r="LE52" s="61"/>
      <c r="LF52" s="61"/>
      <c r="LG52" s="61"/>
      <c r="LH52" s="61"/>
      <c r="LI52" s="61"/>
      <c r="LJ52" s="61"/>
      <c r="LK52" s="61"/>
      <c r="LL52" s="61"/>
      <c r="LM52" s="61"/>
      <c r="LN52" s="61"/>
      <c r="LO52" s="61"/>
      <c r="LP52" s="61"/>
      <c r="LQ52" s="61"/>
      <c r="LR52" s="61"/>
      <c r="LS52" s="61"/>
      <c r="LT52" s="61"/>
      <c r="LU52" s="61"/>
      <c r="LV52" s="61"/>
      <c r="LW52" s="61"/>
      <c r="LX52" s="61"/>
      <c r="LY52" s="61"/>
      <c r="LZ52" s="61"/>
      <c r="MA52" s="61"/>
      <c r="MB52" s="61"/>
      <c r="MC52" s="61"/>
      <c r="MD52" s="61"/>
      <c r="ME52" s="61"/>
      <c r="MF52" s="61"/>
      <c r="MG52" s="61"/>
      <c r="MH52" s="61"/>
      <c r="MI52" s="61"/>
      <c r="MJ52" s="61"/>
      <c r="MK52" s="61"/>
      <c r="ML52" s="61"/>
      <c r="MM52" s="61"/>
      <c r="MN52" s="61"/>
      <c r="MO52" s="61"/>
      <c r="MP52" s="61"/>
      <c r="MQ52" s="61"/>
      <c r="MR52" s="61"/>
      <c r="MS52" s="61"/>
      <c r="MT52" s="61"/>
    </row>
    <row r="53" spans="1:358" ht="19.5" collapsed="1" thickBot="1">
      <c r="A53" s="227" t="s">
        <v>74</v>
      </c>
      <c r="B53" s="165"/>
      <c r="C53" s="165"/>
      <c r="D53" s="166"/>
      <c r="E53" s="166"/>
      <c r="F53" s="167"/>
      <c r="G53" s="167"/>
      <c r="H53" s="167"/>
      <c r="I53" s="167"/>
      <c r="J53" s="168"/>
      <c r="K53" s="167">
        <f>K52+K14</f>
        <v>61.65</v>
      </c>
      <c r="L53" s="167">
        <f>L52+L14</f>
        <v>60.6</v>
      </c>
      <c r="M53" s="167"/>
      <c r="N53" s="164">
        <f>N52</f>
        <v>14.03</v>
      </c>
      <c r="O53" s="164">
        <f t="shared" ref="O53" si="35">O52</f>
        <v>14.15</v>
      </c>
      <c r="P53" s="164">
        <f>P52</f>
        <v>9.34</v>
      </c>
      <c r="Q53" s="164">
        <f t="shared" ref="Q53" si="36">Q52</f>
        <v>9.16</v>
      </c>
      <c r="R53" s="164">
        <f>R52</f>
        <v>10.375909090909097</v>
      </c>
      <c r="S53" s="164">
        <f>S52</f>
        <v>9.0500000000000007</v>
      </c>
      <c r="T53" s="164">
        <f>T52</f>
        <v>10.58333333333335</v>
      </c>
      <c r="U53" s="164">
        <v>11.2</v>
      </c>
      <c r="V53" s="164">
        <v>10.5</v>
      </c>
      <c r="W53" s="370"/>
      <c r="X53" s="370"/>
      <c r="Y53" s="164">
        <v>10</v>
      </c>
      <c r="Z53" s="164">
        <v>10.5</v>
      </c>
      <c r="AA53" s="164">
        <v>11</v>
      </c>
      <c r="AB53" s="164">
        <v>12</v>
      </c>
      <c r="AC53" s="164">
        <v>12.5</v>
      </c>
      <c r="AD53" s="312">
        <f>AVERAGE(P53:R53)</f>
        <v>9.6253030303030318</v>
      </c>
      <c r="AE53" s="164">
        <f>AVERAGE(S53:T53:U53)</f>
        <v>10.277777777777784</v>
      </c>
      <c r="AF53" s="164">
        <f>AVERAGE(V53:Z53)</f>
        <v>10.333333333333334</v>
      </c>
      <c r="AG53" s="313">
        <f>AVERAGE(AA53:AC53)</f>
        <v>11.833333333333334</v>
      </c>
      <c r="AH53" s="242">
        <f>AVERAGE(P53:AC53)</f>
        <v>10.51743686868687</v>
      </c>
      <c r="AI53" s="275">
        <v>12.8</v>
      </c>
    </row>
    <row r="54" spans="1:358" ht="21.75" thickBot="1">
      <c r="A54" s="196" t="s">
        <v>41</v>
      </c>
      <c r="B54" s="88"/>
      <c r="C54" s="88"/>
      <c r="D54" s="65"/>
      <c r="E54" s="65"/>
      <c r="F54" s="20"/>
      <c r="G54" s="20"/>
      <c r="H54" s="20"/>
      <c r="I54" s="20"/>
      <c r="J54" s="109"/>
      <c r="K54" s="20"/>
      <c r="L54" s="20"/>
      <c r="M54" s="20"/>
      <c r="N54" s="20"/>
      <c r="O54" s="20"/>
      <c r="P54" s="20"/>
      <c r="Q54" s="20"/>
      <c r="R54" s="23"/>
      <c r="S54" s="24"/>
      <c r="T54" s="24"/>
      <c r="U54" s="24"/>
      <c r="V54" s="24"/>
      <c r="W54" s="371"/>
      <c r="X54" s="371"/>
      <c r="Y54" s="23"/>
      <c r="Z54" s="23"/>
      <c r="AA54" s="23"/>
      <c r="AB54" s="23"/>
      <c r="AC54" s="24"/>
      <c r="AD54" s="314"/>
      <c r="AE54" s="23"/>
      <c r="AF54" s="23"/>
      <c r="AG54" s="303"/>
      <c r="AH54" s="238"/>
      <c r="AI54" s="267"/>
    </row>
    <row r="55" spans="1:358" hidden="1" outlineLevel="1">
      <c r="A55" s="89" t="s">
        <v>42</v>
      </c>
      <c r="B55" s="110">
        <v>-1.1100000000000001</v>
      </c>
      <c r="C55" s="110" t="str">
        <f>C46</f>
        <v>Previous WK</v>
      </c>
      <c r="D55" s="98"/>
      <c r="E55" s="99">
        <v>-3.67</v>
      </c>
      <c r="F55" s="35"/>
      <c r="G55" s="35"/>
      <c r="H55" s="35"/>
      <c r="I55" s="35"/>
      <c r="J55" s="72"/>
      <c r="K55" s="35"/>
      <c r="L55" s="37"/>
      <c r="M55" s="37"/>
      <c r="N55" s="35"/>
      <c r="O55" s="35"/>
      <c r="P55" s="35"/>
      <c r="Q55" s="35"/>
      <c r="R55" s="38"/>
      <c r="S55" s="39"/>
      <c r="T55" s="39"/>
      <c r="U55" s="39"/>
      <c r="V55" s="39"/>
      <c r="W55" s="372"/>
      <c r="X55" s="372"/>
      <c r="Y55" s="38"/>
      <c r="Z55" s="38"/>
      <c r="AA55" s="38"/>
      <c r="AB55" s="38"/>
      <c r="AC55" s="39"/>
      <c r="AD55" s="304"/>
      <c r="AE55" s="248"/>
      <c r="AF55" s="248"/>
      <c r="AG55" s="305"/>
      <c r="AH55" s="239"/>
      <c r="AI55" s="267"/>
    </row>
    <row r="56" spans="1:358" s="77" customFormat="1" ht="18.75" hidden="1" outlineLevel="1">
      <c r="A56" s="1180"/>
      <c r="B56" s="1181"/>
      <c r="C56" s="1181"/>
      <c r="D56" s="41"/>
      <c r="E56" s="41"/>
      <c r="F56" s="76"/>
      <c r="G56" s="76"/>
      <c r="H56" s="76"/>
      <c r="I56" s="76"/>
      <c r="J56" s="43"/>
      <c r="K56" s="76"/>
      <c r="L56" s="76"/>
      <c r="M56" s="76"/>
      <c r="N56" s="76"/>
      <c r="O56" s="76"/>
      <c r="P56" s="222"/>
      <c r="Q56" s="76"/>
      <c r="R56" s="44"/>
      <c r="S56" s="44"/>
      <c r="T56" s="44"/>
      <c r="U56" s="44"/>
      <c r="V56" s="44"/>
      <c r="W56" s="376"/>
      <c r="X56" s="377"/>
      <c r="Y56" s="44"/>
      <c r="Z56" s="44"/>
      <c r="AA56" s="44"/>
      <c r="AB56" s="44"/>
      <c r="AC56" s="235"/>
      <c r="AD56" s="315"/>
      <c r="AE56" s="44"/>
      <c r="AF56" s="44"/>
      <c r="AG56" s="316"/>
      <c r="AH56" s="240"/>
      <c r="AI56" s="268"/>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c r="EK56" s="45"/>
      <c r="EL56" s="45"/>
      <c r="EM56" s="45"/>
      <c r="EN56" s="45"/>
      <c r="EO56" s="45"/>
      <c r="EP56" s="45"/>
      <c r="EQ56" s="45"/>
      <c r="ER56" s="45"/>
      <c r="ES56" s="45"/>
      <c r="ET56" s="45"/>
      <c r="EU56" s="45"/>
      <c r="EV56" s="45"/>
      <c r="EW56" s="45"/>
      <c r="EX56" s="45"/>
      <c r="EY56" s="45"/>
      <c r="EZ56" s="45"/>
      <c r="FA56" s="45"/>
      <c r="FB56" s="45"/>
      <c r="FC56" s="45"/>
      <c r="FD56" s="45"/>
      <c r="FE56" s="45"/>
      <c r="FF56" s="45"/>
      <c r="FG56" s="45"/>
      <c r="FH56" s="45"/>
      <c r="FI56" s="45"/>
      <c r="FJ56" s="45"/>
      <c r="FK56" s="45"/>
      <c r="FL56" s="45"/>
      <c r="FM56" s="45"/>
      <c r="FN56" s="45"/>
      <c r="FO56" s="45"/>
      <c r="FP56" s="45"/>
      <c r="FQ56" s="45"/>
      <c r="FR56" s="45"/>
      <c r="FS56" s="45"/>
      <c r="FT56" s="45"/>
      <c r="FU56" s="45"/>
      <c r="FV56" s="45"/>
      <c r="FW56" s="45"/>
      <c r="FX56" s="45"/>
      <c r="FY56" s="45"/>
      <c r="FZ56" s="45"/>
      <c r="GA56" s="45"/>
      <c r="GB56" s="45"/>
      <c r="GC56" s="45"/>
      <c r="GD56" s="45"/>
      <c r="GE56" s="45"/>
      <c r="GF56" s="45"/>
      <c r="GG56" s="45"/>
      <c r="GH56" s="45"/>
      <c r="GI56" s="45"/>
      <c r="GJ56" s="45"/>
      <c r="GK56" s="45"/>
      <c r="GL56" s="45"/>
      <c r="GM56" s="45"/>
      <c r="GN56" s="45"/>
      <c r="GO56" s="45"/>
      <c r="GP56" s="45"/>
      <c r="GQ56" s="45"/>
      <c r="GR56" s="45"/>
      <c r="GS56" s="45"/>
      <c r="GT56" s="45"/>
      <c r="GU56" s="45"/>
      <c r="GV56" s="45"/>
      <c r="GW56" s="45"/>
      <c r="GX56" s="45"/>
      <c r="GY56" s="45"/>
      <c r="GZ56" s="45"/>
      <c r="HA56" s="45"/>
      <c r="HB56" s="45"/>
      <c r="HC56" s="45"/>
      <c r="HD56" s="45"/>
      <c r="HE56" s="45"/>
      <c r="HF56" s="45"/>
      <c r="HG56" s="45"/>
      <c r="HH56" s="45"/>
      <c r="HI56" s="45"/>
      <c r="HJ56" s="45"/>
      <c r="HK56" s="45"/>
      <c r="HL56" s="45"/>
      <c r="HM56" s="45"/>
      <c r="HN56" s="45"/>
      <c r="HO56" s="45"/>
      <c r="HP56" s="45"/>
      <c r="HQ56" s="45"/>
      <c r="HR56" s="45"/>
      <c r="HS56" s="45"/>
      <c r="HT56" s="45"/>
      <c r="HU56" s="45"/>
      <c r="HV56" s="45"/>
      <c r="HW56" s="45"/>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row>
    <row r="57" spans="1:358" ht="51" hidden="1" customHeight="1" outlineLevel="1">
      <c r="A57" s="47" t="s">
        <v>23</v>
      </c>
      <c r="B57" s="78">
        <f>C57-$B$55</f>
        <v>-0.8899999999999999</v>
      </c>
      <c r="C57" s="55">
        <v>-2</v>
      </c>
      <c r="D57" s="49"/>
      <c r="E57" s="49"/>
      <c r="F57" s="52"/>
      <c r="G57" s="57"/>
      <c r="H57" s="56"/>
      <c r="I57" s="56"/>
      <c r="J57" s="55"/>
      <c r="K57" s="189">
        <v>-7.5</v>
      </c>
      <c r="L57" s="191">
        <v>-7.5</v>
      </c>
      <c r="M57" s="154">
        <v>-8</v>
      </c>
      <c r="N57" s="176">
        <v>-7</v>
      </c>
      <c r="O57" s="176">
        <v>-7</v>
      </c>
      <c r="P57" s="389">
        <v>-3.13</v>
      </c>
      <c r="Q57" s="389">
        <v>-5.08</v>
      </c>
      <c r="R57" s="389">
        <v>-7.3010164638511021</v>
      </c>
      <c r="S57" s="389">
        <v>-8.77</v>
      </c>
      <c r="T57" s="388">
        <v>-9.0720209973753256</v>
      </c>
      <c r="U57" s="189">
        <v>-9.25</v>
      </c>
      <c r="V57" s="189">
        <v>-9</v>
      </c>
      <c r="W57" s="185"/>
      <c r="X57" s="186"/>
      <c r="Y57" s="189">
        <v>-9</v>
      </c>
      <c r="Z57" s="189">
        <v>-8.75</v>
      </c>
      <c r="AA57" s="189">
        <v>-8.75</v>
      </c>
      <c r="AB57" s="189">
        <v>-8.5</v>
      </c>
      <c r="AC57" s="297">
        <v>-8.25</v>
      </c>
      <c r="AD57" s="308">
        <f>AVERAGE(P57:R57)</f>
        <v>-5.1703388212837007</v>
      </c>
      <c r="AE57" s="246">
        <f>AVERAGE(S57:T57:U57)</f>
        <v>-9.0306736657917757</v>
      </c>
      <c r="AF57" s="246">
        <f>AVERAGE(V57:Z57)</f>
        <v>-8.9166666666666661</v>
      </c>
      <c r="AG57" s="309">
        <f>AVERAGE(AA57:AC57)</f>
        <v>-8.5</v>
      </c>
      <c r="AH57" s="241">
        <f>AVERAGE(P57:AC57)</f>
        <v>-7.9044197884355354</v>
      </c>
      <c r="AI57" s="267"/>
    </row>
    <row r="58" spans="1:358" ht="51" hidden="1" customHeight="1" outlineLevel="1">
      <c r="A58" s="47" t="s">
        <v>24</v>
      </c>
      <c r="B58" s="78">
        <f t="shared" ref="B58" si="37">C58-$B$43</f>
        <v>-1.2</v>
      </c>
      <c r="C58" s="111">
        <v>-1.2</v>
      </c>
      <c r="D58" s="49"/>
      <c r="E58" s="49"/>
      <c r="F58" s="56"/>
      <c r="G58" s="57"/>
      <c r="H58" s="56"/>
      <c r="I58" s="56"/>
      <c r="J58" s="111"/>
      <c r="K58" s="189">
        <v>-8.1</v>
      </c>
      <c r="L58" s="191">
        <v>-8.1</v>
      </c>
      <c r="M58" s="154">
        <v>-8.3000000000000007</v>
      </c>
      <c r="N58" s="176">
        <v>-7</v>
      </c>
      <c r="O58" s="191"/>
      <c r="P58" s="389">
        <v>-3.13</v>
      </c>
      <c r="Q58" s="389">
        <v>-5.08</v>
      </c>
      <c r="R58" s="388">
        <v>-7.3010164638511021</v>
      </c>
      <c r="S58" s="388">
        <v>-8.77</v>
      </c>
      <c r="T58" s="388">
        <v>-9.0720209973753256</v>
      </c>
      <c r="U58" s="189">
        <v>-9.1999999999999993</v>
      </c>
      <c r="V58" s="189">
        <v>-8.4</v>
      </c>
      <c r="W58" s="185"/>
      <c r="X58" s="186"/>
      <c r="Y58" s="189">
        <v>-7.7</v>
      </c>
      <c r="Z58" s="189">
        <v>-7.5</v>
      </c>
      <c r="AA58" s="189">
        <v>-7.5</v>
      </c>
      <c r="AB58" s="189">
        <v>-7</v>
      </c>
      <c r="AC58" s="297">
        <v>-6.7</v>
      </c>
      <c r="AD58" s="308">
        <f>AVERAGE(P58:R58)</f>
        <v>-5.1703388212837007</v>
      </c>
      <c r="AE58" s="246">
        <f>AVERAGE(S58:T58:U58)</f>
        <v>-9.0140069991251082</v>
      </c>
      <c r="AF58" s="246">
        <f t="shared" ref="AF58:AF60" si="38">AVERAGE(V58:Z58)</f>
        <v>-7.8666666666666671</v>
      </c>
      <c r="AG58" s="309">
        <f t="shared" ref="AG58:AG60" si="39">AVERAGE(AA58:AC58)</f>
        <v>-7.0666666666666664</v>
      </c>
      <c r="AH58" s="241">
        <f>AVERAGE(P58:AC58)</f>
        <v>-7.2794197884355363</v>
      </c>
      <c r="AI58" s="267"/>
    </row>
    <row r="59" spans="1:358" ht="51" hidden="1" customHeight="1" outlineLevel="1">
      <c r="A59" s="47" t="s">
        <v>25</v>
      </c>
      <c r="B59" s="78">
        <f t="shared" ref="B59" si="40">C59-$B$55</f>
        <v>-0.3899999999999999</v>
      </c>
      <c r="C59" s="55">
        <v>-1.5</v>
      </c>
      <c r="D59" s="49"/>
      <c r="E59" s="49"/>
      <c r="F59" s="52"/>
      <c r="G59" s="57"/>
      <c r="H59" s="56"/>
      <c r="I59" s="56"/>
      <c r="J59" s="55"/>
      <c r="K59" s="189">
        <v>-8</v>
      </c>
      <c r="L59" s="191">
        <v>-8</v>
      </c>
      <c r="M59" s="189">
        <v>-8</v>
      </c>
      <c r="N59" s="176">
        <v>-7</v>
      </c>
      <c r="O59" s="176">
        <v>-6.5</v>
      </c>
      <c r="P59" s="389">
        <v>-3.13</v>
      </c>
      <c r="Q59" s="389">
        <v>-5.08</v>
      </c>
      <c r="R59" s="389">
        <v>-7.3010164638511021</v>
      </c>
      <c r="S59" s="389">
        <v>-8.77</v>
      </c>
      <c r="T59" s="388">
        <v>-9.0720209973753256</v>
      </c>
      <c r="U59" s="189">
        <v>-9</v>
      </c>
      <c r="V59" s="189">
        <v>-9</v>
      </c>
      <c r="W59" s="185" t="s">
        <v>43</v>
      </c>
      <c r="X59" s="186" t="s">
        <v>43</v>
      </c>
      <c r="Y59" s="189">
        <v>-9</v>
      </c>
      <c r="Z59" s="189">
        <v>-8.5</v>
      </c>
      <c r="AA59" s="189">
        <v>-8.5</v>
      </c>
      <c r="AB59" s="189">
        <v>-8.5</v>
      </c>
      <c r="AC59" s="297">
        <v>-8.5</v>
      </c>
      <c r="AD59" s="308">
        <f>AVERAGE(P59:R59)</f>
        <v>-5.1703388212837007</v>
      </c>
      <c r="AE59" s="246">
        <f>AVERAGE(S59:T59:U59)</f>
        <v>-8.9473403324584417</v>
      </c>
      <c r="AF59" s="246">
        <f t="shared" si="38"/>
        <v>-8.8333333333333339</v>
      </c>
      <c r="AG59" s="309">
        <f t="shared" si="39"/>
        <v>-8.5</v>
      </c>
      <c r="AH59" s="241">
        <f>AVERAGE(P59:AC59)</f>
        <v>-7.8627531217688684</v>
      </c>
      <c r="AI59" s="267"/>
    </row>
    <row r="60" spans="1:358" ht="51" hidden="1" customHeight="1" outlineLevel="1" thickBot="1">
      <c r="A60" s="47" t="s">
        <v>26</v>
      </c>
      <c r="B60" s="78">
        <f>C60-$B$25</f>
        <v>-1.98</v>
      </c>
      <c r="C60" s="55">
        <v>-1.98</v>
      </c>
      <c r="D60" s="49"/>
      <c r="E60" s="49"/>
      <c r="F60" s="52"/>
      <c r="G60" s="51"/>
      <c r="H60" s="52"/>
      <c r="I60" s="52"/>
      <c r="J60" s="55"/>
      <c r="K60" s="181">
        <v>-9.02</v>
      </c>
      <c r="L60" s="101">
        <v>-9.02</v>
      </c>
      <c r="M60" s="101">
        <v>-9.02</v>
      </c>
      <c r="N60" s="182">
        <v>-6.67</v>
      </c>
      <c r="O60" s="182">
        <v>-6.7</v>
      </c>
      <c r="P60" s="389">
        <v>-3.13</v>
      </c>
      <c r="Q60" s="389">
        <v>-5.08</v>
      </c>
      <c r="R60" s="388">
        <v>-7.3010164638511021</v>
      </c>
      <c r="S60" s="388">
        <v>-8.77</v>
      </c>
      <c r="T60" s="388">
        <v>-9.0720209973753256</v>
      </c>
      <c r="U60" s="189">
        <v>-9.1999999999999993</v>
      </c>
      <c r="V60" s="189">
        <v>-9.1999999999999993</v>
      </c>
      <c r="W60" s="185" t="s">
        <v>205</v>
      </c>
      <c r="X60" s="186"/>
      <c r="Y60" s="189">
        <v>-9</v>
      </c>
      <c r="Z60" s="189">
        <v>-9</v>
      </c>
      <c r="AA60" s="189">
        <v>-8.6999999999999993</v>
      </c>
      <c r="AB60" s="189">
        <v>-8.23</v>
      </c>
      <c r="AC60" s="297">
        <v>-8</v>
      </c>
      <c r="AD60" s="308">
        <f>AVERAGE(P60:R60)</f>
        <v>-5.1703388212837007</v>
      </c>
      <c r="AE60" s="246">
        <f>AVERAGE(S60:T60:U60)</f>
        <v>-9.0140069991251082</v>
      </c>
      <c r="AF60" s="246">
        <f t="shared" si="38"/>
        <v>-9.0666666666666664</v>
      </c>
      <c r="AG60" s="309">
        <f t="shared" si="39"/>
        <v>-8.31</v>
      </c>
      <c r="AH60" s="241">
        <f>AVERAGE(P60:AC60)</f>
        <v>-7.8902531217688692</v>
      </c>
      <c r="AI60" s="267"/>
    </row>
    <row r="61" spans="1:358" s="62" customFormat="1" ht="19.5" hidden="1" outlineLevel="1" thickBot="1">
      <c r="A61" s="245" t="s">
        <v>75</v>
      </c>
      <c r="B61" s="58" t="s">
        <v>27</v>
      </c>
      <c r="C61" s="58" t="s">
        <v>27</v>
      </c>
      <c r="D61" s="87"/>
      <c r="E61" s="58"/>
      <c r="F61" s="59"/>
      <c r="G61" s="59"/>
      <c r="H61" s="59"/>
      <c r="I61" s="59"/>
      <c r="J61" s="59"/>
      <c r="K61" s="59">
        <f t="shared" ref="K61:AG61" si="41">AVERAGE(K57:K60)</f>
        <v>-8.1550000000000011</v>
      </c>
      <c r="L61" s="59">
        <f t="shared" si="41"/>
        <v>-8.1550000000000011</v>
      </c>
      <c r="M61" s="59">
        <f t="shared" si="41"/>
        <v>-8.33</v>
      </c>
      <c r="N61" s="59">
        <f t="shared" si="41"/>
        <v>-6.9175000000000004</v>
      </c>
      <c r="O61" s="59">
        <f t="shared" si="41"/>
        <v>-6.7333333333333334</v>
      </c>
      <c r="P61" s="59">
        <f>AVERAGE(P57:P60)</f>
        <v>-3.13</v>
      </c>
      <c r="Q61" s="59">
        <f t="shared" si="41"/>
        <v>-5.08</v>
      </c>
      <c r="R61" s="59">
        <f t="shared" si="41"/>
        <v>-7.3010164638511021</v>
      </c>
      <c r="S61" s="59">
        <f t="shared" si="41"/>
        <v>-8.77</v>
      </c>
      <c r="T61" s="59">
        <f>AVERAGE(T57:T60)</f>
        <v>-9.0720209973753256</v>
      </c>
      <c r="U61" s="59">
        <f t="shared" si="41"/>
        <v>-9.1624999999999996</v>
      </c>
      <c r="V61" s="59">
        <f t="shared" si="41"/>
        <v>-8.8999999999999986</v>
      </c>
      <c r="W61" s="369"/>
      <c r="X61" s="369"/>
      <c r="Y61" s="59">
        <f t="shared" si="41"/>
        <v>-8.6750000000000007</v>
      </c>
      <c r="Z61" s="59">
        <f t="shared" si="41"/>
        <v>-8.4375</v>
      </c>
      <c r="AA61" s="59">
        <f t="shared" si="41"/>
        <v>-8.3625000000000007</v>
      </c>
      <c r="AB61" s="59">
        <f t="shared" si="41"/>
        <v>-8.057500000000001</v>
      </c>
      <c r="AC61" s="234">
        <f t="shared" si="41"/>
        <v>-7.8624999999999998</v>
      </c>
      <c r="AD61" s="310">
        <f t="shared" si="41"/>
        <v>-5.1703388212837007</v>
      </c>
      <c r="AE61" s="59">
        <f t="shared" si="41"/>
        <v>-9.0015069991251089</v>
      </c>
      <c r="AF61" s="59">
        <f t="shared" si="41"/>
        <v>-8.6708333333333343</v>
      </c>
      <c r="AG61" s="311">
        <f t="shared" si="41"/>
        <v>-8.0941666666666663</v>
      </c>
      <c r="AH61" s="242">
        <f>AVERAGE(AH57:AH60)</f>
        <v>-7.7342114551022023</v>
      </c>
      <c r="AI61" s="269"/>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c r="HI61" s="61"/>
      <c r="HJ61" s="61"/>
      <c r="HK61" s="61"/>
      <c r="HL61" s="61"/>
      <c r="HM61" s="61"/>
      <c r="HN61" s="61"/>
      <c r="HO61" s="61"/>
      <c r="HP61" s="61"/>
      <c r="HQ61" s="61"/>
      <c r="HR61" s="61"/>
      <c r="HS61" s="61"/>
      <c r="HT61" s="61"/>
      <c r="HU61" s="61"/>
      <c r="HV61" s="61"/>
      <c r="HW61" s="61"/>
      <c r="HX61" s="61"/>
      <c r="HY61" s="61"/>
      <c r="HZ61" s="61"/>
      <c r="IA61" s="61"/>
      <c r="IB61" s="61"/>
      <c r="IC61" s="61"/>
      <c r="ID61" s="61"/>
      <c r="IE61" s="61"/>
      <c r="IF61" s="61"/>
      <c r="IG61" s="61"/>
      <c r="IH61" s="61"/>
      <c r="II61" s="61"/>
      <c r="IJ61" s="61"/>
      <c r="IK61" s="61"/>
      <c r="IL61" s="61"/>
      <c r="IM61" s="61"/>
      <c r="IN61" s="61"/>
      <c r="IO61" s="61"/>
      <c r="IP61" s="61"/>
      <c r="IQ61" s="61"/>
      <c r="IR61" s="61"/>
      <c r="IS61" s="61"/>
      <c r="IT61" s="61"/>
      <c r="IU61" s="61"/>
      <c r="IV61" s="61"/>
      <c r="IW61" s="61"/>
      <c r="IX61" s="61"/>
      <c r="IY61" s="61"/>
      <c r="IZ61" s="61"/>
      <c r="JA61" s="61"/>
      <c r="JB61" s="61"/>
      <c r="JC61" s="61"/>
      <c r="JD61" s="61"/>
      <c r="JE61" s="61"/>
      <c r="JF61" s="61"/>
      <c r="JG61" s="61"/>
      <c r="JH61" s="61"/>
      <c r="JI61" s="61"/>
      <c r="JJ61" s="61"/>
      <c r="JK61" s="61"/>
      <c r="JL61" s="61"/>
      <c r="JM61" s="61"/>
      <c r="JN61" s="61"/>
      <c r="JO61" s="61"/>
      <c r="JP61" s="61"/>
      <c r="JQ61" s="61"/>
      <c r="JR61" s="61"/>
      <c r="JS61" s="61"/>
      <c r="JT61" s="61"/>
      <c r="JU61" s="61"/>
      <c r="JV61" s="61"/>
      <c r="JW61" s="61"/>
      <c r="JX61" s="61"/>
      <c r="JY61" s="61"/>
      <c r="JZ61" s="61"/>
      <c r="KA61" s="61"/>
      <c r="KB61" s="61"/>
      <c r="KC61" s="61"/>
      <c r="KD61" s="61"/>
      <c r="KE61" s="61"/>
      <c r="KF61" s="61"/>
      <c r="KG61" s="61"/>
      <c r="KH61" s="61"/>
      <c r="KI61" s="61"/>
      <c r="KJ61" s="61"/>
      <c r="KK61" s="61"/>
      <c r="KL61" s="61"/>
      <c r="KM61" s="61"/>
      <c r="KN61" s="61"/>
      <c r="KO61" s="61"/>
      <c r="KP61" s="61"/>
      <c r="KQ61" s="61"/>
      <c r="KR61" s="61"/>
      <c r="KS61" s="61"/>
      <c r="KT61" s="61"/>
      <c r="KU61" s="61"/>
      <c r="KV61" s="61"/>
      <c r="KW61" s="61"/>
      <c r="KX61" s="61"/>
      <c r="KY61" s="61"/>
      <c r="KZ61" s="61"/>
      <c r="LA61" s="61"/>
      <c r="LB61" s="61"/>
      <c r="LC61" s="61"/>
      <c r="LD61" s="61"/>
      <c r="LE61" s="61"/>
      <c r="LF61" s="61"/>
      <c r="LG61" s="61"/>
      <c r="LH61" s="61"/>
      <c r="LI61" s="61"/>
      <c r="LJ61" s="61"/>
      <c r="LK61" s="61"/>
      <c r="LL61" s="61"/>
      <c r="LM61" s="61"/>
      <c r="LN61" s="61"/>
      <c r="LO61" s="61"/>
      <c r="LP61" s="61"/>
      <c r="LQ61" s="61"/>
      <c r="LR61" s="61"/>
      <c r="LS61" s="61"/>
      <c r="LT61" s="61"/>
      <c r="LU61" s="61"/>
      <c r="LV61" s="61"/>
      <c r="LW61" s="61"/>
      <c r="LX61" s="61"/>
      <c r="LY61" s="61"/>
      <c r="LZ61" s="61"/>
      <c r="MA61" s="61"/>
      <c r="MB61" s="61"/>
      <c r="MC61" s="61"/>
      <c r="MD61" s="61"/>
      <c r="ME61" s="61"/>
      <c r="MF61" s="61"/>
      <c r="MG61" s="61"/>
      <c r="MH61" s="61"/>
      <c r="MI61" s="61"/>
      <c r="MJ61" s="61"/>
      <c r="MK61" s="61"/>
      <c r="ML61" s="61"/>
      <c r="MM61" s="61"/>
      <c r="MN61" s="61"/>
      <c r="MO61" s="61"/>
      <c r="MP61" s="61"/>
      <c r="MQ61" s="61"/>
      <c r="MR61" s="61"/>
      <c r="MS61" s="61"/>
      <c r="MT61" s="61"/>
    </row>
    <row r="62" spans="1:358" ht="19.5" collapsed="1" thickBot="1">
      <c r="A62" s="227" t="s">
        <v>74</v>
      </c>
      <c r="B62" s="160"/>
      <c r="C62" s="160"/>
      <c r="D62" s="161"/>
      <c r="E62" s="161"/>
      <c r="F62" s="162"/>
      <c r="G62" s="162"/>
      <c r="H62" s="162"/>
      <c r="I62" s="162"/>
      <c r="J62" s="163"/>
      <c r="K62" s="162">
        <f>K14+K61</f>
        <v>40.144999999999996</v>
      </c>
      <c r="L62" s="162">
        <f>L14+L61</f>
        <v>38.695</v>
      </c>
      <c r="M62" s="162"/>
      <c r="N62" s="164">
        <f>N61</f>
        <v>-6.9175000000000004</v>
      </c>
      <c r="O62" s="164">
        <f>O61</f>
        <v>-6.7333333333333334</v>
      </c>
      <c r="P62" s="164">
        <f>P61</f>
        <v>-3.13</v>
      </c>
      <c r="Q62" s="164">
        <f t="shared" ref="Q62" si="42">Q61</f>
        <v>-5.08</v>
      </c>
      <c r="R62" s="164">
        <f>R61</f>
        <v>-7.3010164638511021</v>
      </c>
      <c r="S62" s="164">
        <f>S61</f>
        <v>-8.77</v>
      </c>
      <c r="T62" s="164">
        <f>T61</f>
        <v>-9.0720209973753256</v>
      </c>
      <c r="U62" s="164">
        <v>-9.1999999999999993</v>
      </c>
      <c r="V62" s="164">
        <v>-9</v>
      </c>
      <c r="W62" s="370"/>
      <c r="X62" s="370"/>
      <c r="Y62" s="164">
        <v>-9</v>
      </c>
      <c r="Z62" s="164">
        <v>-8.75</v>
      </c>
      <c r="AA62" s="164">
        <v>-8.5</v>
      </c>
      <c r="AB62" s="164">
        <v>-8.5</v>
      </c>
      <c r="AC62" s="229">
        <f>-8.25</f>
        <v>-8.25</v>
      </c>
      <c r="AD62" s="312">
        <f>AVERAGE(P62:R62)</f>
        <v>-5.1703388212837007</v>
      </c>
      <c r="AE62" s="164">
        <f>AVERAGE(S62:T62:U62)</f>
        <v>-9.0140069991251082</v>
      </c>
      <c r="AF62" s="164">
        <f>AVERAGE(V62:Z62)</f>
        <v>-8.9166666666666661</v>
      </c>
      <c r="AG62" s="313">
        <f>AVERAGE(AA62:AC62)</f>
        <v>-8.4166666666666661</v>
      </c>
      <c r="AH62" s="242">
        <f>AVERAGE(P62:AC62)</f>
        <v>-7.879419788435535</v>
      </c>
      <c r="AI62" s="275">
        <v>-6.5</v>
      </c>
    </row>
    <row r="63" spans="1:358" ht="21.75" thickBot="1">
      <c r="A63" s="196" t="s">
        <v>45</v>
      </c>
      <c r="B63" s="112"/>
      <c r="C63" s="112"/>
      <c r="D63" s="113"/>
      <c r="E63" s="113"/>
      <c r="F63" s="20"/>
      <c r="G63" s="20"/>
      <c r="H63" s="20"/>
      <c r="I63" s="20"/>
      <c r="J63" s="114"/>
      <c r="K63" s="20"/>
      <c r="L63" s="115"/>
      <c r="M63" s="115"/>
      <c r="N63" s="20"/>
      <c r="O63" s="20"/>
      <c r="P63" s="20"/>
      <c r="Q63" s="20"/>
      <c r="R63" s="23"/>
      <c r="S63" s="24"/>
      <c r="T63" s="24"/>
      <c r="U63" s="24"/>
      <c r="V63" s="24"/>
      <c r="W63" s="371"/>
      <c r="X63" s="371"/>
      <c r="Y63" s="23"/>
      <c r="Z63" s="23"/>
      <c r="AA63" s="23"/>
      <c r="AB63" s="23"/>
      <c r="AC63" s="24"/>
      <c r="AD63" s="314"/>
      <c r="AE63" s="23"/>
      <c r="AF63" s="23"/>
      <c r="AG63" s="303"/>
      <c r="AH63" s="238"/>
      <c r="AI63" s="267"/>
    </row>
    <row r="64" spans="1:358" hidden="1" outlineLevel="1">
      <c r="A64" s="117" t="s">
        <v>46</v>
      </c>
      <c r="B64" s="118">
        <v>0.28000000000000003</v>
      </c>
      <c r="C64" s="118" t="str">
        <f>C55</f>
        <v>Previous WK</v>
      </c>
      <c r="D64" s="119"/>
      <c r="E64" s="120">
        <v>1.02</v>
      </c>
      <c r="F64" s="35"/>
      <c r="G64" s="35"/>
      <c r="H64" s="35"/>
      <c r="I64" s="35"/>
      <c r="J64" s="69"/>
      <c r="K64" s="35"/>
      <c r="L64" s="121"/>
      <c r="M64" s="121"/>
      <c r="N64" s="35"/>
      <c r="O64" s="35"/>
      <c r="P64" s="35"/>
      <c r="Q64" s="35"/>
      <c r="R64" s="38"/>
      <c r="S64" s="39"/>
      <c r="T64" s="39"/>
      <c r="U64" s="39"/>
      <c r="V64" s="39"/>
      <c r="W64" s="384"/>
      <c r="X64" s="384"/>
      <c r="Y64" s="38"/>
      <c r="Z64" s="38"/>
      <c r="AA64" s="38"/>
      <c r="AB64" s="38"/>
      <c r="AC64" s="39"/>
      <c r="AD64" s="304"/>
      <c r="AE64" s="248"/>
      <c r="AF64" s="248"/>
      <c r="AG64" s="305"/>
      <c r="AH64" s="239"/>
      <c r="AI64" s="267"/>
    </row>
    <row r="65" spans="1:358" s="77" customFormat="1" ht="21" hidden="1" customHeight="1" outlineLevel="1">
      <c r="A65" s="1180"/>
      <c r="B65" s="1181"/>
      <c r="C65" s="1181"/>
      <c r="D65" s="41"/>
      <c r="E65" s="41"/>
      <c r="F65" s="76"/>
      <c r="G65" s="76"/>
      <c r="H65" s="76"/>
      <c r="I65" s="76"/>
      <c r="J65" s="43"/>
      <c r="K65" s="76"/>
      <c r="L65" s="76"/>
      <c r="M65" s="76"/>
      <c r="N65" s="76"/>
      <c r="O65" s="76"/>
      <c r="P65" s="222"/>
      <c r="Q65" s="76"/>
      <c r="R65" s="44"/>
      <c r="S65" s="44"/>
      <c r="T65" s="44"/>
      <c r="U65" s="44"/>
      <c r="V65" s="44"/>
      <c r="W65" s="373"/>
      <c r="X65" s="374"/>
      <c r="Y65" s="44"/>
      <c r="Z65" s="44"/>
      <c r="AA65" s="44"/>
      <c r="AB65" s="44"/>
      <c r="AC65" s="235"/>
      <c r="AD65" s="315"/>
      <c r="AE65" s="44"/>
      <c r="AF65" s="44"/>
      <c r="AG65" s="316"/>
      <c r="AH65" s="240"/>
      <c r="AI65" s="268"/>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48.75" hidden="1" customHeight="1" outlineLevel="1">
      <c r="A66" s="47" t="s">
        <v>23</v>
      </c>
      <c r="B66" s="78">
        <f>C66-$B$64</f>
        <v>0.21999999999999997</v>
      </c>
      <c r="C66" s="123">
        <v>0.5</v>
      </c>
      <c r="D66" s="49"/>
      <c r="E66" s="49"/>
      <c r="F66" s="52"/>
      <c r="G66" s="57"/>
      <c r="H66" s="56"/>
      <c r="I66" s="56"/>
      <c r="J66" s="123"/>
      <c r="K66" s="189">
        <v>1.8</v>
      </c>
      <c r="L66" s="191">
        <v>1.8</v>
      </c>
      <c r="M66" s="191">
        <v>1.9</v>
      </c>
      <c r="N66" s="191">
        <v>2</v>
      </c>
      <c r="O66" s="191">
        <v>2</v>
      </c>
      <c r="P66" s="388">
        <v>3.5</v>
      </c>
      <c r="Q66" s="388">
        <v>3.18</v>
      </c>
      <c r="R66" s="388">
        <v>3.3497727272727289</v>
      </c>
      <c r="S66" s="388">
        <v>2.4500000000000002</v>
      </c>
      <c r="T66" s="388">
        <v>2.6066785714285672</v>
      </c>
      <c r="U66" s="189">
        <v>2.2894444444444488</v>
      </c>
      <c r="V66" s="189">
        <v>3.1</v>
      </c>
      <c r="W66" s="255"/>
      <c r="X66" s="255"/>
      <c r="Y66" s="189">
        <v>3.2</v>
      </c>
      <c r="Z66" s="189">
        <v>3.2</v>
      </c>
      <c r="AA66" s="189">
        <v>3.2</v>
      </c>
      <c r="AB66" s="189">
        <v>3.3</v>
      </c>
      <c r="AC66" s="297">
        <v>3.3</v>
      </c>
      <c r="AD66" s="308">
        <f>AVERAGE(P66:R66)</f>
        <v>3.3432575757575762</v>
      </c>
      <c r="AE66" s="246">
        <f>AVERAGE(S66:T66:U66)</f>
        <v>2.4487076719576719</v>
      </c>
      <c r="AF66" s="246">
        <f>AVERAGE(V66:Z66)</f>
        <v>3.1666666666666665</v>
      </c>
      <c r="AG66" s="309">
        <f>AVERAGE(AA66:AC66)</f>
        <v>3.2666666666666671</v>
      </c>
      <c r="AH66" s="241">
        <f>AVERAGE(P66:AC66)</f>
        <v>3.0563246452621446</v>
      </c>
      <c r="AI66" s="267"/>
    </row>
    <row r="67" spans="1:358" ht="48.75" hidden="1" customHeight="1" outlineLevel="1">
      <c r="A67" s="47" t="s">
        <v>24</v>
      </c>
      <c r="B67" s="78">
        <f t="shared" ref="B67" si="43">C67-$B$50</f>
        <v>0.68999999999999984</v>
      </c>
      <c r="C67" s="123">
        <v>0.6</v>
      </c>
      <c r="D67" s="49"/>
      <c r="E67" s="49"/>
      <c r="F67" s="56"/>
      <c r="G67" s="57"/>
      <c r="H67" s="56"/>
      <c r="I67" s="56"/>
      <c r="J67" s="55"/>
      <c r="K67" s="189">
        <v>1.3</v>
      </c>
      <c r="L67" s="191">
        <v>1.3</v>
      </c>
      <c r="M67" s="191">
        <v>1.7</v>
      </c>
      <c r="N67" s="191">
        <v>2</v>
      </c>
      <c r="O67" s="191"/>
      <c r="P67" s="388">
        <v>3.5</v>
      </c>
      <c r="Q67" s="388">
        <v>3.18</v>
      </c>
      <c r="R67" s="388">
        <v>3.3497727272727289</v>
      </c>
      <c r="S67" s="388">
        <v>2.4500000000000002</v>
      </c>
      <c r="T67" s="388">
        <v>2.6066785714285672</v>
      </c>
      <c r="U67" s="189">
        <v>2.7</v>
      </c>
      <c r="V67" s="189">
        <v>3.012218722136681</v>
      </c>
      <c r="W67" s="255"/>
      <c r="X67" s="255"/>
      <c r="Y67" s="189">
        <v>2.9</v>
      </c>
      <c r="Z67" s="189">
        <v>2.9</v>
      </c>
      <c r="AA67" s="189">
        <v>2.5</v>
      </c>
      <c r="AB67" s="189">
        <v>2.6</v>
      </c>
      <c r="AC67" s="297">
        <v>2.8</v>
      </c>
      <c r="AD67" s="308">
        <f>AVERAGE(P67:R67)</f>
        <v>3.3432575757575762</v>
      </c>
      <c r="AE67" s="246">
        <f>AVERAGE(S67:T67:U67)</f>
        <v>2.5855595238095224</v>
      </c>
      <c r="AF67" s="246">
        <f t="shared" ref="AF67:AF69" si="44">AVERAGE(V67:Z67)</f>
        <v>2.9374062407122268</v>
      </c>
      <c r="AG67" s="309">
        <f t="shared" ref="AG67:AG69" si="45">AVERAGE(AA67:AC67)</f>
        <v>2.6333333333333333</v>
      </c>
      <c r="AH67" s="241">
        <f>AVERAGE(P67:AC67)</f>
        <v>2.8748891684031643</v>
      </c>
      <c r="AI67" s="267"/>
    </row>
    <row r="68" spans="1:358" ht="48.75" hidden="1" customHeight="1" outlineLevel="1">
      <c r="A68" s="47" t="s">
        <v>25</v>
      </c>
      <c r="B68" s="78">
        <f t="shared" ref="B68" si="46">C68-$B$64</f>
        <v>0.82000000000000006</v>
      </c>
      <c r="C68" s="123">
        <v>1.1000000000000001</v>
      </c>
      <c r="D68" s="49"/>
      <c r="E68" s="49"/>
      <c r="F68" s="52"/>
      <c r="G68" s="57"/>
      <c r="H68" s="56"/>
      <c r="I68" s="56"/>
      <c r="J68" s="123"/>
      <c r="K68" s="189">
        <v>0.5</v>
      </c>
      <c r="L68" s="191">
        <v>1.7</v>
      </c>
      <c r="M68" s="189">
        <v>1.7</v>
      </c>
      <c r="N68" s="191">
        <v>1.7</v>
      </c>
      <c r="O68" s="191">
        <v>1.7</v>
      </c>
      <c r="P68" s="388">
        <v>3.5</v>
      </c>
      <c r="Q68" s="388">
        <v>3.18</v>
      </c>
      <c r="R68" s="388">
        <v>3.3497727272727289</v>
      </c>
      <c r="S68" s="388">
        <v>2.4500000000000002</v>
      </c>
      <c r="T68" s="388">
        <v>2.6066785714285672</v>
      </c>
      <c r="U68" s="189">
        <v>3</v>
      </c>
      <c r="V68" s="189">
        <v>3</v>
      </c>
      <c r="W68" s="185" t="s">
        <v>124</v>
      </c>
      <c r="X68" s="186" t="s">
        <v>124</v>
      </c>
      <c r="Y68" s="189">
        <v>3</v>
      </c>
      <c r="Z68" s="189">
        <v>3</v>
      </c>
      <c r="AA68" s="189">
        <v>3</v>
      </c>
      <c r="AB68" s="189">
        <v>3</v>
      </c>
      <c r="AC68" s="297">
        <v>3</v>
      </c>
      <c r="AD68" s="308">
        <f>AVERAGE(P68:R68)</f>
        <v>3.3432575757575762</v>
      </c>
      <c r="AE68" s="246">
        <f>AVERAGE(S68:T68:U68)</f>
        <v>2.685559523809522</v>
      </c>
      <c r="AF68" s="246">
        <f t="shared" si="44"/>
        <v>3</v>
      </c>
      <c r="AG68" s="309">
        <f t="shared" si="45"/>
        <v>3</v>
      </c>
      <c r="AH68" s="241">
        <f>AVERAGE(P68:AC68)</f>
        <v>3.0072042748917744</v>
      </c>
      <c r="AI68" s="267"/>
    </row>
    <row r="69" spans="1:358" ht="48.75" hidden="1" customHeight="1" outlineLevel="1" thickBot="1">
      <c r="A69" s="47" t="s">
        <v>26</v>
      </c>
      <c r="B69" s="78" t="e">
        <f>C69-#REF!</f>
        <v>#REF!</v>
      </c>
      <c r="C69" s="123">
        <v>1.5</v>
      </c>
      <c r="D69" s="49"/>
      <c r="E69" s="49"/>
      <c r="F69" s="52"/>
      <c r="G69" s="57"/>
      <c r="H69" s="52"/>
      <c r="I69" s="52"/>
      <c r="J69" s="123"/>
      <c r="K69" s="181">
        <v>1.2</v>
      </c>
      <c r="L69" s="182">
        <v>1.2</v>
      </c>
      <c r="M69" s="182">
        <v>1.2</v>
      </c>
      <c r="N69" s="182">
        <v>2</v>
      </c>
      <c r="O69" s="182">
        <v>2.5</v>
      </c>
      <c r="P69" s="388">
        <v>3.5</v>
      </c>
      <c r="Q69" s="388">
        <v>3.18</v>
      </c>
      <c r="R69" s="388">
        <v>3.3497727272727289</v>
      </c>
      <c r="S69" s="388">
        <v>2.4500000000000002</v>
      </c>
      <c r="T69" s="388">
        <v>2.6066785714285672</v>
      </c>
      <c r="U69" s="189">
        <v>3.1</v>
      </c>
      <c r="V69" s="189">
        <v>3.1</v>
      </c>
      <c r="W69" s="256"/>
      <c r="X69" s="256"/>
      <c r="Y69" s="189">
        <v>2.7</v>
      </c>
      <c r="Z69" s="189">
        <v>2.7</v>
      </c>
      <c r="AA69" s="189">
        <v>2.7</v>
      </c>
      <c r="AB69" s="189">
        <v>2.7</v>
      </c>
      <c r="AC69" s="297">
        <v>2.7</v>
      </c>
      <c r="AD69" s="308">
        <f>AVERAGE(P69:R69)</f>
        <v>3.3432575757575762</v>
      </c>
      <c r="AE69" s="246">
        <f>AVERAGE(S69:T69:U69)</f>
        <v>2.7188928571428561</v>
      </c>
      <c r="AF69" s="246">
        <f t="shared" si="44"/>
        <v>2.8333333333333335</v>
      </c>
      <c r="AG69" s="309">
        <f t="shared" si="45"/>
        <v>2.7000000000000006</v>
      </c>
      <c r="AH69" s="241">
        <f>AVERAGE(P69:AC69)</f>
        <v>2.8988709415584419</v>
      </c>
      <c r="AI69" s="267"/>
    </row>
    <row r="70" spans="1:358" s="62" customFormat="1" ht="19.5" hidden="1" customHeight="1" outlineLevel="1" thickBot="1">
      <c r="A70" s="245" t="s">
        <v>75</v>
      </c>
      <c r="B70" s="58" t="s">
        <v>27</v>
      </c>
      <c r="C70" s="58" t="s">
        <v>27</v>
      </c>
      <c r="D70" s="87"/>
      <c r="E70" s="58"/>
      <c r="F70" s="59"/>
      <c r="G70" s="59"/>
      <c r="H70" s="59"/>
      <c r="I70" s="59"/>
      <c r="J70" s="59" t="e">
        <f t="shared" ref="J70" si="47">AVERAGE(J66:J69)</f>
        <v>#DIV/0!</v>
      </c>
      <c r="K70" s="59">
        <f>AVERAGE(K66:K69)</f>
        <v>1.2</v>
      </c>
      <c r="L70" s="59">
        <f>AVERAGE(L66:L69)</f>
        <v>1.5</v>
      </c>
      <c r="M70" s="59">
        <f>AVERAGE(M66:M69)</f>
        <v>1.625</v>
      </c>
      <c r="N70" s="59">
        <v>1.6</v>
      </c>
      <c r="O70" s="59">
        <f>AVERAGE(O66:O69)</f>
        <v>2.0666666666666669</v>
      </c>
      <c r="P70" s="59">
        <f>AVERAGE(P66:P69)</f>
        <v>3.5</v>
      </c>
      <c r="Q70" s="59">
        <f>AVERAGE(Q66:Q69)</f>
        <v>3.18</v>
      </c>
      <c r="R70" s="59">
        <f>AVERAGE(R66:R69)</f>
        <v>3.3497727272727289</v>
      </c>
      <c r="S70" s="59">
        <f t="shared" ref="S70:AD70" si="48">AVERAGE(S66:S69)</f>
        <v>2.4500000000000002</v>
      </c>
      <c r="T70" s="59">
        <f>AVERAGE(T66:T69)</f>
        <v>2.6066785714285672</v>
      </c>
      <c r="U70" s="59">
        <f t="shared" si="48"/>
        <v>2.7723611111111124</v>
      </c>
      <c r="V70" s="59">
        <f t="shared" si="48"/>
        <v>3.0530546805341703</v>
      </c>
      <c r="W70" s="60"/>
      <c r="X70" s="60"/>
      <c r="Y70" s="59">
        <f t="shared" si="48"/>
        <v>2.95</v>
      </c>
      <c r="Z70" s="59">
        <f t="shared" si="48"/>
        <v>2.95</v>
      </c>
      <c r="AA70" s="59">
        <f t="shared" si="48"/>
        <v>2.8499999999999996</v>
      </c>
      <c r="AB70" s="59">
        <f t="shared" si="48"/>
        <v>2.9000000000000004</v>
      </c>
      <c r="AC70" s="234">
        <f t="shared" si="48"/>
        <v>2.95</v>
      </c>
      <c r="AD70" s="310">
        <f t="shared" si="48"/>
        <v>3.3432575757575762</v>
      </c>
      <c r="AE70" s="59">
        <f>AVERAGE(AE66:AE69)</f>
        <v>2.6096798941798931</v>
      </c>
      <c r="AF70" s="59">
        <f t="shared" ref="AF70:AG70" si="49">AVERAGE(AF66:AF69)</f>
        <v>2.9843515601780566</v>
      </c>
      <c r="AG70" s="311">
        <f t="shared" si="49"/>
        <v>2.9000000000000004</v>
      </c>
      <c r="AH70" s="242">
        <f>AVERAGE(AH66:AH69)</f>
        <v>2.9593222575288816</v>
      </c>
      <c r="AI70" s="269"/>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s="62" customFormat="1" ht="20.25" customHeight="1" collapsed="1" thickBot="1">
      <c r="A71" s="227" t="s">
        <v>74</v>
      </c>
      <c r="B71" s="160"/>
      <c r="C71" s="160"/>
      <c r="D71" s="161"/>
      <c r="E71" s="161"/>
      <c r="F71" s="162"/>
      <c r="G71" s="162"/>
      <c r="H71" s="162"/>
      <c r="I71" s="162"/>
      <c r="J71" s="163"/>
      <c r="K71" s="162"/>
      <c r="L71" s="162"/>
      <c r="M71" s="162"/>
      <c r="N71" s="164">
        <f>N70</f>
        <v>1.6</v>
      </c>
      <c r="O71" s="164">
        <f>O70</f>
        <v>2.0666666666666669</v>
      </c>
      <c r="P71" s="164">
        <f>P70</f>
        <v>3.5</v>
      </c>
      <c r="Q71" s="164">
        <f t="shared" ref="Q71" si="50">Q70</f>
        <v>3.18</v>
      </c>
      <c r="R71" s="164">
        <f>R70</f>
        <v>3.3497727272727289</v>
      </c>
      <c r="S71" s="164">
        <f>S70</f>
        <v>2.4500000000000002</v>
      </c>
      <c r="T71" s="164">
        <f>T70</f>
        <v>2.6066785714285672</v>
      </c>
      <c r="U71" s="164">
        <v>2.5</v>
      </c>
      <c r="V71" s="164">
        <v>3</v>
      </c>
      <c r="W71" s="164"/>
      <c r="X71" s="164"/>
      <c r="Y71" s="164">
        <v>3</v>
      </c>
      <c r="Z71" s="164">
        <v>3</v>
      </c>
      <c r="AA71" s="164">
        <v>3.1</v>
      </c>
      <c r="AB71" s="164">
        <v>3.1</v>
      </c>
      <c r="AC71" s="229">
        <v>3.1</v>
      </c>
      <c r="AD71" s="312">
        <f>AVERAGE(P71:R71)</f>
        <v>3.3432575757575762</v>
      </c>
      <c r="AE71" s="164">
        <f>AVERAGE(S71:T71:U71)</f>
        <v>2.5188928571428559</v>
      </c>
      <c r="AF71" s="164">
        <f>AVERAGE(V71:Z71)</f>
        <v>3</v>
      </c>
      <c r="AG71" s="313">
        <f>AVERAGE(AA71:AC71)</f>
        <v>3.1</v>
      </c>
      <c r="AH71" s="242">
        <f>AVERAGE(P71:AC71)</f>
        <v>2.9905376082251078</v>
      </c>
      <c r="AI71" s="270"/>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21.75" thickBot="1">
      <c r="A72" s="252"/>
      <c r="F72" s="1"/>
      <c r="G72" s="1"/>
      <c r="H72" s="1"/>
      <c r="I72" s="125"/>
      <c r="K72" s="125">
        <f>K14+K70</f>
        <v>49.5</v>
      </c>
      <c r="L72" s="125">
        <f>L14+L70</f>
        <v>48.35</v>
      </c>
      <c r="M72" s="125">
        <f>M14+M70</f>
        <v>50.26</v>
      </c>
      <c r="N72" s="125"/>
      <c r="O72" s="125"/>
      <c r="P72" s="1"/>
      <c r="Q72" s="1"/>
      <c r="R72" s="126"/>
      <c r="S72" s="126"/>
      <c r="T72" s="126"/>
      <c r="U72" s="126"/>
      <c r="V72" s="126"/>
      <c r="W72" s="125"/>
      <c r="X72" s="125"/>
      <c r="Y72" s="126"/>
      <c r="Z72" s="126"/>
      <c r="AA72" s="126"/>
      <c r="AB72" s="126"/>
      <c r="AC72" s="126"/>
      <c r="AD72" s="126"/>
      <c r="AE72" s="126"/>
      <c r="AF72" s="126"/>
      <c r="AG72" s="126"/>
      <c r="AH72" s="7"/>
    </row>
    <row r="73" spans="1:358" ht="21" customHeight="1" thickBot="1">
      <c r="A73" s="364"/>
      <c r="B73" s="325"/>
      <c r="C73" s="325"/>
      <c r="D73" s="326"/>
      <c r="E73" s="326"/>
      <c r="F73" s="327" t="s">
        <v>4</v>
      </c>
      <c r="G73" s="327" t="s">
        <v>5</v>
      </c>
      <c r="H73" s="327" t="s">
        <v>6</v>
      </c>
      <c r="I73" s="327" t="s">
        <v>7</v>
      </c>
      <c r="J73" s="328" t="s">
        <v>2</v>
      </c>
      <c r="K73" s="327" t="s">
        <v>71</v>
      </c>
      <c r="L73" s="327" t="s">
        <v>72</v>
      </c>
      <c r="M73" s="327" t="s">
        <v>73</v>
      </c>
      <c r="N73" s="327" t="s">
        <v>12</v>
      </c>
      <c r="O73" s="327" t="s">
        <v>13</v>
      </c>
      <c r="P73" s="329" t="s">
        <v>14</v>
      </c>
      <c r="Q73" s="329" t="s">
        <v>15</v>
      </c>
      <c r="R73" s="329" t="s">
        <v>16</v>
      </c>
      <c r="S73" s="329" t="s">
        <v>64</v>
      </c>
      <c r="T73" s="329" t="s">
        <v>65</v>
      </c>
      <c r="U73" s="329" t="s">
        <v>66</v>
      </c>
      <c r="V73" s="329" t="s">
        <v>67</v>
      </c>
      <c r="W73" s="330"/>
      <c r="X73" s="330"/>
      <c r="Y73" s="329" t="s">
        <v>68</v>
      </c>
      <c r="Z73" s="329" t="s">
        <v>69</v>
      </c>
      <c r="AA73" s="329" t="s">
        <v>70</v>
      </c>
      <c r="AB73" s="329" t="s">
        <v>77</v>
      </c>
      <c r="AC73" s="331" t="s">
        <v>78</v>
      </c>
      <c r="AD73" s="332" t="s">
        <v>79</v>
      </c>
      <c r="AE73" s="329" t="s">
        <v>80</v>
      </c>
      <c r="AF73" s="329" t="s">
        <v>81</v>
      </c>
      <c r="AG73" s="329" t="s">
        <v>82</v>
      </c>
      <c r="AH73" s="331">
        <v>2016</v>
      </c>
    </row>
    <row r="74" spans="1:358" ht="17.25" customHeight="1">
      <c r="A74" s="363" t="s">
        <v>48</v>
      </c>
      <c r="B74" s="129" t="s">
        <v>48</v>
      </c>
      <c r="C74" s="129" t="s">
        <v>48</v>
      </c>
      <c r="D74" s="130"/>
      <c r="E74" s="130"/>
      <c r="F74" s="36"/>
      <c r="G74" s="36">
        <v>56.18</v>
      </c>
      <c r="H74" s="36">
        <v>47.690789473684205</v>
      </c>
      <c r="I74" s="36">
        <v>45.375000000000007</v>
      </c>
      <c r="J74" s="36" t="e">
        <f>J14</f>
        <v>#DIV/0!</v>
      </c>
      <c r="K74" s="36">
        <f>K14</f>
        <v>48.3</v>
      </c>
      <c r="L74" s="36">
        <f>L14</f>
        <v>46.85</v>
      </c>
      <c r="M74" s="36">
        <f>M14</f>
        <v>48.634999999999998</v>
      </c>
      <c r="N74" s="36">
        <f>N14</f>
        <v>46.25</v>
      </c>
      <c r="O74" s="36">
        <f t="shared" ref="O74:AG74" si="51">O15</f>
        <v>0</v>
      </c>
      <c r="P74" s="36">
        <f t="shared" si="51"/>
        <v>26.81</v>
      </c>
      <c r="Q74" s="36">
        <f t="shared" si="51"/>
        <v>29.38</v>
      </c>
      <c r="R74" s="36">
        <f t="shared" si="51"/>
        <v>35.141818181818174</v>
      </c>
      <c r="S74" s="36">
        <f t="shared" si="51"/>
        <v>39.03</v>
      </c>
      <c r="T74" s="36">
        <f t="shared" si="51"/>
        <v>44.268571428571427</v>
      </c>
      <c r="U74" s="36">
        <f t="shared" si="51"/>
        <v>46.5</v>
      </c>
      <c r="V74" s="36">
        <f t="shared" si="51"/>
        <v>45.5</v>
      </c>
      <c r="W74" s="36"/>
      <c r="X74" s="36"/>
      <c r="Y74" s="36">
        <f t="shared" si="51"/>
        <v>44.5</v>
      </c>
      <c r="Z74" s="36">
        <f t="shared" si="51"/>
        <v>44</v>
      </c>
      <c r="AA74" s="36">
        <f t="shared" si="51"/>
        <v>45</v>
      </c>
      <c r="AB74" s="36">
        <f t="shared" si="51"/>
        <v>46</v>
      </c>
      <c r="AC74" s="322">
        <f t="shared" si="51"/>
        <v>47.5</v>
      </c>
      <c r="AD74" s="319">
        <f t="shared" si="51"/>
        <v>30.443939393939388</v>
      </c>
      <c r="AE74" s="258">
        <f t="shared" si="51"/>
        <v>43.266190476190474</v>
      </c>
      <c r="AF74" s="258">
        <f t="shared" si="51"/>
        <v>44.666666666666664</v>
      </c>
      <c r="AG74" s="258">
        <f t="shared" si="51"/>
        <v>46.166666666666664</v>
      </c>
      <c r="AH74" s="334">
        <f t="shared" ref="AH74:AH80" si="52">AVERAGE(P74:AC74)</f>
        <v>41.135865800865794</v>
      </c>
    </row>
    <row r="75" spans="1:358" ht="18.75">
      <c r="A75" s="333" t="s">
        <v>49</v>
      </c>
      <c r="B75" s="129" t="s">
        <v>49</v>
      </c>
      <c r="C75" s="129" t="s">
        <v>49</v>
      </c>
      <c r="D75" s="130"/>
      <c r="E75" s="130"/>
      <c r="F75" s="36"/>
      <c r="G75" s="36">
        <v>53.145899999999997</v>
      </c>
      <c r="H75" s="36">
        <v>45.764210526315786</v>
      </c>
      <c r="I75" s="36">
        <v>46.804999999999993</v>
      </c>
      <c r="J75" s="36" t="e">
        <f>J14+#REF!</f>
        <v>#DIV/0!</v>
      </c>
      <c r="K75" s="36" t="e">
        <f>K14+#REF!</f>
        <v>#REF!</v>
      </c>
      <c r="L75" s="36" t="e">
        <f>L14+#REF!</f>
        <v>#REF!</v>
      </c>
      <c r="M75" s="36">
        <f>M14+M23</f>
        <v>50.059999999999995</v>
      </c>
      <c r="N75" s="36">
        <f>N14+N24</f>
        <v>50.125</v>
      </c>
      <c r="O75" s="36">
        <f t="shared" ref="O75:AG75" si="53">O15+O24</f>
        <v>6</v>
      </c>
      <c r="P75" s="36">
        <f t="shared" si="53"/>
        <v>36.599999999999994</v>
      </c>
      <c r="Q75" s="36">
        <f t="shared" si="53"/>
        <v>33.942777777777778</v>
      </c>
      <c r="R75" s="36">
        <f t="shared" si="53"/>
        <v>39.004090909090912</v>
      </c>
      <c r="S75" s="36">
        <f t="shared" si="53"/>
        <v>42.36</v>
      </c>
      <c r="T75" s="36">
        <f t="shared" si="53"/>
        <v>44.036666666666669</v>
      </c>
      <c r="U75" s="36">
        <f t="shared" si="53"/>
        <v>45</v>
      </c>
      <c r="V75" s="36">
        <f t="shared" si="53"/>
        <v>44.5</v>
      </c>
      <c r="W75" s="36"/>
      <c r="X75" s="36"/>
      <c r="Y75" s="36">
        <f t="shared" si="53"/>
        <v>44</v>
      </c>
      <c r="Z75" s="36">
        <f t="shared" si="53"/>
        <v>44</v>
      </c>
      <c r="AA75" s="36">
        <f t="shared" si="53"/>
        <v>46</v>
      </c>
      <c r="AB75" s="36">
        <f t="shared" si="53"/>
        <v>47.5</v>
      </c>
      <c r="AC75" s="322">
        <f t="shared" si="53"/>
        <v>49</v>
      </c>
      <c r="AD75" s="319">
        <f t="shared" si="53"/>
        <v>36.515622895622897</v>
      </c>
      <c r="AE75" s="258">
        <f t="shared" si="53"/>
        <v>43.798888888888889</v>
      </c>
      <c r="AF75" s="258">
        <f t="shared" si="53"/>
        <v>44.166666666666664</v>
      </c>
      <c r="AG75" s="258">
        <f t="shared" si="53"/>
        <v>47.5</v>
      </c>
      <c r="AH75" s="334">
        <f t="shared" si="52"/>
        <v>42.995294612794616</v>
      </c>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row>
    <row r="76" spans="1:358" ht="18.75">
      <c r="A76" s="333">
        <v>95</v>
      </c>
      <c r="B76" s="129">
        <v>95</v>
      </c>
      <c r="C76" s="129">
        <v>95</v>
      </c>
      <c r="D76" s="130"/>
      <c r="E76" s="130"/>
      <c r="F76" s="36"/>
      <c r="G76" s="36">
        <v>75.946299999999994</v>
      </c>
      <c r="H76" s="36">
        <v>66.004736842105288</v>
      </c>
      <c r="I76" s="36">
        <v>65.236000000000004</v>
      </c>
      <c r="J76" s="36" t="e">
        <f>J32+J14</f>
        <v>#DIV/0!</v>
      </c>
      <c r="K76" s="36">
        <f>K32+K14</f>
        <v>64.782499999999999</v>
      </c>
      <c r="L76" s="36">
        <f>L32+L14</f>
        <v>64.099999999999994</v>
      </c>
      <c r="M76" s="36">
        <f>M32+M14</f>
        <v>65.007499999999993</v>
      </c>
      <c r="N76" s="36">
        <f>N33+N14</f>
        <v>62.0625</v>
      </c>
      <c r="O76" s="36">
        <f t="shared" ref="O76:AG76" si="54">O33+O15</f>
        <v>17.5</v>
      </c>
      <c r="P76" s="36">
        <f t="shared" si="54"/>
        <v>50.42</v>
      </c>
      <c r="Q76" s="36">
        <f t="shared" si="54"/>
        <v>44.58</v>
      </c>
      <c r="R76" s="36">
        <f t="shared" si="54"/>
        <v>52.771818181818183</v>
      </c>
      <c r="S76" s="36">
        <f t="shared" si="54"/>
        <v>54.59</v>
      </c>
      <c r="T76" s="36">
        <f t="shared" si="54"/>
        <v>59.165238095238095</v>
      </c>
      <c r="U76" s="36">
        <f t="shared" si="54"/>
        <v>60</v>
      </c>
      <c r="V76" s="36">
        <f t="shared" si="54"/>
        <v>59</v>
      </c>
      <c r="W76" s="36"/>
      <c r="X76" s="36"/>
      <c r="Y76" s="36">
        <f t="shared" si="54"/>
        <v>57.5</v>
      </c>
      <c r="Z76" s="36">
        <f t="shared" si="54"/>
        <v>56</v>
      </c>
      <c r="AA76" s="36">
        <f t="shared" si="54"/>
        <v>57</v>
      </c>
      <c r="AB76" s="36">
        <f t="shared" si="54"/>
        <v>59</v>
      </c>
      <c r="AC76" s="322">
        <f t="shared" si="54"/>
        <v>60.5</v>
      </c>
      <c r="AD76" s="319">
        <f t="shared" si="54"/>
        <v>49.257272727272721</v>
      </c>
      <c r="AE76" s="258">
        <f t="shared" si="54"/>
        <v>57.918412698412695</v>
      </c>
      <c r="AF76" s="258">
        <f t="shared" si="54"/>
        <v>57.5</v>
      </c>
      <c r="AG76" s="258">
        <f t="shared" si="54"/>
        <v>58.833333333333329</v>
      </c>
      <c r="AH76" s="334">
        <f t="shared" si="52"/>
        <v>55.877254689754693</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333" t="s">
        <v>50</v>
      </c>
      <c r="B77" s="129" t="s">
        <v>50</v>
      </c>
      <c r="C77" s="129" t="s">
        <v>50</v>
      </c>
      <c r="D77" s="133"/>
      <c r="E77" s="133"/>
      <c r="F77" s="36"/>
      <c r="G77" s="36">
        <v>65.808999999999997</v>
      </c>
      <c r="H77" s="36">
        <v>57.075789473684203</v>
      </c>
      <c r="I77" s="36">
        <v>58.993499999999997</v>
      </c>
      <c r="J77" s="36" t="e">
        <f>J41+J14</f>
        <v>#DIV/0!</v>
      </c>
      <c r="K77" s="36">
        <f>K41+K14</f>
        <v>61.41</v>
      </c>
      <c r="L77" s="36">
        <f>L41+L14</f>
        <v>60.285000000000004</v>
      </c>
      <c r="M77" s="36">
        <f>M41+M14</f>
        <v>61.98</v>
      </c>
      <c r="N77" s="36">
        <f>N42+N14</f>
        <v>60.48</v>
      </c>
      <c r="O77" s="36">
        <f t="shared" ref="O77:AG77" si="55">O42+O15</f>
        <v>15.6</v>
      </c>
      <c r="P77" s="36">
        <f t="shared" si="55"/>
        <v>37.909999999999997</v>
      </c>
      <c r="Q77" s="36">
        <f t="shared" si="55"/>
        <v>41</v>
      </c>
      <c r="R77" s="36">
        <f t="shared" si="55"/>
        <v>47.38</v>
      </c>
      <c r="S77" s="36">
        <f t="shared" si="55"/>
        <v>49.53</v>
      </c>
      <c r="T77" s="36">
        <f t="shared" si="55"/>
        <v>55.170000000000009</v>
      </c>
      <c r="U77" s="36">
        <f t="shared" si="55"/>
        <v>57.8</v>
      </c>
      <c r="V77" s="36">
        <f t="shared" si="55"/>
        <v>56.5</v>
      </c>
      <c r="W77" s="36"/>
      <c r="X77" s="36"/>
      <c r="Y77" s="36">
        <f t="shared" si="55"/>
        <v>55</v>
      </c>
      <c r="Z77" s="36">
        <f t="shared" si="55"/>
        <v>55</v>
      </c>
      <c r="AA77" s="36">
        <f t="shared" si="55"/>
        <v>57</v>
      </c>
      <c r="AB77" s="36">
        <f t="shared" si="55"/>
        <v>59</v>
      </c>
      <c r="AC77" s="322">
        <f t="shared" si="55"/>
        <v>61.5</v>
      </c>
      <c r="AD77" s="319">
        <f t="shared" si="55"/>
        <v>42.096666666666664</v>
      </c>
      <c r="AE77" s="258">
        <f t="shared" si="55"/>
        <v>54.166666666666664</v>
      </c>
      <c r="AF77" s="258">
        <f t="shared" si="55"/>
        <v>55.5</v>
      </c>
      <c r="AG77" s="258">
        <f t="shared" si="55"/>
        <v>59.166666666666664</v>
      </c>
      <c r="AH77" s="334">
        <f t="shared" si="52"/>
        <v>52.732499999999995</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333" t="s">
        <v>51</v>
      </c>
      <c r="B78" s="129" t="s">
        <v>51</v>
      </c>
      <c r="C78" s="129" t="s">
        <v>51</v>
      </c>
      <c r="D78" s="130"/>
      <c r="E78" s="130"/>
      <c r="F78" s="36"/>
      <c r="G78" s="36">
        <v>65.069999999999993</v>
      </c>
      <c r="H78" s="36">
        <v>57.116315789473688</v>
      </c>
      <c r="I78" s="36">
        <v>59.478000000000009</v>
      </c>
      <c r="J78" s="36" t="e">
        <f>J52+J14</f>
        <v>#DIV/0!</v>
      </c>
      <c r="K78" s="36">
        <f>K52+K14</f>
        <v>61.65</v>
      </c>
      <c r="L78" s="36">
        <f>L52+L14</f>
        <v>60.6</v>
      </c>
      <c r="M78" s="36">
        <f>M52+M14</f>
        <v>61.704999999999998</v>
      </c>
      <c r="N78" s="36">
        <f>N53+N14</f>
        <v>60.28</v>
      </c>
      <c r="O78" s="36">
        <f t="shared" ref="O78:AG78" si="56">O53+O15</f>
        <v>14.15</v>
      </c>
      <c r="P78" s="36">
        <f t="shared" si="56"/>
        <v>36.15</v>
      </c>
      <c r="Q78" s="36">
        <f t="shared" si="56"/>
        <v>38.54</v>
      </c>
      <c r="R78" s="36">
        <f t="shared" si="56"/>
        <v>45.517727272727271</v>
      </c>
      <c r="S78" s="36">
        <f t="shared" si="56"/>
        <v>48.08</v>
      </c>
      <c r="T78" s="36">
        <f t="shared" si="56"/>
        <v>54.851904761904777</v>
      </c>
      <c r="U78" s="36">
        <f t="shared" si="56"/>
        <v>57.7</v>
      </c>
      <c r="V78" s="36">
        <f t="shared" si="56"/>
        <v>56</v>
      </c>
      <c r="W78" s="36"/>
      <c r="X78" s="36"/>
      <c r="Y78" s="36">
        <f t="shared" si="56"/>
        <v>54.5</v>
      </c>
      <c r="Z78" s="36">
        <f t="shared" si="56"/>
        <v>54.5</v>
      </c>
      <c r="AA78" s="36">
        <f t="shared" si="56"/>
        <v>56</v>
      </c>
      <c r="AB78" s="36">
        <f t="shared" si="56"/>
        <v>58</v>
      </c>
      <c r="AC78" s="322">
        <f t="shared" si="56"/>
        <v>60</v>
      </c>
      <c r="AD78" s="319">
        <f t="shared" si="56"/>
        <v>40.069242424242418</v>
      </c>
      <c r="AE78" s="258">
        <f t="shared" si="56"/>
        <v>53.543968253968259</v>
      </c>
      <c r="AF78" s="258">
        <f t="shared" si="56"/>
        <v>55</v>
      </c>
      <c r="AG78" s="258">
        <f t="shared" si="56"/>
        <v>58</v>
      </c>
      <c r="AH78" s="334">
        <f t="shared" si="52"/>
        <v>51.653302669552666</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333" t="s">
        <v>52</v>
      </c>
      <c r="B79" s="129" t="s">
        <v>52</v>
      </c>
      <c r="C79" s="129" t="s">
        <v>52</v>
      </c>
      <c r="D79" s="130"/>
      <c r="E79" s="130"/>
      <c r="F79" s="134"/>
      <c r="G79" s="134">
        <v>48.747959921259849</v>
      </c>
      <c r="H79" s="134">
        <v>38.740489017820138</v>
      </c>
      <c r="I79" s="134">
        <v>37.475669291338583</v>
      </c>
      <c r="J79" s="134" t="e">
        <f>(J61+J14)*6.35</f>
        <v>#DIV/0!</v>
      </c>
      <c r="K79" s="134">
        <f>(K61+K14)*6.35</f>
        <v>254.92074999999997</v>
      </c>
      <c r="L79" s="134">
        <f>(L61+L14)*6.35</f>
        <v>245.71324999999999</v>
      </c>
      <c r="M79" s="134">
        <f>(M61+M14)*6.35</f>
        <v>255.93674999999999</v>
      </c>
      <c r="N79" s="134">
        <f>(N62+N14)*6.35</f>
        <v>249.76137499999996</v>
      </c>
      <c r="O79" s="134">
        <f t="shared" ref="O79:AG79" si="57">(O62+O15)*6.35</f>
        <v>-42.756666666666668</v>
      </c>
      <c r="P79" s="134">
        <f t="shared" si="57"/>
        <v>150.36799999999999</v>
      </c>
      <c r="Q79" s="134">
        <f t="shared" si="57"/>
        <v>154.30499999999998</v>
      </c>
      <c r="R79" s="134">
        <f t="shared" si="57"/>
        <v>176.7890909090909</v>
      </c>
      <c r="S79" s="134">
        <f t="shared" si="57"/>
        <v>192.15100000000001</v>
      </c>
      <c r="T79" s="134">
        <f t="shared" si="57"/>
        <v>223.49809523809523</v>
      </c>
      <c r="U79" s="134">
        <f t="shared" si="57"/>
        <v>236.85499999999996</v>
      </c>
      <c r="V79" s="134">
        <f t="shared" si="57"/>
        <v>231.77499999999998</v>
      </c>
      <c r="W79" s="134"/>
      <c r="X79" s="134"/>
      <c r="Y79" s="134">
        <f t="shared" si="57"/>
        <v>225.42499999999998</v>
      </c>
      <c r="Z79" s="134">
        <f t="shared" si="57"/>
        <v>223.83749999999998</v>
      </c>
      <c r="AA79" s="134">
        <f t="shared" si="57"/>
        <v>231.77499999999998</v>
      </c>
      <c r="AB79" s="134">
        <f t="shared" si="57"/>
        <v>238.125</v>
      </c>
      <c r="AC79" s="323">
        <f t="shared" si="57"/>
        <v>249.23749999999998</v>
      </c>
      <c r="AD79" s="320">
        <f t="shared" si="57"/>
        <v>160.48736363636363</v>
      </c>
      <c r="AE79" s="259">
        <f t="shared" si="57"/>
        <v>217.50136507936506</v>
      </c>
      <c r="AF79" s="259">
        <f t="shared" si="57"/>
        <v>227.01249999999999</v>
      </c>
      <c r="AG79" s="259">
        <f t="shared" si="57"/>
        <v>239.71249999999998</v>
      </c>
      <c r="AH79" s="334">
        <f t="shared" si="52"/>
        <v>211.17843217893218</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9.5" thickBot="1">
      <c r="A80" s="335" t="s">
        <v>53</v>
      </c>
      <c r="B80" s="336" t="s">
        <v>53</v>
      </c>
      <c r="C80" s="336" t="s">
        <v>53</v>
      </c>
      <c r="D80" s="337"/>
      <c r="E80" s="337"/>
      <c r="F80" s="338"/>
      <c r="G80" s="338"/>
      <c r="H80" s="338"/>
      <c r="I80" s="338"/>
      <c r="J80" s="338" t="e">
        <f>J70</f>
        <v>#DIV/0!</v>
      </c>
      <c r="K80" s="338">
        <f t="shared" ref="K80:L80" si="58">K70</f>
        <v>1.2</v>
      </c>
      <c r="L80" s="338">
        <f t="shared" si="58"/>
        <v>1.5</v>
      </c>
      <c r="M80" s="338">
        <f>M70</f>
        <v>1.625</v>
      </c>
      <c r="N80" s="338">
        <f t="shared" ref="N80:AG80" si="59">N71+N15</f>
        <v>47.85</v>
      </c>
      <c r="O80" s="338">
        <f t="shared" si="59"/>
        <v>2.0666666666666669</v>
      </c>
      <c r="P80" s="338">
        <f t="shared" si="59"/>
        <v>30.31</v>
      </c>
      <c r="Q80" s="338">
        <f t="shared" si="59"/>
        <v>32.56</v>
      </c>
      <c r="R80" s="338">
        <f t="shared" si="59"/>
        <v>38.491590909090903</v>
      </c>
      <c r="S80" s="338">
        <f t="shared" si="59"/>
        <v>41.480000000000004</v>
      </c>
      <c r="T80" s="338">
        <f t="shared" si="59"/>
        <v>46.875249999999994</v>
      </c>
      <c r="U80" s="338">
        <f t="shared" si="59"/>
        <v>49</v>
      </c>
      <c r="V80" s="338">
        <f t="shared" si="59"/>
        <v>48.5</v>
      </c>
      <c r="W80" s="338"/>
      <c r="X80" s="338"/>
      <c r="Y80" s="338">
        <f t="shared" si="59"/>
        <v>47.5</v>
      </c>
      <c r="Z80" s="338">
        <f t="shared" si="59"/>
        <v>47</v>
      </c>
      <c r="AA80" s="338">
        <f t="shared" si="59"/>
        <v>48.1</v>
      </c>
      <c r="AB80" s="338">
        <f t="shared" si="59"/>
        <v>49.1</v>
      </c>
      <c r="AC80" s="339">
        <f t="shared" si="59"/>
        <v>50.6</v>
      </c>
      <c r="AD80" s="340">
        <f t="shared" si="59"/>
        <v>33.787196969696964</v>
      </c>
      <c r="AE80" s="341">
        <f t="shared" si="59"/>
        <v>45.785083333333333</v>
      </c>
      <c r="AF80" s="341">
        <f t="shared" si="59"/>
        <v>47.666666666666664</v>
      </c>
      <c r="AG80" s="341">
        <f t="shared" si="59"/>
        <v>49.266666666666666</v>
      </c>
      <c r="AH80" s="342">
        <f t="shared" si="52"/>
        <v>44.126403409090919</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21.75" thickBot="1">
      <c r="A81" s="199"/>
      <c r="F81" s="135"/>
      <c r="G81" s="135"/>
      <c r="H81" s="135"/>
      <c r="I81" s="135"/>
      <c r="K81" s="135"/>
      <c r="L81" s="135"/>
      <c r="M81" s="135"/>
      <c r="N81" s="135"/>
      <c r="O81" s="135"/>
      <c r="P81" s="135"/>
      <c r="Q81" s="135"/>
      <c r="R81" s="137"/>
      <c r="S81" s="137"/>
      <c r="T81" s="137"/>
      <c r="U81" s="137"/>
      <c r="V81" s="137"/>
      <c r="W81" s="136"/>
      <c r="X81" s="136"/>
      <c r="Y81" s="137"/>
      <c r="Z81" s="137"/>
      <c r="AA81" s="137"/>
      <c r="AB81" s="137"/>
      <c r="AC81" s="137"/>
      <c r="AD81" s="137"/>
      <c r="AE81" s="137"/>
      <c r="AF81" s="137"/>
      <c r="AG81" s="137"/>
      <c r="AH81" s="7"/>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18.75">
      <c r="A82" s="332" t="s">
        <v>54</v>
      </c>
      <c r="B82" s="343" t="s">
        <v>54</v>
      </c>
      <c r="C82" s="343" t="s">
        <v>54</v>
      </c>
      <c r="D82" s="344"/>
      <c r="E82" s="344"/>
      <c r="F82" s="329" t="s">
        <v>4</v>
      </c>
      <c r="G82" s="329" t="s">
        <v>5</v>
      </c>
      <c r="H82" s="329" t="s">
        <v>6</v>
      </c>
      <c r="I82" s="329" t="s">
        <v>7</v>
      </c>
      <c r="J82" s="328" t="s">
        <v>2</v>
      </c>
      <c r="K82" s="329" t="s">
        <v>9</v>
      </c>
      <c r="L82" s="329" t="s">
        <v>9</v>
      </c>
      <c r="M82" s="329" t="s">
        <v>9</v>
      </c>
      <c r="N82" s="329" t="s">
        <v>12</v>
      </c>
      <c r="O82" s="329" t="s">
        <v>13</v>
      </c>
      <c r="P82" s="329" t="s">
        <v>14</v>
      </c>
      <c r="Q82" s="329" t="s">
        <v>15</v>
      </c>
      <c r="R82" s="329" t="s">
        <v>16</v>
      </c>
      <c r="S82" s="329" t="s">
        <v>64</v>
      </c>
      <c r="T82" s="329" t="s">
        <v>65</v>
      </c>
      <c r="U82" s="329" t="s">
        <v>66</v>
      </c>
      <c r="V82" s="329" t="s">
        <v>67</v>
      </c>
      <c r="W82" s="330"/>
      <c r="X82" s="330"/>
      <c r="Y82" s="329" t="s">
        <v>68</v>
      </c>
      <c r="Z82" s="329" t="s">
        <v>69</v>
      </c>
      <c r="AA82" s="329" t="s">
        <v>70</v>
      </c>
      <c r="AB82" s="329" t="s">
        <v>77</v>
      </c>
      <c r="AC82" s="331" t="s">
        <v>78</v>
      </c>
      <c r="AD82" s="332" t="s">
        <v>79</v>
      </c>
      <c r="AE82" s="329" t="s">
        <v>80</v>
      </c>
      <c r="AF82" s="329" t="s">
        <v>81</v>
      </c>
      <c r="AG82" s="329" t="s">
        <v>82</v>
      </c>
      <c r="AH82" s="331">
        <v>2016</v>
      </c>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18.75">
      <c r="A83" s="345" t="s">
        <v>56</v>
      </c>
      <c r="B83" s="138" t="s">
        <v>56</v>
      </c>
      <c r="C83" s="138" t="s">
        <v>56</v>
      </c>
      <c r="D83" s="142"/>
      <c r="E83" s="142"/>
      <c r="F83" s="143">
        <f t="shared" ref="F83" si="60">F74</f>
        <v>0</v>
      </c>
      <c r="G83" s="143">
        <f>G74</f>
        <v>56.18</v>
      </c>
      <c r="H83" s="143">
        <f t="shared" ref="H83" si="61">H74</f>
        <v>47.690789473684205</v>
      </c>
      <c r="I83" s="143">
        <f>I74</f>
        <v>45.375000000000007</v>
      </c>
      <c r="J83" s="143" t="e">
        <f>J74</f>
        <v>#DIV/0!</v>
      </c>
      <c r="K83" s="143">
        <f t="shared" ref="K83:L83" si="62">K74</f>
        <v>48.3</v>
      </c>
      <c r="L83" s="143">
        <f t="shared" si="62"/>
        <v>46.85</v>
      </c>
      <c r="M83" s="143">
        <f>M74</f>
        <v>48.634999999999998</v>
      </c>
      <c r="N83" s="143">
        <f>N74</f>
        <v>46.25</v>
      </c>
      <c r="O83" s="143">
        <f>O74</f>
        <v>0</v>
      </c>
      <c r="P83" s="143">
        <f>P74</f>
        <v>26.81</v>
      </c>
      <c r="Q83" s="143">
        <f>Q74</f>
        <v>29.38</v>
      </c>
      <c r="R83" s="143">
        <f t="shared" ref="R83:AG83" si="63">R74</f>
        <v>35.141818181818174</v>
      </c>
      <c r="S83" s="143">
        <f t="shared" si="63"/>
        <v>39.03</v>
      </c>
      <c r="T83" s="143">
        <f>T74</f>
        <v>44.268571428571427</v>
      </c>
      <c r="U83" s="143">
        <f t="shared" si="63"/>
        <v>46.5</v>
      </c>
      <c r="V83" s="143">
        <f t="shared" si="63"/>
        <v>45.5</v>
      </c>
      <c r="W83" s="361"/>
      <c r="X83" s="361"/>
      <c r="Y83" s="143">
        <f t="shared" si="63"/>
        <v>44.5</v>
      </c>
      <c r="Z83" s="143">
        <f t="shared" si="63"/>
        <v>44</v>
      </c>
      <c r="AA83" s="143">
        <f t="shared" si="63"/>
        <v>45</v>
      </c>
      <c r="AB83" s="143">
        <f t="shared" si="63"/>
        <v>46</v>
      </c>
      <c r="AC83" s="353">
        <f t="shared" si="63"/>
        <v>47.5</v>
      </c>
      <c r="AD83" s="321">
        <f t="shared" si="63"/>
        <v>30.443939393939388</v>
      </c>
      <c r="AE83" s="260">
        <f t="shared" si="63"/>
        <v>43.266190476190474</v>
      </c>
      <c r="AF83" s="260">
        <f t="shared" si="63"/>
        <v>44.666666666666664</v>
      </c>
      <c r="AG83" s="260">
        <f t="shared" si="63"/>
        <v>46.166666666666664</v>
      </c>
      <c r="AH83" s="334">
        <f t="shared" ref="AH83:AH89" si="64">AVERAGE(P83:AC83)</f>
        <v>41.135865800865794</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8.75">
      <c r="A84" s="345" t="s">
        <v>57</v>
      </c>
      <c r="B84" s="138" t="s">
        <v>57</v>
      </c>
      <c r="C84" s="138" t="s">
        <v>57</v>
      </c>
      <c r="D84" s="142"/>
      <c r="E84" s="142"/>
      <c r="F84" s="143">
        <f t="shared" ref="F84" si="65">F75-F74</f>
        <v>0</v>
      </c>
      <c r="G84" s="143">
        <f>G75-G74</f>
        <v>-3.0341000000000022</v>
      </c>
      <c r="H84" s="143">
        <f t="shared" ref="H84" si="66">H75-H74</f>
        <v>-1.9265789473684194</v>
      </c>
      <c r="I84" s="143">
        <f>I75-I74</f>
        <v>1.4299999999999855</v>
      </c>
      <c r="J84" s="143" t="e">
        <f>J75-J74</f>
        <v>#DIV/0!</v>
      </c>
      <c r="K84" s="143" t="e">
        <f t="shared" ref="K84:L84" si="67">K75-K74</f>
        <v>#REF!</v>
      </c>
      <c r="L84" s="143" t="e">
        <f t="shared" si="67"/>
        <v>#REF!</v>
      </c>
      <c r="M84" s="143">
        <f>M75-M74</f>
        <v>1.4249999999999972</v>
      </c>
      <c r="N84" s="143">
        <f>N75-N74</f>
        <v>3.875</v>
      </c>
      <c r="O84" s="143">
        <f>O75-O74</f>
        <v>6</v>
      </c>
      <c r="P84" s="143">
        <f>P75-P74</f>
        <v>9.7899999999999956</v>
      </c>
      <c r="Q84" s="143">
        <f>Q75-Q74</f>
        <v>4.5627777777777787</v>
      </c>
      <c r="R84" s="143">
        <f t="shared" ref="R84:AG84" si="68">R75-R74</f>
        <v>3.8622727272727388</v>
      </c>
      <c r="S84" s="143">
        <f t="shared" si="68"/>
        <v>3.3299999999999983</v>
      </c>
      <c r="T84" s="143">
        <f>T75-T74</f>
        <v>-0.23190476190475806</v>
      </c>
      <c r="U84" s="143">
        <f t="shared" si="68"/>
        <v>-1.5</v>
      </c>
      <c r="V84" s="143">
        <f t="shared" si="68"/>
        <v>-1</v>
      </c>
      <c r="W84" s="361"/>
      <c r="X84" s="361"/>
      <c r="Y84" s="143">
        <f t="shared" si="68"/>
        <v>-0.5</v>
      </c>
      <c r="Z84" s="143">
        <f t="shared" si="68"/>
        <v>0</v>
      </c>
      <c r="AA84" s="143">
        <f t="shared" si="68"/>
        <v>1</v>
      </c>
      <c r="AB84" s="143">
        <f t="shared" si="68"/>
        <v>1.5</v>
      </c>
      <c r="AC84" s="353">
        <f t="shared" si="68"/>
        <v>1.5</v>
      </c>
      <c r="AD84" s="321">
        <f t="shared" si="68"/>
        <v>6.0716835016835091</v>
      </c>
      <c r="AE84" s="260">
        <f t="shared" si="68"/>
        <v>0.53269841269841578</v>
      </c>
      <c r="AF84" s="260">
        <f t="shared" si="68"/>
        <v>-0.5</v>
      </c>
      <c r="AG84" s="260">
        <f t="shared" si="68"/>
        <v>1.3333333333333357</v>
      </c>
      <c r="AH84" s="334">
        <f t="shared" si="64"/>
        <v>1.8594288119288127</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8.75">
      <c r="A85" s="345" t="s">
        <v>58</v>
      </c>
      <c r="B85" s="138" t="s">
        <v>58</v>
      </c>
      <c r="C85" s="138" t="s">
        <v>58</v>
      </c>
      <c r="D85" s="142"/>
      <c r="E85" s="142"/>
      <c r="F85" s="143">
        <f t="shared" ref="F85" si="69">F76-F74</f>
        <v>0</v>
      </c>
      <c r="G85" s="143">
        <f>G76-G74</f>
        <v>19.766299999999994</v>
      </c>
      <c r="H85" s="143">
        <f t="shared" ref="H85" si="70">H76-H74</f>
        <v>18.313947368421083</v>
      </c>
      <c r="I85" s="143">
        <f>I76-I74</f>
        <v>19.860999999999997</v>
      </c>
      <c r="J85" s="143" t="e">
        <f>J76-J74</f>
        <v>#DIV/0!</v>
      </c>
      <c r="K85" s="143">
        <f t="shared" ref="K85:M85" si="71">K76-K74</f>
        <v>16.482500000000002</v>
      </c>
      <c r="L85" s="143">
        <f t="shared" si="71"/>
        <v>17.249999999999993</v>
      </c>
      <c r="M85" s="143">
        <f t="shared" si="71"/>
        <v>16.372499999999995</v>
      </c>
      <c r="N85" s="143">
        <f>N76-N74</f>
        <v>15.8125</v>
      </c>
      <c r="O85" s="143">
        <f>O76-O74</f>
        <v>17.5</v>
      </c>
      <c r="P85" s="143">
        <f>P76-P74</f>
        <v>23.610000000000003</v>
      </c>
      <c r="Q85" s="143">
        <f t="shared" ref="Q85" si="72">Q76-Q74</f>
        <v>15.2</v>
      </c>
      <c r="R85" s="143">
        <f>R76-R74</f>
        <v>17.63000000000001</v>
      </c>
      <c r="S85" s="143">
        <f t="shared" ref="S85:AG85" si="73">S76-S74</f>
        <v>15.560000000000002</v>
      </c>
      <c r="T85" s="143">
        <f>T76-T74</f>
        <v>14.896666666666668</v>
      </c>
      <c r="U85" s="143">
        <f t="shared" si="73"/>
        <v>13.5</v>
      </c>
      <c r="V85" s="143">
        <f t="shared" si="73"/>
        <v>13.5</v>
      </c>
      <c r="W85" s="361"/>
      <c r="X85" s="361"/>
      <c r="Y85" s="143">
        <f t="shared" si="73"/>
        <v>13</v>
      </c>
      <c r="Z85" s="143">
        <f t="shared" si="73"/>
        <v>12</v>
      </c>
      <c r="AA85" s="143">
        <f t="shared" si="73"/>
        <v>12</v>
      </c>
      <c r="AB85" s="143">
        <f t="shared" si="73"/>
        <v>13</v>
      </c>
      <c r="AC85" s="353">
        <f t="shared" si="73"/>
        <v>13</v>
      </c>
      <c r="AD85" s="321">
        <f t="shared" si="73"/>
        <v>18.813333333333333</v>
      </c>
      <c r="AE85" s="260">
        <f t="shared" si="73"/>
        <v>14.652222222222221</v>
      </c>
      <c r="AF85" s="260">
        <f t="shared" si="73"/>
        <v>12.833333333333336</v>
      </c>
      <c r="AG85" s="260">
        <f t="shared" si="73"/>
        <v>12.666666666666664</v>
      </c>
      <c r="AH85" s="334">
        <f t="shared" si="64"/>
        <v>14.74138888888889</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8.75">
      <c r="A86" s="345" t="s">
        <v>59</v>
      </c>
      <c r="B86" s="138" t="s">
        <v>59</v>
      </c>
      <c r="C86" s="138" t="s">
        <v>59</v>
      </c>
      <c r="D86" s="142"/>
      <c r="E86" s="142"/>
      <c r="F86" s="143">
        <f t="shared" ref="F86" si="74">F77-F74</f>
        <v>0</v>
      </c>
      <c r="G86" s="143">
        <f>G77-G74</f>
        <v>9.6289999999999978</v>
      </c>
      <c r="H86" s="143">
        <f t="shared" ref="H86" si="75">H77-H74</f>
        <v>9.384999999999998</v>
      </c>
      <c r="I86" s="143">
        <f>I77-I74</f>
        <v>13.61849999999999</v>
      </c>
      <c r="J86" s="143" t="e">
        <f>J77-J74</f>
        <v>#DIV/0!</v>
      </c>
      <c r="K86" s="143">
        <f t="shared" ref="K86:M86" si="76">K77-K74</f>
        <v>13.11</v>
      </c>
      <c r="L86" s="143">
        <f t="shared" si="76"/>
        <v>13.435000000000002</v>
      </c>
      <c r="M86" s="143">
        <f t="shared" si="76"/>
        <v>13.344999999999999</v>
      </c>
      <c r="N86" s="143">
        <f>N77-N74</f>
        <v>14.229999999999997</v>
      </c>
      <c r="O86" s="143">
        <f>O77-O74</f>
        <v>15.6</v>
      </c>
      <c r="P86" s="143">
        <f>P77-P74</f>
        <v>11.099999999999998</v>
      </c>
      <c r="Q86" s="143">
        <f>Q77-Q74</f>
        <v>11.620000000000001</v>
      </c>
      <c r="R86" s="143">
        <f t="shared" ref="R86:AG86" si="77">R77-R74</f>
        <v>12.238181818181829</v>
      </c>
      <c r="S86" s="143">
        <f t="shared" si="77"/>
        <v>10.5</v>
      </c>
      <c r="T86" s="143">
        <f>T77-T74</f>
        <v>10.901428571428582</v>
      </c>
      <c r="U86" s="143">
        <f t="shared" si="77"/>
        <v>11.299999999999997</v>
      </c>
      <c r="V86" s="143">
        <f t="shared" si="77"/>
        <v>11</v>
      </c>
      <c r="W86" s="361"/>
      <c r="X86" s="361"/>
      <c r="Y86" s="143">
        <f t="shared" si="77"/>
        <v>10.5</v>
      </c>
      <c r="Z86" s="143">
        <f t="shared" si="77"/>
        <v>11</v>
      </c>
      <c r="AA86" s="143">
        <f t="shared" si="77"/>
        <v>12</v>
      </c>
      <c r="AB86" s="143">
        <f t="shared" si="77"/>
        <v>13</v>
      </c>
      <c r="AC86" s="353">
        <f t="shared" si="77"/>
        <v>14</v>
      </c>
      <c r="AD86" s="321">
        <f t="shared" si="77"/>
        <v>11.652727272727276</v>
      </c>
      <c r="AE86" s="260">
        <f t="shared" si="77"/>
        <v>10.900476190476191</v>
      </c>
      <c r="AF86" s="260">
        <f t="shared" si="77"/>
        <v>10.833333333333336</v>
      </c>
      <c r="AG86" s="260">
        <f t="shared" si="77"/>
        <v>13</v>
      </c>
      <c r="AH86" s="334">
        <f t="shared" si="64"/>
        <v>11.596634199134201</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8.75">
      <c r="A87" s="345" t="s">
        <v>60</v>
      </c>
      <c r="B87" s="138" t="s">
        <v>60</v>
      </c>
      <c r="C87" s="138" t="s">
        <v>60</v>
      </c>
      <c r="D87" s="142"/>
      <c r="E87" s="142"/>
      <c r="F87" s="143">
        <f t="shared" ref="F87" si="78">F78-F74</f>
        <v>0</v>
      </c>
      <c r="G87" s="143">
        <f>G78-G74</f>
        <v>8.8899999999999935</v>
      </c>
      <c r="H87" s="143">
        <f t="shared" ref="H87" si="79">H78-H74</f>
        <v>9.4255263157894831</v>
      </c>
      <c r="I87" s="143">
        <f>I78-I74</f>
        <v>14.103000000000002</v>
      </c>
      <c r="J87" s="143" t="e">
        <f>J78-J74</f>
        <v>#DIV/0!</v>
      </c>
      <c r="K87" s="143">
        <f t="shared" ref="K87:M87" si="80">K78-K74</f>
        <v>13.350000000000001</v>
      </c>
      <c r="L87" s="143">
        <f t="shared" si="80"/>
        <v>13.75</v>
      </c>
      <c r="M87" s="143">
        <f t="shared" si="80"/>
        <v>13.07</v>
      </c>
      <c r="N87" s="143">
        <f>N78-N74</f>
        <v>14.030000000000001</v>
      </c>
      <c r="O87" s="143">
        <f>O78-O74</f>
        <v>14.15</v>
      </c>
      <c r="P87" s="143">
        <f>P78-P74</f>
        <v>9.34</v>
      </c>
      <c r="Q87" s="143">
        <f>Q78-Q74</f>
        <v>9.16</v>
      </c>
      <c r="R87" s="143">
        <f t="shared" ref="R87:AG87" si="81">R78-R74</f>
        <v>10.375909090909097</v>
      </c>
      <c r="S87" s="143">
        <f t="shared" si="81"/>
        <v>9.0499999999999972</v>
      </c>
      <c r="T87" s="143">
        <f>T78-T74</f>
        <v>10.58333333333335</v>
      </c>
      <c r="U87" s="143">
        <f t="shared" si="81"/>
        <v>11.200000000000003</v>
      </c>
      <c r="V87" s="143">
        <f t="shared" si="81"/>
        <v>10.5</v>
      </c>
      <c r="W87" s="361"/>
      <c r="X87" s="361"/>
      <c r="Y87" s="143">
        <f t="shared" si="81"/>
        <v>10</v>
      </c>
      <c r="Z87" s="143">
        <f t="shared" si="81"/>
        <v>10.5</v>
      </c>
      <c r="AA87" s="143">
        <f t="shared" si="81"/>
        <v>11</v>
      </c>
      <c r="AB87" s="143">
        <f t="shared" si="81"/>
        <v>12</v>
      </c>
      <c r="AC87" s="353">
        <f t="shared" si="81"/>
        <v>12.5</v>
      </c>
      <c r="AD87" s="321">
        <f t="shared" si="81"/>
        <v>9.62530303030303</v>
      </c>
      <c r="AE87" s="260">
        <f t="shared" si="81"/>
        <v>10.277777777777786</v>
      </c>
      <c r="AF87" s="260">
        <f t="shared" si="81"/>
        <v>10.333333333333336</v>
      </c>
      <c r="AG87" s="260">
        <f t="shared" si="81"/>
        <v>11.833333333333336</v>
      </c>
      <c r="AH87" s="334">
        <f t="shared" si="64"/>
        <v>10.51743686868687</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8.75">
      <c r="A88" s="345" t="s">
        <v>61</v>
      </c>
      <c r="B88" s="138" t="s">
        <v>61</v>
      </c>
      <c r="C88" s="138" t="s">
        <v>61</v>
      </c>
      <c r="D88" s="142"/>
      <c r="E88" s="142"/>
      <c r="F88" s="143">
        <f>F61</f>
        <v>0</v>
      </c>
      <c r="G88" s="143">
        <f>G79-G74</f>
        <v>-7.432040078740151</v>
      </c>
      <c r="H88" s="143">
        <f t="shared" ref="H88:I88" si="82">H79-H74</f>
        <v>-8.9503004558640669</v>
      </c>
      <c r="I88" s="143">
        <f t="shared" si="82"/>
        <v>-7.8993307086614237</v>
      </c>
      <c r="J88" s="143">
        <f>J61</f>
        <v>0</v>
      </c>
      <c r="K88" s="143">
        <f>K61</f>
        <v>-8.1550000000000011</v>
      </c>
      <c r="L88" s="143">
        <f>L61</f>
        <v>-8.1550000000000011</v>
      </c>
      <c r="M88" s="143">
        <f>M61</f>
        <v>-8.33</v>
      </c>
      <c r="N88" s="143">
        <f>N61</f>
        <v>-6.9175000000000004</v>
      </c>
      <c r="O88" s="143">
        <f t="shared" ref="O88:AC88" si="83">O62</f>
        <v>-6.7333333333333334</v>
      </c>
      <c r="P88" s="143">
        <f t="shared" si="83"/>
        <v>-3.13</v>
      </c>
      <c r="Q88" s="143">
        <f t="shared" si="83"/>
        <v>-5.08</v>
      </c>
      <c r="R88" s="143">
        <f t="shared" si="83"/>
        <v>-7.3010164638511021</v>
      </c>
      <c r="S88" s="143">
        <f t="shared" si="83"/>
        <v>-8.77</v>
      </c>
      <c r="T88" s="143">
        <f t="shared" si="83"/>
        <v>-9.0720209973753256</v>
      </c>
      <c r="U88" s="143">
        <f t="shared" si="83"/>
        <v>-9.1999999999999993</v>
      </c>
      <c r="V88" s="143">
        <f t="shared" si="83"/>
        <v>-9</v>
      </c>
      <c r="W88" s="143"/>
      <c r="X88" s="143"/>
      <c r="Y88" s="143">
        <f t="shared" si="83"/>
        <v>-9</v>
      </c>
      <c r="Z88" s="143">
        <f t="shared" si="83"/>
        <v>-8.75</v>
      </c>
      <c r="AA88" s="143">
        <f t="shared" si="83"/>
        <v>-8.5</v>
      </c>
      <c r="AB88" s="143">
        <f t="shared" si="83"/>
        <v>-8.5</v>
      </c>
      <c r="AC88" s="353">
        <f t="shared" si="83"/>
        <v>-8.25</v>
      </c>
      <c r="AD88" s="365">
        <f>AD61</f>
        <v>-5.1703388212837007</v>
      </c>
      <c r="AE88" s="260">
        <f>AE61</f>
        <v>-9.0015069991251089</v>
      </c>
      <c r="AF88" s="260">
        <f>AF79-AF74</f>
        <v>182.34583333333333</v>
      </c>
      <c r="AG88" s="358">
        <f>AG79-AG74</f>
        <v>193.54583333333332</v>
      </c>
      <c r="AH88" s="334">
        <f t="shared" si="64"/>
        <v>-7.879419788435535</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36.75" customHeight="1" thickBot="1">
      <c r="A89" s="346" t="s">
        <v>62</v>
      </c>
      <c r="B89" s="347" t="s">
        <v>62</v>
      </c>
      <c r="C89" s="347" t="s">
        <v>62</v>
      </c>
      <c r="D89" s="348"/>
      <c r="E89" s="348"/>
      <c r="F89" s="349">
        <f t="shared" ref="F89" si="84">F70</f>
        <v>0</v>
      </c>
      <c r="G89" s="349">
        <f>G70</f>
        <v>0</v>
      </c>
      <c r="H89" s="349">
        <f t="shared" ref="H89" si="85">H70</f>
        <v>0</v>
      </c>
      <c r="I89" s="349">
        <f>I70</f>
        <v>0</v>
      </c>
      <c r="J89" s="349" t="e">
        <f>J70</f>
        <v>#DIV/0!</v>
      </c>
      <c r="K89" s="349">
        <f t="shared" ref="K89:M89" si="86">K70</f>
        <v>1.2</v>
      </c>
      <c r="L89" s="349">
        <f t="shared" si="86"/>
        <v>1.5</v>
      </c>
      <c r="M89" s="349">
        <f t="shared" si="86"/>
        <v>1.625</v>
      </c>
      <c r="N89" s="349">
        <f>N80-N74</f>
        <v>1.6000000000000014</v>
      </c>
      <c r="O89" s="349">
        <f>O80-O74</f>
        <v>2.0666666666666669</v>
      </c>
      <c r="P89" s="349">
        <f>P80-P74</f>
        <v>3.5</v>
      </c>
      <c r="Q89" s="349">
        <f>Q80-Q74</f>
        <v>3.1800000000000033</v>
      </c>
      <c r="R89" s="349">
        <f t="shared" ref="R89:AG89" si="87">R80-R74</f>
        <v>3.3497727272727289</v>
      </c>
      <c r="S89" s="349">
        <f t="shared" si="87"/>
        <v>2.4500000000000028</v>
      </c>
      <c r="T89" s="349">
        <f>T80-T74</f>
        <v>2.6066785714285672</v>
      </c>
      <c r="U89" s="349">
        <f t="shared" si="87"/>
        <v>2.5</v>
      </c>
      <c r="V89" s="349">
        <f t="shared" si="87"/>
        <v>3</v>
      </c>
      <c r="W89" s="362"/>
      <c r="X89" s="362"/>
      <c r="Y89" s="349">
        <f t="shared" si="87"/>
        <v>3</v>
      </c>
      <c r="Z89" s="349">
        <f t="shared" si="87"/>
        <v>3</v>
      </c>
      <c r="AA89" s="349">
        <f t="shared" si="87"/>
        <v>3.1000000000000014</v>
      </c>
      <c r="AB89" s="349">
        <f t="shared" si="87"/>
        <v>3.1000000000000014</v>
      </c>
      <c r="AC89" s="354">
        <f t="shared" si="87"/>
        <v>3.1000000000000014</v>
      </c>
      <c r="AD89" s="351">
        <f>AD80-AD74</f>
        <v>3.3432575757575762</v>
      </c>
      <c r="AE89" s="352">
        <f>AE80-AE74</f>
        <v>2.518892857142859</v>
      </c>
      <c r="AF89" s="352">
        <f>AF80-AF74</f>
        <v>3</v>
      </c>
      <c r="AG89" s="352">
        <f t="shared" si="87"/>
        <v>3.1000000000000014</v>
      </c>
      <c r="AH89" s="342">
        <f t="shared" si="64"/>
        <v>2.9905376082251092</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c r="A90" s="393"/>
      <c r="B90" s="276"/>
      <c r="C90" s="276"/>
      <c r="D90" s="152"/>
      <c r="E90" s="152"/>
      <c r="F90" s="277"/>
      <c r="G90" s="277"/>
      <c r="H90" s="277"/>
      <c r="I90" s="277"/>
      <c r="J90" s="278"/>
      <c r="K90" s="277"/>
      <c r="L90" s="277"/>
      <c r="M90" s="277"/>
      <c r="N90" s="277"/>
      <c r="O90" s="277"/>
      <c r="P90" s="277"/>
      <c r="Q90" s="277"/>
      <c r="R90" s="279"/>
      <c r="S90" s="279"/>
      <c r="T90" s="279"/>
      <c r="U90" s="279"/>
      <c r="V90" s="279"/>
      <c r="W90" s="280"/>
      <c r="X90" s="280"/>
      <c r="Y90" s="279"/>
      <c r="Z90" s="279"/>
      <c r="AA90" s="279"/>
      <c r="AB90" s="279"/>
      <c r="AC90" s="279"/>
      <c r="AD90" s="279"/>
      <c r="AE90" s="279"/>
      <c r="AF90" s="279"/>
      <c r="AG90" s="279"/>
      <c r="AH90" s="7"/>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idden="1">
      <c r="A91" s="393"/>
      <c r="B91" s="281"/>
      <c r="C91" s="281"/>
      <c r="D91" s="282"/>
      <c r="E91" s="282"/>
      <c r="F91" s="283" t="s">
        <v>4</v>
      </c>
      <c r="G91" s="283" t="s">
        <v>5</v>
      </c>
      <c r="H91" s="283" t="s">
        <v>6</v>
      </c>
      <c r="I91" s="283" t="s">
        <v>7</v>
      </c>
      <c r="J91" s="284"/>
      <c r="K91" s="283" t="s">
        <v>9</v>
      </c>
      <c r="L91" s="283" t="s">
        <v>9</v>
      </c>
      <c r="M91" s="283" t="s">
        <v>70</v>
      </c>
      <c r="N91" s="283" t="s">
        <v>12</v>
      </c>
      <c r="O91" s="283" t="s">
        <v>13</v>
      </c>
      <c r="P91" s="283" t="s">
        <v>13</v>
      </c>
      <c r="Q91" s="283" t="s">
        <v>13</v>
      </c>
      <c r="R91" s="283"/>
      <c r="S91" s="283"/>
      <c r="T91" s="283"/>
      <c r="U91" s="283"/>
      <c r="V91" s="283" t="s">
        <v>17</v>
      </c>
      <c r="W91" s="285"/>
      <c r="X91" s="285"/>
      <c r="Y91" s="286"/>
      <c r="Z91" s="286"/>
      <c r="AA91" s="286"/>
      <c r="AB91" s="286"/>
      <c r="AC91" s="286"/>
      <c r="AD91" s="283" t="s">
        <v>55</v>
      </c>
      <c r="AE91" s="283" t="s">
        <v>55</v>
      </c>
      <c r="AF91" s="283"/>
      <c r="AG91" s="283" t="s">
        <v>55</v>
      </c>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idden="1">
      <c r="A92" s="393"/>
      <c r="B92" s="287">
        <v>0.03</v>
      </c>
      <c r="C92" s="287">
        <v>0.03</v>
      </c>
      <c r="D92" s="288"/>
      <c r="E92" s="288"/>
      <c r="F92" s="289">
        <f>$B$92*$J$92</f>
        <v>-0.6</v>
      </c>
      <c r="G92" s="289">
        <f>$B$92*$J$92</f>
        <v>-0.6</v>
      </c>
      <c r="H92" s="289">
        <f>$B$92*$J$92</f>
        <v>-0.6</v>
      </c>
      <c r="I92" s="289">
        <f>$B$92*$J$92</f>
        <v>-0.6</v>
      </c>
      <c r="J92" s="290">
        <v>-20</v>
      </c>
      <c r="K92" s="289">
        <f t="shared" ref="K92:P92" si="88">$B$92*$J$92</f>
        <v>-0.6</v>
      </c>
      <c r="L92" s="289">
        <f t="shared" si="88"/>
        <v>-0.6</v>
      </c>
      <c r="M92" s="289">
        <f t="shared" si="88"/>
        <v>-0.6</v>
      </c>
      <c r="N92" s="289">
        <f t="shared" si="88"/>
        <v>-0.6</v>
      </c>
      <c r="O92" s="289">
        <f t="shared" si="88"/>
        <v>-0.6</v>
      </c>
      <c r="P92" s="289">
        <f t="shared" si="88"/>
        <v>-0.6</v>
      </c>
      <c r="Q92" s="289">
        <f>$B$92*$J$92</f>
        <v>-0.6</v>
      </c>
      <c r="R92" s="291"/>
      <c r="S92" s="291"/>
      <c r="T92" s="291"/>
      <c r="U92" s="291"/>
      <c r="V92" s="291">
        <v>0.94499999999999995</v>
      </c>
      <c r="W92" s="292"/>
      <c r="X92" s="292"/>
      <c r="Y92" s="291"/>
      <c r="Z92" s="291"/>
      <c r="AA92" s="291"/>
      <c r="AB92" s="291"/>
      <c r="AC92" s="291"/>
      <c r="AD92" s="289">
        <f>$B$92*$J$92</f>
        <v>-0.6</v>
      </c>
      <c r="AE92" s="289">
        <f>$B$92*$J$92</f>
        <v>-0.6</v>
      </c>
      <c r="AF92" s="289"/>
      <c r="AG92" s="289">
        <f>$B$92*$J$92</f>
        <v>-0.6</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393"/>
      <c r="B93" s="287">
        <v>0.03</v>
      </c>
      <c r="C93" s="287">
        <v>0.03</v>
      </c>
      <c r="D93" s="288"/>
      <c r="E93" s="288"/>
      <c r="F93" s="289">
        <f t="shared" ref="F93:I96" si="89">$B93*(F75-F$74-1.7)</f>
        <v>-5.0999999999999997E-2</v>
      </c>
      <c r="G93" s="289">
        <f t="shared" si="89"/>
        <v>-0.14202300000000007</v>
      </c>
      <c r="H93" s="289">
        <f t="shared" si="89"/>
        <v>-0.10879736842105259</v>
      </c>
      <c r="I93" s="289">
        <f t="shared" si="89"/>
        <v>-8.1000000000004332E-3</v>
      </c>
      <c r="J93" s="290"/>
      <c r="K93" s="289" t="e">
        <f t="shared" ref="K93:P96" si="90">$B93*(K75-K$74-1.7)</f>
        <v>#REF!</v>
      </c>
      <c r="L93" s="289" t="e">
        <f t="shared" si="90"/>
        <v>#REF!</v>
      </c>
      <c r="M93" s="289">
        <f t="shared" si="90"/>
        <v>-8.2500000000000837E-3</v>
      </c>
      <c r="N93" s="289">
        <f t="shared" si="90"/>
        <v>6.5249999999999989E-2</v>
      </c>
      <c r="O93" s="289">
        <f t="shared" si="90"/>
        <v>0.129</v>
      </c>
      <c r="P93" s="289">
        <f t="shared" si="90"/>
        <v>0.24269999999999989</v>
      </c>
      <c r="Q93" s="289">
        <f>$B93*(Q75-Q$74-1.7)</f>
        <v>8.5883333333333353E-2</v>
      </c>
      <c r="R93" s="291"/>
      <c r="S93" s="291"/>
      <c r="T93" s="291"/>
      <c r="U93" s="291"/>
      <c r="V93" s="291" t="e">
        <v>#REF!</v>
      </c>
      <c r="W93" s="292"/>
      <c r="X93" s="292"/>
      <c r="Y93" s="291"/>
      <c r="Z93" s="291"/>
      <c r="AA93" s="291"/>
      <c r="AB93" s="291"/>
      <c r="AC93" s="291"/>
      <c r="AD93" s="289">
        <f t="shared" ref="AD93:AG96" si="91">$B93*(AD75-AD$74-1.7)</f>
        <v>0.13115050505050527</v>
      </c>
      <c r="AE93" s="289">
        <f t="shared" si="91"/>
        <v>-3.5019047619047526E-2</v>
      </c>
      <c r="AF93" s="289"/>
      <c r="AG93" s="289">
        <f t="shared" si="91"/>
        <v>-1.0999999999999927E-2</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393"/>
      <c r="B94" s="287">
        <v>0.16</v>
      </c>
      <c r="C94" s="287">
        <v>0.16</v>
      </c>
      <c r="D94" s="288"/>
      <c r="E94" s="288"/>
      <c r="F94" s="289">
        <f t="shared" si="89"/>
        <v>-0.27200000000000002</v>
      </c>
      <c r="G94" s="289">
        <f t="shared" si="89"/>
        <v>2.8906079999999994</v>
      </c>
      <c r="H94" s="289">
        <f t="shared" si="89"/>
        <v>2.6582315789473734</v>
      </c>
      <c r="I94" s="289">
        <f t="shared" si="89"/>
        <v>2.9057599999999999</v>
      </c>
      <c r="J94" s="290"/>
      <c r="K94" s="289">
        <f t="shared" si="90"/>
        <v>2.3652000000000006</v>
      </c>
      <c r="L94" s="289">
        <f t="shared" si="90"/>
        <v>2.4879999999999991</v>
      </c>
      <c r="M94" s="289">
        <f t="shared" si="90"/>
        <v>2.3475999999999995</v>
      </c>
      <c r="N94" s="289">
        <f t="shared" si="90"/>
        <v>2.258</v>
      </c>
      <c r="O94" s="289">
        <f t="shared" si="90"/>
        <v>2.528</v>
      </c>
      <c r="P94" s="289">
        <f t="shared" si="90"/>
        <v>3.5056000000000007</v>
      </c>
      <c r="Q94" s="289">
        <f>$B94*(Q76-Q$74-1.7)</f>
        <v>2.16</v>
      </c>
      <c r="R94" s="291"/>
      <c r="S94" s="291"/>
      <c r="T94" s="291"/>
      <c r="U94" s="291"/>
      <c r="V94" s="291" t="e">
        <v>#REF!</v>
      </c>
      <c r="W94" s="292"/>
      <c r="X94" s="292"/>
      <c r="Y94" s="291"/>
      <c r="Z94" s="291"/>
      <c r="AA94" s="291"/>
      <c r="AB94" s="291"/>
      <c r="AC94" s="291"/>
      <c r="AD94" s="289">
        <f t="shared" si="91"/>
        <v>2.7381333333333333</v>
      </c>
      <c r="AE94" s="289">
        <f t="shared" si="91"/>
        <v>2.0723555555555557</v>
      </c>
      <c r="AF94" s="289"/>
      <c r="AG94" s="289">
        <f t="shared" si="91"/>
        <v>1.7546666666666664</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252"/>
      <c r="B95" s="287">
        <v>0.15</v>
      </c>
      <c r="C95" s="287">
        <v>0.15</v>
      </c>
      <c r="D95" s="288"/>
      <c r="E95" s="288"/>
      <c r="F95" s="289">
        <f t="shared" si="89"/>
        <v>-0.255</v>
      </c>
      <c r="G95" s="289">
        <f t="shared" si="89"/>
        <v>1.1893499999999997</v>
      </c>
      <c r="H95" s="289">
        <f t="shared" si="89"/>
        <v>1.1527499999999997</v>
      </c>
      <c r="I95" s="289">
        <f t="shared" si="89"/>
        <v>1.7877749999999986</v>
      </c>
      <c r="J95" s="290"/>
      <c r="K95" s="289">
        <f t="shared" si="90"/>
        <v>1.7115</v>
      </c>
      <c r="L95" s="289">
        <f t="shared" si="90"/>
        <v>1.7602500000000003</v>
      </c>
      <c r="M95" s="289">
        <f t="shared" si="90"/>
        <v>1.7467499999999998</v>
      </c>
      <c r="N95" s="289">
        <f t="shared" si="90"/>
        <v>1.8794999999999995</v>
      </c>
      <c r="O95" s="289">
        <f t="shared" si="90"/>
        <v>2.085</v>
      </c>
      <c r="P95" s="289">
        <f t="shared" si="90"/>
        <v>1.4099999999999997</v>
      </c>
      <c r="Q95" s="289">
        <f>$B95*(Q77-Q$74-1.7)</f>
        <v>1.4880000000000002</v>
      </c>
      <c r="R95" s="291"/>
      <c r="S95" s="291"/>
      <c r="T95" s="291"/>
      <c r="U95" s="291"/>
      <c r="V95" s="291" t="e">
        <v>#REF!</v>
      </c>
      <c r="W95" s="292"/>
      <c r="X95" s="292"/>
      <c r="Y95" s="291"/>
      <c r="Z95" s="291"/>
      <c r="AA95" s="291"/>
      <c r="AB95" s="291"/>
      <c r="AC95" s="291"/>
      <c r="AD95" s="289">
        <f t="shared" si="91"/>
        <v>1.4929090909090914</v>
      </c>
      <c r="AE95" s="289">
        <f t="shared" si="91"/>
        <v>1.3800714285714286</v>
      </c>
      <c r="AF95" s="289"/>
      <c r="AG95" s="289">
        <f t="shared" si="91"/>
        <v>1.6950000000000001</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0.39</v>
      </c>
      <c r="C96" s="287">
        <v>0.39</v>
      </c>
      <c r="D96" s="288"/>
      <c r="E96" s="288"/>
      <c r="F96" s="289">
        <f t="shared" si="89"/>
        <v>-0.66300000000000003</v>
      </c>
      <c r="G96" s="289">
        <f t="shared" si="89"/>
        <v>2.8040999999999974</v>
      </c>
      <c r="H96" s="289">
        <f t="shared" si="89"/>
        <v>3.0129552631578984</v>
      </c>
      <c r="I96" s="289">
        <f t="shared" si="89"/>
        <v>4.8371700000000013</v>
      </c>
      <c r="J96" s="290"/>
      <c r="K96" s="289">
        <f t="shared" si="90"/>
        <v>4.5435000000000008</v>
      </c>
      <c r="L96" s="289">
        <f t="shared" si="90"/>
        <v>4.6995000000000005</v>
      </c>
      <c r="M96" s="289">
        <f t="shared" si="90"/>
        <v>4.4343000000000004</v>
      </c>
      <c r="N96" s="289">
        <f t="shared" si="90"/>
        <v>4.8087000000000009</v>
      </c>
      <c r="O96" s="289">
        <f t="shared" si="90"/>
        <v>4.8555000000000001</v>
      </c>
      <c r="P96" s="289">
        <f t="shared" si="90"/>
        <v>2.9796</v>
      </c>
      <c r="Q96" s="289">
        <f>$B96*(Q78-Q$74-1.7)</f>
        <v>2.9094000000000002</v>
      </c>
      <c r="R96" s="291"/>
      <c r="S96" s="291"/>
      <c r="T96" s="291"/>
      <c r="U96" s="291"/>
      <c r="V96" s="291" t="e">
        <v>#REF!</v>
      </c>
      <c r="W96" s="292"/>
      <c r="X96" s="292"/>
      <c r="Y96" s="291"/>
      <c r="Z96" s="291"/>
      <c r="AA96" s="291"/>
      <c r="AB96" s="291"/>
      <c r="AC96" s="291"/>
      <c r="AD96" s="289">
        <f t="shared" si="91"/>
        <v>3.0908681818181818</v>
      </c>
      <c r="AE96" s="289">
        <f t="shared" si="91"/>
        <v>3.3453333333333366</v>
      </c>
      <c r="AF96" s="289"/>
      <c r="AG96" s="289">
        <f t="shared" si="91"/>
        <v>3.9520000000000013</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0.12</v>
      </c>
      <c r="C97" s="287">
        <v>0.12</v>
      </c>
      <c r="D97" s="288"/>
      <c r="E97" s="288"/>
      <c r="F97" s="289">
        <f>$B$97*((F79/6.5)-(F$74-1.7))</f>
        <v>0.20399999999999999</v>
      </c>
      <c r="G97" s="289">
        <f>$B$97*((G79/6.5)-(G$74-1.7))</f>
        <v>-5.637637662992125</v>
      </c>
      <c r="H97" s="289">
        <f>$B$97*((H79/6.5)-(H$74-1.7))</f>
        <v>-4.8036857088208089</v>
      </c>
      <c r="I97" s="289">
        <f>$B$97*((I79/6.5)-(I$74-1.7))</f>
        <v>-4.5491414900060576</v>
      </c>
      <c r="J97" s="290"/>
      <c r="K97" s="289">
        <f t="shared" ref="K97:M97" si="92">$B$97*((K79/6.5)-(K$74-1.7))</f>
        <v>-0.88577076923076925</v>
      </c>
      <c r="L97" s="289">
        <f t="shared" si="92"/>
        <v>-0.88175538461538472</v>
      </c>
      <c r="M97" s="289">
        <f t="shared" si="92"/>
        <v>-0.90721384615384548</v>
      </c>
      <c r="N97" s="289">
        <f>$B$97*((N79/6.5)-(N$74-1.7))</f>
        <v>-0.73502076923076998</v>
      </c>
      <c r="O97" s="289">
        <f>$B$97*((O79/6.5)-(O$74-1.7))</f>
        <v>-0.58535384615384611</v>
      </c>
      <c r="P97" s="289">
        <f>$B$97*((P79/6.5)-(P$74-1.7))</f>
        <v>-0.23717538461538468</v>
      </c>
      <c r="Q97" s="289">
        <f>$B$97*((Q79/6.5)-(Q$74-1.7))</f>
        <v>-0.47289230769230811</v>
      </c>
      <c r="R97" s="291"/>
      <c r="S97" s="291"/>
      <c r="T97" s="291"/>
      <c r="U97" s="291"/>
      <c r="V97" s="291" t="e">
        <v>#REF!</v>
      </c>
      <c r="W97" s="292"/>
      <c r="X97" s="292"/>
      <c r="Y97" s="291"/>
      <c r="Z97" s="291"/>
      <c r="AA97" s="291"/>
      <c r="AB97" s="291"/>
      <c r="AC97" s="291"/>
      <c r="AD97" s="289">
        <f t="shared" ref="AD97:AG97" si="93">$B$97*((AD79/6.5)-(AD$74-1.7))</f>
        <v>-0.48642909090909042</v>
      </c>
      <c r="AE97" s="289">
        <f t="shared" si="93"/>
        <v>-0.97253304029303989</v>
      </c>
      <c r="AF97" s="289"/>
      <c r="AG97" s="289">
        <f t="shared" si="93"/>
        <v>-0.91053846153846163</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0.03</v>
      </c>
      <c r="C98" s="287">
        <v>0.03</v>
      </c>
      <c r="D98" s="288"/>
      <c r="E98" s="288"/>
      <c r="F98" s="289">
        <f>$B98*(F81-F$74-1.7)</f>
        <v>-5.0999999999999997E-2</v>
      </c>
      <c r="G98" s="289">
        <f>$B98*(G81-G$74-1.7)</f>
        <v>-1.7363999999999999</v>
      </c>
      <c r="H98" s="289">
        <f>$B98*(H81-H$74-1.7)</f>
        <v>-1.4817236842105261</v>
      </c>
      <c r="I98" s="289">
        <f>$B98*(I81-I$74-1.7)</f>
        <v>-1.4122500000000002</v>
      </c>
      <c r="J98" s="290"/>
      <c r="K98" s="289">
        <f t="shared" ref="K98:M98" si="94">$B98*(K81-K$74-1.7)</f>
        <v>-1.5</v>
      </c>
      <c r="L98" s="289">
        <f t="shared" si="94"/>
        <v>-1.4565000000000001</v>
      </c>
      <c r="M98" s="289">
        <f t="shared" si="94"/>
        <v>-1.5100499999999999</v>
      </c>
      <c r="N98" s="289">
        <f>$B98*(N81-N$74-1.7)</f>
        <v>-1.4385000000000001</v>
      </c>
      <c r="O98" s="289">
        <f>$B98*(O81-O$74-1.7)</f>
        <v>-5.0999999999999997E-2</v>
      </c>
      <c r="P98" s="289">
        <f>$B98*(P81-P$74-1.7)</f>
        <v>-0.85529999999999995</v>
      </c>
      <c r="Q98" s="289">
        <f>$B98*(Q81-Q$74-1.7)</f>
        <v>-0.9323999999999999</v>
      </c>
      <c r="R98" s="291"/>
      <c r="S98" s="291"/>
      <c r="T98" s="291"/>
      <c r="U98" s="291"/>
      <c r="V98" s="291" t="e">
        <v>#REF!</v>
      </c>
      <c r="W98" s="292"/>
      <c r="X98" s="292"/>
      <c r="Y98" s="291"/>
      <c r="Z98" s="291"/>
      <c r="AA98" s="291"/>
      <c r="AB98" s="291"/>
      <c r="AC98" s="291"/>
      <c r="AD98" s="289">
        <f t="shared" ref="AD98:AG98" si="95">$B98*(AD81-AD$74-1.7)</f>
        <v>-0.96431818181818174</v>
      </c>
      <c r="AE98" s="289">
        <f t="shared" si="95"/>
        <v>-1.3489857142857142</v>
      </c>
      <c r="AF98" s="289"/>
      <c r="AG98" s="289">
        <f t="shared" si="95"/>
        <v>-1.4359999999999999</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0.09</v>
      </c>
      <c r="C99" s="287">
        <v>0.09</v>
      </c>
      <c r="D99" s="288"/>
      <c r="E99" s="288"/>
      <c r="F99" s="289"/>
      <c r="G99" s="289"/>
      <c r="H99" s="289"/>
      <c r="I99" s="289"/>
      <c r="J99" s="290"/>
      <c r="K99" s="289"/>
      <c r="L99" s="289"/>
      <c r="M99" s="289"/>
      <c r="N99" s="289"/>
      <c r="O99" s="289"/>
      <c r="P99" s="289"/>
      <c r="Q99" s="289"/>
      <c r="R99" s="291"/>
      <c r="S99" s="291"/>
      <c r="T99" s="291"/>
      <c r="U99" s="291"/>
      <c r="V99" s="291"/>
      <c r="W99" s="292"/>
      <c r="X99" s="292"/>
      <c r="Y99" s="291"/>
      <c r="Z99" s="291"/>
      <c r="AA99" s="291"/>
      <c r="AB99" s="291"/>
      <c r="AC99" s="291"/>
      <c r="AD99" s="289"/>
      <c r="AE99" s="289"/>
      <c r="AF99" s="289"/>
      <c r="AG99" s="289"/>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93"/>
      <c r="C100" s="293"/>
      <c r="D100" s="294"/>
      <c r="E100" s="294"/>
      <c r="F100" s="289">
        <f>SUM(F92:F98)</f>
        <v>-1.6879999999999999</v>
      </c>
      <c r="G100" s="289">
        <f>SUM(G92:G98)</f>
        <v>-1.2320026629921286</v>
      </c>
      <c r="H100" s="289">
        <f t="shared" ref="H100" si="96">SUM(H92:H98)</f>
        <v>-0.17026991934711599</v>
      </c>
      <c r="I100" s="289">
        <f>SUM(I92:I98)</f>
        <v>2.9612135099939429</v>
      </c>
      <c r="J100" s="290"/>
      <c r="K100" s="289" t="e">
        <f t="shared" ref="K100:M100" si="97">SUM(K92:K98)</f>
        <v>#REF!</v>
      </c>
      <c r="L100" s="289" t="e">
        <f t="shared" si="97"/>
        <v>#REF!</v>
      </c>
      <c r="M100" s="289">
        <f t="shared" si="97"/>
        <v>5.503136153846155</v>
      </c>
      <c r="N100" s="289">
        <f>SUM(N92:N98)</f>
        <v>6.2379292307692298</v>
      </c>
      <c r="O100" s="289">
        <f>SUM(O92:O98)</f>
        <v>8.3611461538461516</v>
      </c>
      <c r="P100" s="289">
        <f>SUM(P92:P98)</f>
        <v>6.4454246153846162</v>
      </c>
      <c r="Q100" s="289">
        <f t="shared" ref="Q100" si="98">SUM(Q92:Q98)</f>
        <v>4.6379910256410248</v>
      </c>
      <c r="R100" s="291"/>
      <c r="S100" s="291"/>
      <c r="T100" s="291"/>
      <c r="U100" s="291"/>
      <c r="V100" s="291" t="e">
        <v>#REF!</v>
      </c>
      <c r="W100" s="292"/>
      <c r="X100" s="292"/>
      <c r="Y100" s="291"/>
      <c r="Z100" s="291"/>
      <c r="AA100" s="291"/>
      <c r="AB100" s="291"/>
      <c r="AC100" s="291"/>
      <c r="AD100" s="289">
        <f t="shared" ref="AD100:AG100" si="99">SUM(AD92:AD98)</f>
        <v>5.4023138383838401</v>
      </c>
      <c r="AE100" s="289">
        <f t="shared" si="99"/>
        <v>3.841222515262519</v>
      </c>
      <c r="AF100" s="289"/>
      <c r="AG100" s="289">
        <f t="shared" si="99"/>
        <v>4.4441282051282069</v>
      </c>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252"/>
      <c r="B101" s="276"/>
      <c r="C101" s="276"/>
      <c r="D101" s="152"/>
      <c r="E101" s="152"/>
      <c r="F101" s="277"/>
      <c r="G101" s="277"/>
      <c r="H101" s="277"/>
      <c r="I101" s="277"/>
      <c r="J101" s="278"/>
      <c r="K101" s="277"/>
      <c r="L101" s="277"/>
      <c r="M101" s="277"/>
      <c r="N101" s="277"/>
      <c r="O101" s="277"/>
      <c r="P101" s="277"/>
      <c r="Q101" s="277"/>
      <c r="R101" s="277"/>
      <c r="S101" s="277"/>
      <c r="T101" s="277"/>
      <c r="U101" s="277"/>
      <c r="V101" s="279"/>
      <c r="W101" s="280"/>
      <c r="X101" s="280"/>
      <c r="Y101" s="279"/>
      <c r="Z101" s="279"/>
      <c r="AA101" s="279"/>
      <c r="AB101" s="279"/>
      <c r="AC101" s="279"/>
      <c r="AD101" s="279"/>
      <c r="AE101" s="279"/>
      <c r="AF101" s="279"/>
      <c r="AG101" s="279"/>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77"/>
      <c r="V102" s="279"/>
      <c r="W102" s="280"/>
      <c r="X102" s="280"/>
      <c r="Y102" s="279"/>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77"/>
      <c r="V103" s="279"/>
      <c r="W103" s="280"/>
      <c r="X103" s="280"/>
      <c r="Y103" s="279"/>
      <c r="Z103" s="279"/>
      <c r="AA103" s="279"/>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95"/>
      <c r="B104" s="276"/>
      <c r="C104" s="276"/>
      <c r="D104" s="152"/>
      <c r="E104" s="152"/>
      <c r="F104" s="277"/>
      <c r="G104" s="277"/>
      <c r="H104" s="277"/>
      <c r="I104" s="277"/>
      <c r="J104" s="278"/>
      <c r="K104" s="277"/>
      <c r="L104" s="277"/>
      <c r="M104" s="277"/>
      <c r="N104" s="277"/>
      <c r="O104" s="277"/>
      <c r="P104" s="277"/>
      <c r="Q104" s="277"/>
      <c r="R104" s="277"/>
      <c r="S104" s="277"/>
      <c r="T104" s="277"/>
      <c r="U104" s="277"/>
      <c r="V104" s="279"/>
      <c r="W104" s="280"/>
      <c r="X104" s="280"/>
      <c r="Y104" s="279"/>
      <c r="Z104" s="279"/>
      <c r="AA104" s="279"/>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77"/>
      <c r="V105" s="279"/>
      <c r="W105" s="280"/>
      <c r="X105" s="280"/>
      <c r="Y105" s="279"/>
      <c r="Z105" s="279"/>
      <c r="AA105" s="279"/>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77"/>
      <c r="V106" s="279"/>
      <c r="W106" s="280"/>
      <c r="X106" s="280"/>
      <c r="Y106" s="279"/>
      <c r="Z106" s="279"/>
      <c r="AA106" s="279"/>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77"/>
      <c r="V107" s="279"/>
      <c r="W107" s="280"/>
      <c r="X107" s="280"/>
      <c r="Y107" s="279"/>
      <c r="Z107" s="279"/>
      <c r="AA107" s="279"/>
      <c r="AB107" s="279"/>
      <c r="AC107" s="279"/>
      <c r="AD107" s="279"/>
      <c r="AE107" s="279"/>
      <c r="AF107" s="279"/>
      <c r="AG107" s="279"/>
      <c r="AH107" s="7"/>
    </row>
    <row r="108" spans="1:358">
      <c r="A108" s="252"/>
      <c r="B108" s="276"/>
      <c r="C108" s="276"/>
      <c r="D108" s="152"/>
      <c r="E108" s="152"/>
      <c r="F108" s="277"/>
      <c r="G108" s="277"/>
      <c r="H108" s="277"/>
      <c r="I108" s="277"/>
      <c r="J108" s="278"/>
      <c r="K108" s="277"/>
      <c r="L108" s="277"/>
      <c r="M108" s="277"/>
      <c r="N108" s="277"/>
      <c r="O108" s="277"/>
      <c r="P108" s="277"/>
      <c r="Q108" s="277"/>
      <c r="R108" s="277"/>
      <c r="S108" s="277"/>
      <c r="T108" s="277"/>
      <c r="U108" s="277"/>
      <c r="V108" s="279"/>
      <c r="W108" s="280"/>
      <c r="X108" s="280"/>
      <c r="Y108" s="279"/>
      <c r="Z108" s="279"/>
      <c r="AA108" s="279"/>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77"/>
      <c r="V109" s="279"/>
      <c r="W109" s="280"/>
      <c r="X109" s="280"/>
      <c r="Y109" s="279"/>
      <c r="Z109" s="279"/>
      <c r="AA109" s="279"/>
      <c r="AB109" s="279"/>
      <c r="AC109" s="279"/>
      <c r="AD109" s="279"/>
      <c r="AE109" s="279"/>
      <c r="AF109" s="279"/>
      <c r="AG109" s="279"/>
      <c r="AH109" s="7"/>
    </row>
    <row r="110" spans="1:358">
      <c r="A110" s="393"/>
      <c r="B110" s="276"/>
      <c r="C110" s="276"/>
      <c r="D110" s="152"/>
      <c r="E110" s="152"/>
      <c r="F110" s="277"/>
      <c r="G110" s="277"/>
      <c r="H110" s="277"/>
      <c r="I110" s="277"/>
      <c r="J110" s="278"/>
      <c r="K110" s="277"/>
      <c r="L110" s="277"/>
      <c r="M110" s="277"/>
      <c r="N110" s="277"/>
      <c r="O110" s="277"/>
      <c r="P110" s="277"/>
      <c r="Q110" s="277"/>
      <c r="R110" s="277"/>
      <c r="S110" s="277"/>
      <c r="T110" s="277"/>
      <c r="U110" s="277"/>
      <c r="V110" s="279"/>
      <c r="W110" s="280"/>
      <c r="X110" s="280"/>
      <c r="Y110" s="279"/>
      <c r="Z110" s="279"/>
      <c r="AA110" s="279"/>
      <c r="AB110" s="279"/>
      <c r="AC110" s="279"/>
      <c r="AD110" s="279"/>
      <c r="AE110" s="279"/>
      <c r="AF110" s="279"/>
      <c r="AG110" s="279"/>
      <c r="AH110" s="7"/>
    </row>
    <row r="111" spans="1:358">
      <c r="A111" s="393"/>
      <c r="B111" s="276"/>
      <c r="C111" s="276"/>
      <c r="D111" s="152"/>
      <c r="E111" s="152"/>
      <c r="F111" s="277"/>
      <c r="G111" s="277"/>
      <c r="H111" s="277"/>
      <c r="I111" s="277"/>
      <c r="J111" s="278"/>
      <c r="K111" s="277"/>
      <c r="L111" s="277"/>
      <c r="M111" s="277"/>
      <c r="N111" s="277"/>
      <c r="O111" s="277"/>
      <c r="P111" s="277"/>
      <c r="Q111" s="277"/>
      <c r="R111" s="277"/>
      <c r="S111" s="277"/>
      <c r="T111" s="277"/>
      <c r="U111" s="277"/>
      <c r="V111" s="279"/>
      <c r="W111" s="280"/>
      <c r="X111" s="280"/>
      <c r="Y111" s="279"/>
      <c r="Z111" s="279"/>
      <c r="AA111" s="279"/>
      <c r="AB111" s="279"/>
      <c r="AC111" s="279"/>
      <c r="AD111" s="279"/>
      <c r="AE111" s="279"/>
      <c r="AF111" s="279"/>
      <c r="AG111" s="279"/>
      <c r="AH111" s="7"/>
    </row>
    <row r="112" spans="1:358" s="1" customFormat="1">
      <c r="A112" s="252"/>
      <c r="B112" s="276"/>
      <c r="C112" s="276"/>
      <c r="D112" s="152"/>
      <c r="E112" s="152"/>
      <c r="F112" s="277"/>
      <c r="G112" s="277"/>
      <c r="H112" s="277"/>
      <c r="I112" s="277"/>
      <c r="J112" s="278"/>
      <c r="K112" s="277"/>
      <c r="L112" s="277"/>
      <c r="M112" s="277"/>
      <c r="N112" s="277"/>
      <c r="O112" s="277"/>
      <c r="P112" s="277"/>
      <c r="Q112" s="277"/>
      <c r="R112" s="277"/>
      <c r="S112" s="277"/>
      <c r="T112" s="277"/>
      <c r="U112" s="277"/>
      <c r="V112" s="279"/>
      <c r="W112" s="280"/>
      <c r="X112" s="280"/>
      <c r="Y112" s="279"/>
      <c r="Z112" s="279"/>
      <c r="AA112" s="279"/>
      <c r="AB112" s="279"/>
      <c r="AC112" s="279"/>
      <c r="AD112" s="279"/>
      <c r="AE112" s="279"/>
      <c r="AF112" s="279"/>
      <c r="AG112" s="279"/>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c r="GG112" s="152"/>
      <c r="GH112" s="152"/>
      <c r="GI112" s="152"/>
      <c r="GJ112" s="152"/>
      <c r="GK112" s="152"/>
      <c r="GL112" s="152"/>
      <c r="GM112" s="152"/>
      <c r="GN112" s="152"/>
      <c r="GO112" s="152"/>
      <c r="GP112" s="152"/>
      <c r="GQ112" s="152"/>
      <c r="GR112" s="152"/>
      <c r="GS112" s="152"/>
      <c r="GT112" s="152"/>
      <c r="GU112" s="152"/>
      <c r="GV112" s="152"/>
      <c r="GW112" s="152"/>
      <c r="GX112" s="152"/>
      <c r="GY112" s="152"/>
      <c r="GZ112" s="152"/>
      <c r="HA112" s="152"/>
      <c r="HB112" s="152"/>
      <c r="HC112" s="152"/>
      <c r="HD112" s="152"/>
      <c r="HE112" s="152"/>
      <c r="HF112" s="152"/>
      <c r="HG112" s="152"/>
      <c r="HH112" s="152"/>
      <c r="HI112" s="152"/>
      <c r="HJ112" s="152"/>
      <c r="HK112" s="152"/>
      <c r="HL112" s="152"/>
      <c r="HM112" s="152"/>
      <c r="HN112" s="152"/>
      <c r="HO112" s="152"/>
      <c r="HP112" s="152"/>
      <c r="HQ112" s="152"/>
      <c r="HR112" s="152"/>
      <c r="HS112" s="152"/>
      <c r="HT112" s="152"/>
      <c r="HU112" s="152"/>
      <c r="HV112" s="152"/>
      <c r="HW112" s="152"/>
      <c r="HX112" s="152"/>
      <c r="HY112" s="152"/>
      <c r="HZ112" s="152"/>
      <c r="IA112" s="152"/>
      <c r="IB112" s="152"/>
      <c r="IC112" s="152"/>
      <c r="ID112" s="152"/>
      <c r="IE112" s="152"/>
      <c r="IF112" s="152"/>
      <c r="IG112" s="152"/>
      <c r="IH112" s="152"/>
      <c r="II112" s="152"/>
      <c r="IJ112" s="152"/>
      <c r="IK112" s="152"/>
      <c r="IL112" s="152"/>
      <c r="IM112" s="152"/>
      <c r="IN112" s="152"/>
      <c r="IO112" s="152"/>
      <c r="IP112" s="152"/>
      <c r="IQ112" s="152"/>
      <c r="IR112" s="152"/>
      <c r="IS112" s="152"/>
      <c r="IT112" s="152"/>
      <c r="IU112" s="152"/>
      <c r="IV112" s="152"/>
      <c r="IW112" s="152"/>
      <c r="IX112" s="152"/>
      <c r="IY112" s="152"/>
      <c r="IZ112" s="152"/>
      <c r="JA112" s="152"/>
      <c r="JB112" s="152"/>
      <c r="JC112" s="152"/>
      <c r="JD112" s="152"/>
      <c r="JE112" s="152"/>
      <c r="JF112" s="152"/>
      <c r="JG112" s="152"/>
      <c r="JH112" s="152"/>
      <c r="JI112" s="152"/>
      <c r="JJ112" s="152"/>
      <c r="JK112" s="152"/>
      <c r="JL112" s="152"/>
      <c r="JM112" s="152"/>
      <c r="JN112" s="152"/>
      <c r="JO112" s="152"/>
      <c r="JP112" s="152"/>
      <c r="JQ112" s="152"/>
      <c r="JR112" s="152"/>
      <c r="JS112" s="152"/>
      <c r="JT112" s="152"/>
      <c r="JU112" s="152"/>
      <c r="JV112" s="152"/>
      <c r="JW112" s="152"/>
      <c r="JX112" s="152"/>
      <c r="JY112" s="152"/>
      <c r="JZ112" s="152"/>
      <c r="KA112" s="152"/>
      <c r="KB112" s="152"/>
      <c r="KC112" s="152"/>
      <c r="KD112" s="152"/>
      <c r="KE112" s="152"/>
      <c r="KF112" s="152"/>
      <c r="KG112" s="152"/>
      <c r="KH112" s="152"/>
      <c r="KI112" s="152"/>
      <c r="KJ112" s="152"/>
      <c r="KK112" s="152"/>
      <c r="KL112" s="152"/>
      <c r="KM112" s="152"/>
      <c r="KN112" s="152"/>
      <c r="KO112" s="152"/>
      <c r="KP112" s="152"/>
      <c r="KQ112" s="152"/>
      <c r="KR112" s="152"/>
      <c r="KS112" s="152"/>
      <c r="KT112" s="152"/>
      <c r="KU112" s="152"/>
      <c r="KV112" s="152"/>
      <c r="KW112" s="152"/>
      <c r="KX112" s="152"/>
      <c r="KY112" s="152"/>
      <c r="KZ112" s="152"/>
      <c r="LA112" s="152"/>
      <c r="LB112" s="152"/>
      <c r="LC112" s="152"/>
      <c r="LD112" s="152"/>
      <c r="LE112" s="152"/>
      <c r="LF112" s="152"/>
      <c r="LG112" s="152"/>
      <c r="LH112" s="152"/>
      <c r="LI112" s="152"/>
      <c r="LJ112" s="152"/>
      <c r="LK112" s="152"/>
      <c r="LL112" s="152"/>
      <c r="LM112" s="152"/>
      <c r="LN112" s="152"/>
      <c r="LO112" s="152"/>
      <c r="LP112" s="152"/>
      <c r="LQ112" s="152"/>
      <c r="LR112" s="152"/>
      <c r="LS112" s="152"/>
      <c r="LT112" s="152"/>
      <c r="LU112" s="152"/>
      <c r="LV112" s="152"/>
      <c r="LW112" s="152"/>
      <c r="LX112" s="152"/>
      <c r="LY112" s="152"/>
      <c r="LZ112" s="152"/>
      <c r="MA112" s="152"/>
      <c r="MB112" s="152"/>
      <c r="MC112" s="152"/>
      <c r="MD112" s="152"/>
      <c r="ME112" s="152"/>
      <c r="MF112" s="152"/>
      <c r="MG112" s="152"/>
      <c r="MH112" s="152"/>
      <c r="MI112" s="152"/>
      <c r="MJ112" s="152"/>
      <c r="MK112" s="152"/>
      <c r="ML112" s="152"/>
      <c r="MM112" s="152"/>
      <c r="MN112" s="152"/>
      <c r="MO112" s="152"/>
      <c r="MP112" s="152"/>
      <c r="MQ112" s="152"/>
      <c r="MR112" s="152"/>
      <c r="MS112" s="152"/>
      <c r="MT112" s="152"/>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77"/>
      <c r="V113" s="279"/>
      <c r="W113" s="280"/>
      <c r="X113" s="280"/>
      <c r="Y113" s="279"/>
      <c r="Z113" s="279"/>
      <c r="AA113" s="279"/>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77"/>
      <c r="V114" s="279"/>
      <c r="W114" s="280"/>
      <c r="X114" s="280"/>
      <c r="Y114" s="279"/>
      <c r="Z114" s="279"/>
      <c r="AA114" s="279"/>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77"/>
      <c r="V115" s="279"/>
      <c r="W115" s="280"/>
      <c r="X115" s="280"/>
      <c r="Y115" s="279"/>
      <c r="Z115" s="279"/>
      <c r="AA115" s="279"/>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77"/>
      <c r="V116" s="279"/>
      <c r="W116" s="280"/>
      <c r="X116" s="280"/>
      <c r="Y116" s="279"/>
      <c r="Z116" s="279"/>
      <c r="AA116" s="279"/>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77"/>
      <c r="V117" s="279"/>
      <c r="W117" s="280"/>
      <c r="X117" s="280"/>
      <c r="Y117" s="279"/>
      <c r="Z117" s="279"/>
      <c r="AA117" s="279"/>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77"/>
      <c r="V118" s="279"/>
      <c r="W118" s="280"/>
      <c r="X118" s="280"/>
      <c r="Y118" s="279"/>
      <c r="Z118" s="279"/>
      <c r="AA118" s="279"/>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77"/>
      <c r="V119" s="279"/>
      <c r="W119" s="280"/>
      <c r="X119" s="280"/>
      <c r="Y119" s="279"/>
      <c r="Z119" s="279"/>
      <c r="AA119" s="279"/>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77"/>
      <c r="V120" s="279"/>
      <c r="W120" s="280"/>
      <c r="X120" s="280"/>
      <c r="Y120" s="279"/>
      <c r="Z120" s="279"/>
      <c r="AA120" s="279"/>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77"/>
      <c r="V121" s="279"/>
      <c r="W121" s="280"/>
      <c r="X121" s="280"/>
      <c r="Y121" s="279"/>
      <c r="Z121" s="279"/>
      <c r="AA121" s="279"/>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77"/>
      <c r="V122" s="279"/>
      <c r="W122" s="280"/>
      <c r="X122" s="280"/>
      <c r="Y122" s="279"/>
      <c r="Z122" s="279"/>
      <c r="AA122" s="279"/>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77"/>
      <c r="V123" s="279"/>
      <c r="W123" s="280"/>
      <c r="X123" s="280"/>
      <c r="Y123" s="279"/>
      <c r="Z123" s="279"/>
      <c r="AA123" s="279"/>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194"/>
      <c r="B124" s="2"/>
      <c r="C124" s="2"/>
      <c r="F124" s="3"/>
      <c r="G124" s="3"/>
      <c r="H124" s="3"/>
      <c r="I124" s="3"/>
      <c r="J124" s="4"/>
      <c r="K124" s="3"/>
      <c r="L124" s="3"/>
      <c r="M124" s="3"/>
      <c r="N124" s="3"/>
      <c r="O124" s="3"/>
      <c r="P124" s="3"/>
      <c r="Q124" s="3"/>
      <c r="R124" s="3"/>
      <c r="S124" s="3"/>
      <c r="T124" s="3"/>
      <c r="U124" s="3"/>
      <c r="V124" s="6"/>
      <c r="W124" s="5"/>
      <c r="X124" s="5"/>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sheetData>
  <mergeCells count="33">
    <mergeCell ref="A47:C47"/>
    <mergeCell ref="A56:C56"/>
    <mergeCell ref="A65:C65"/>
    <mergeCell ref="AH5:AH6"/>
    <mergeCell ref="AI5:AI6"/>
    <mergeCell ref="A9:C9"/>
    <mergeCell ref="A18:C18"/>
    <mergeCell ref="A27:C27"/>
    <mergeCell ref="A36:C36"/>
    <mergeCell ref="AB5:AB6"/>
    <mergeCell ref="AC5:AC6"/>
    <mergeCell ref="AD5:AD6"/>
    <mergeCell ref="AE5:AE6"/>
    <mergeCell ref="AF5:AF6"/>
    <mergeCell ref="AG5:AG6"/>
    <mergeCell ref="T5:T6"/>
    <mergeCell ref="U5:U6"/>
    <mergeCell ref="V5:V6"/>
    <mergeCell ref="Y5:Y6"/>
    <mergeCell ref="Z5:Z6"/>
    <mergeCell ref="AA5:AA6"/>
    <mergeCell ref="S5:S6"/>
    <mergeCell ref="E5:E6"/>
    <mergeCell ref="F5:F6"/>
    <mergeCell ref="G5:G6"/>
    <mergeCell ref="H5:H6"/>
    <mergeCell ref="I5:I6"/>
    <mergeCell ref="K5:K6"/>
    <mergeCell ref="N5:N6"/>
    <mergeCell ref="O5:O6"/>
    <mergeCell ref="P5:P6"/>
    <mergeCell ref="Q5:Q6"/>
    <mergeCell ref="R5:R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T124"/>
  <sheetViews>
    <sheetView topLeftCell="A4" zoomScale="80" zoomScaleNormal="80" workbookViewId="0">
      <pane xSplit="15" ySplit="3" topLeftCell="P7" activePane="bottomRight" state="frozen"/>
      <selection activeCell="A4" sqref="A4"/>
      <selection pane="topRight" activeCell="P4" sqref="P4"/>
      <selection pane="bottomLeft" activeCell="A7" sqref="A7"/>
      <selection pane="bottomRight" activeCell="A5" sqref="A5"/>
    </sheetView>
  </sheetViews>
  <sheetFormatPr defaultColWidth="9.125" defaultRowHeight="21" outlineLevelRow="1" outlineLevelCol="1"/>
  <cols>
    <col min="1" max="1" width="17.87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21" width="9" style="3" customWidth="1"/>
    <col min="22" max="22" width="9" style="6" customWidth="1"/>
    <col min="23" max="24" width="26.5" style="5" hidden="1" customWidth="1" outlineLevel="1"/>
    <col min="25" max="25" width="9" style="6" customWidth="1" collapsed="1"/>
    <col min="26" max="29" width="9" style="6" customWidth="1"/>
    <col min="30" max="33" width="9" style="6" hidden="1" customWidth="1" outlineLevel="1"/>
    <col min="34" max="34" width="9" style="153" customWidth="1" collapsed="1"/>
    <col min="35" max="35" width="10.125" style="7" bestFit="1" customWidth="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0"/>
      <c r="U2" s="10"/>
      <c r="V2" s="10"/>
      <c r="W2" s="12"/>
      <c r="X2" s="12"/>
      <c r="Y2" s="10"/>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4"/>
      <c r="W3" s="17"/>
      <c r="X3" s="17"/>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397" t="s">
        <v>9</v>
      </c>
      <c r="M5" s="397" t="s">
        <v>9</v>
      </c>
      <c r="N5" s="1182" t="s">
        <v>87</v>
      </c>
      <c r="O5" s="1182" t="s">
        <v>13</v>
      </c>
      <c r="P5" s="1182" t="s">
        <v>14</v>
      </c>
      <c r="Q5" s="1182" t="s">
        <v>15</v>
      </c>
      <c r="R5" s="1182" t="s">
        <v>16</v>
      </c>
      <c r="S5" s="1182" t="s">
        <v>64</v>
      </c>
      <c r="T5" s="1182" t="s">
        <v>65</v>
      </c>
      <c r="U5" s="1182" t="s">
        <v>207</v>
      </c>
      <c r="V5" s="1182" t="s">
        <v>67</v>
      </c>
      <c r="W5" s="29" t="s">
        <v>10</v>
      </c>
      <c r="X5" s="30" t="s">
        <v>11</v>
      </c>
      <c r="Y5" s="1182" t="s">
        <v>68</v>
      </c>
      <c r="Z5" s="1182" t="s">
        <v>69</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183"/>
      <c r="V6" s="1183"/>
      <c r="W6" s="187">
        <v>42552</v>
      </c>
      <c r="X6" s="188">
        <v>42583</v>
      </c>
      <c r="Y6" s="1183"/>
      <c r="Z6" s="1183"/>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4"/>
      <c r="V7" s="24"/>
      <c r="W7" s="22"/>
      <c r="X7" s="22"/>
      <c r="Y7" s="23"/>
      <c r="Z7" s="24"/>
      <c r="AA7" s="24"/>
      <c r="AB7" s="24"/>
      <c r="AC7" s="24"/>
      <c r="AD7" s="302"/>
      <c r="AE7" s="24"/>
      <c r="AF7" s="24"/>
      <c r="AG7" s="303"/>
      <c r="AH7" s="238"/>
      <c r="AI7" s="399"/>
    </row>
    <row r="8" spans="1:358" ht="21.75" hidden="1" outlineLevel="1" thickBot="1">
      <c r="A8" s="209" t="s">
        <v>21</v>
      </c>
      <c r="B8" s="210">
        <v>61.78</v>
      </c>
      <c r="C8" s="210" t="s">
        <v>22</v>
      </c>
      <c r="D8" s="211"/>
      <c r="E8" s="212">
        <v>58.55</v>
      </c>
      <c r="F8" s="35"/>
      <c r="G8" s="35"/>
      <c r="H8" s="35"/>
      <c r="I8" s="35"/>
      <c r="J8" s="36"/>
      <c r="K8" s="35"/>
      <c r="L8" s="213"/>
      <c r="M8" s="213"/>
      <c r="N8" s="35"/>
      <c r="O8" s="35"/>
      <c r="P8" s="35"/>
      <c r="Q8" s="35"/>
      <c r="R8" s="38"/>
      <c r="S8" s="39"/>
      <c r="T8" s="39"/>
      <c r="U8" s="395">
        <v>46.44</v>
      </c>
      <c r="V8" s="39"/>
      <c r="W8" s="360"/>
      <c r="X8" s="215"/>
      <c r="Y8" s="38"/>
      <c r="Z8" s="38"/>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08"/>
      <c r="V9" s="208"/>
      <c r="W9" s="216"/>
      <c r="X9" s="217"/>
      <c r="Y9" s="208"/>
      <c r="Z9" s="208"/>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58.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390">
        <v>26.81</v>
      </c>
      <c r="Q10" s="390">
        <v>29.38</v>
      </c>
      <c r="R10" s="388">
        <v>35.141818181818174</v>
      </c>
      <c r="S10" s="388">
        <v>39.03</v>
      </c>
      <c r="T10" s="388">
        <v>44.268571428571427</v>
      </c>
      <c r="U10" s="189">
        <v>46.3</v>
      </c>
      <c r="V10" s="189">
        <v>44</v>
      </c>
      <c r="W10" s="185"/>
      <c r="X10" s="186"/>
      <c r="Y10" s="189">
        <v>44</v>
      </c>
      <c r="Z10" s="189">
        <v>44.5</v>
      </c>
      <c r="AA10" s="189">
        <v>45</v>
      </c>
      <c r="AB10" s="189">
        <v>46.5</v>
      </c>
      <c r="AC10" s="297">
        <v>47</v>
      </c>
      <c r="AD10" s="308">
        <f>AVERAGE(P10:R10)</f>
        <v>30.443939393939388</v>
      </c>
      <c r="AE10" s="246">
        <f>AVERAGE(S10:T10:U10)</f>
        <v>43.199523809523804</v>
      </c>
      <c r="AF10" s="246">
        <f>AVERAGE(V10:Z10)</f>
        <v>44.166666666666664</v>
      </c>
      <c r="AG10" s="309">
        <f>AVERAGE(AA10:AC10)</f>
        <v>46.166666666666664</v>
      </c>
      <c r="AH10" s="241">
        <f>AVERAGE(P10:AC10)</f>
        <v>40.994199134199128</v>
      </c>
      <c r="AI10" s="267"/>
    </row>
    <row r="11" spans="1:358" ht="58.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390">
        <v>26.81</v>
      </c>
      <c r="Q11" s="390">
        <v>29.38</v>
      </c>
      <c r="R11" s="389">
        <v>35.141818181818174</v>
      </c>
      <c r="S11" s="388">
        <v>39.03</v>
      </c>
      <c r="T11" s="388">
        <v>44.268571428571427</v>
      </c>
      <c r="U11" s="183">
        <v>46.5</v>
      </c>
      <c r="V11" s="183">
        <v>45</v>
      </c>
      <c r="W11" s="185"/>
      <c r="X11" s="186"/>
      <c r="Y11" s="183">
        <v>45</v>
      </c>
      <c r="Z11" s="183">
        <v>44</v>
      </c>
      <c r="AA11" s="183">
        <v>45</v>
      </c>
      <c r="AB11" s="183">
        <v>46</v>
      </c>
      <c r="AC11" s="298">
        <v>47</v>
      </c>
      <c r="AD11" s="308">
        <f>AVERAGE(P11:R11)</f>
        <v>30.443939393939388</v>
      </c>
      <c r="AE11" s="246">
        <f>AVERAGE(S11:T11:U11)</f>
        <v>43.266190476190474</v>
      </c>
      <c r="AF11" s="246">
        <f t="shared" ref="AF11:AF13" si="1">AVERAGE(V11:Z11)</f>
        <v>44.666666666666664</v>
      </c>
      <c r="AG11" s="309">
        <f t="shared" ref="AG11:AG13" si="2">AVERAGE(AA11:AC11)</f>
        <v>46</v>
      </c>
      <c r="AH11" s="241">
        <f>AVERAGE(P11:AC11)</f>
        <v>41.09419913419913</v>
      </c>
      <c r="AI11" s="267"/>
    </row>
    <row r="12" spans="1:358" ht="58.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390">
        <v>26.81</v>
      </c>
      <c r="Q12" s="390">
        <v>29.38</v>
      </c>
      <c r="R12" s="388">
        <v>35.141818181818174</v>
      </c>
      <c r="S12" s="388">
        <v>39.03</v>
      </c>
      <c r="T12" s="388">
        <v>44.268571428571427</v>
      </c>
      <c r="U12" s="183">
        <v>46.443888888888893</v>
      </c>
      <c r="V12" s="183">
        <v>46.3</v>
      </c>
      <c r="W12" s="185" t="s">
        <v>194</v>
      </c>
      <c r="X12" s="186" t="s">
        <v>194</v>
      </c>
      <c r="Y12" s="189">
        <v>46.7</v>
      </c>
      <c r="Z12" s="189">
        <v>47</v>
      </c>
      <c r="AA12" s="189">
        <v>47.5</v>
      </c>
      <c r="AB12" s="189">
        <v>47.7</v>
      </c>
      <c r="AC12" s="297">
        <v>48</v>
      </c>
      <c r="AD12" s="308">
        <f>AVERAGE(P12:R12)</f>
        <v>30.443939393939388</v>
      </c>
      <c r="AE12" s="246">
        <f>AVERAGE(S12:T12:U12)</f>
        <v>43.247486772486774</v>
      </c>
      <c r="AF12" s="246">
        <f t="shared" si="1"/>
        <v>46.666666666666664</v>
      </c>
      <c r="AG12" s="309">
        <f t="shared" si="2"/>
        <v>47.733333333333327</v>
      </c>
      <c r="AH12" s="241">
        <f>AVERAGE(P12:AC12)</f>
        <v>42.022856541606536</v>
      </c>
      <c r="AI12" s="267"/>
    </row>
    <row r="13" spans="1:358" ht="58.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390">
        <v>26.81</v>
      </c>
      <c r="Q13" s="390">
        <v>29.38</v>
      </c>
      <c r="R13" s="388">
        <v>35.141818181818174</v>
      </c>
      <c r="S13" s="388">
        <v>39.03</v>
      </c>
      <c r="T13" s="388">
        <v>44.268571428571427</v>
      </c>
      <c r="U13" s="189">
        <v>46.44</v>
      </c>
      <c r="V13" s="189">
        <v>45</v>
      </c>
      <c r="W13" s="253" t="s">
        <v>210</v>
      </c>
      <c r="X13" s="254"/>
      <c r="Y13" s="189">
        <v>45.5</v>
      </c>
      <c r="Z13" s="189">
        <v>46</v>
      </c>
      <c r="AA13" s="189">
        <v>48.3</v>
      </c>
      <c r="AB13" s="189">
        <v>49.2</v>
      </c>
      <c r="AC13" s="297">
        <v>50</v>
      </c>
      <c r="AD13" s="308">
        <f>AVERAGE(P13:R13)</f>
        <v>30.443939393939388</v>
      </c>
      <c r="AE13" s="246">
        <f>AVERAGE(S13:T13:U13)</f>
        <v>43.246190476190471</v>
      </c>
      <c r="AF13" s="246">
        <f t="shared" si="1"/>
        <v>45.5</v>
      </c>
      <c r="AG13" s="309">
        <f t="shared" si="2"/>
        <v>49.166666666666664</v>
      </c>
      <c r="AH13" s="241">
        <f>AVERAGE(P13:AC13)</f>
        <v>42.089199134199134</v>
      </c>
      <c r="AI13" s="267"/>
    </row>
    <row r="14" spans="1:358" s="62" customFormat="1" ht="19.5" hidden="1" outlineLevel="1" thickBot="1">
      <c r="A14" s="245" t="s">
        <v>75</v>
      </c>
      <c r="B14" s="244" t="s">
        <v>27</v>
      </c>
      <c r="C14" s="58" t="s">
        <v>27</v>
      </c>
      <c r="D14" s="58"/>
      <c r="E14" s="58"/>
      <c r="F14" s="59"/>
      <c r="G14" s="59"/>
      <c r="H14" s="59"/>
      <c r="I14" s="59"/>
      <c r="J14" s="59" t="e">
        <f t="shared" ref="J14:K14" si="3">AVERAGE(J10:J13)</f>
        <v>#DIV/0!</v>
      </c>
      <c r="K14" s="59">
        <f t="shared" si="3"/>
        <v>48.3</v>
      </c>
      <c r="L14" s="59">
        <f>AVERAGE(L10:L13)</f>
        <v>46.85</v>
      </c>
      <c r="M14" s="59">
        <f>AVERAGE(M10:M13)</f>
        <v>48.634999999999998</v>
      </c>
      <c r="N14" s="59">
        <f>AVERAGE(N10:N13)</f>
        <v>46.25</v>
      </c>
      <c r="O14" s="59">
        <f t="shared" ref="O14" si="4">AVERAGE(O10:O13)</f>
        <v>37</v>
      </c>
      <c r="P14" s="59">
        <f>AVERAGE(P10:P13)</f>
        <v>26.81</v>
      </c>
      <c r="Q14" s="59">
        <f>AVERAGE(Q10:Q13)</f>
        <v>29.38</v>
      </c>
      <c r="R14" s="59">
        <f>AVERAGE(R10:R13)</f>
        <v>35.141818181818174</v>
      </c>
      <c r="S14" s="59">
        <f>AVERAGE(S10:S13)</f>
        <v>39.03</v>
      </c>
      <c r="T14" s="59">
        <f>AVERAGE(T10:T13)</f>
        <v>44.268571428571427</v>
      </c>
      <c r="U14" s="59">
        <f t="shared" ref="U14:AC14" si="5">AVERAGE(U10:U13)</f>
        <v>46.420972222222218</v>
      </c>
      <c r="V14" s="59">
        <f t="shared" si="5"/>
        <v>45.075000000000003</v>
      </c>
      <c r="W14" s="369"/>
      <c r="X14" s="369"/>
      <c r="Y14" s="59">
        <f t="shared" si="5"/>
        <v>45.3</v>
      </c>
      <c r="Z14" s="59">
        <f t="shared" si="5"/>
        <v>45.375</v>
      </c>
      <c r="AA14" s="59">
        <f t="shared" si="5"/>
        <v>46.45</v>
      </c>
      <c r="AB14" s="59">
        <f t="shared" si="5"/>
        <v>47.349999999999994</v>
      </c>
      <c r="AC14" s="234">
        <f t="shared" si="5"/>
        <v>48</v>
      </c>
      <c r="AD14" s="310">
        <f>AVERAGE(AD10:AD13)</f>
        <v>30.443939393939388</v>
      </c>
      <c r="AE14" s="59">
        <f t="shared" ref="AE14" si="6">AVERAGE(AE10:AE13)</f>
        <v>43.239847883597882</v>
      </c>
      <c r="AF14" s="59">
        <f>AVERAGE(AF10:AF13)</f>
        <v>45.25</v>
      </c>
      <c r="AG14" s="311">
        <f>AVERAGE(AG10:AG13)</f>
        <v>47.266666666666659</v>
      </c>
      <c r="AH14" s="242">
        <f>AVERAGE(AH10:AH13)</f>
        <v>41.550113486050982</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7">Q14</f>
        <v>29.38</v>
      </c>
      <c r="R15" s="164">
        <f>R14</f>
        <v>35.141818181818174</v>
      </c>
      <c r="S15" s="164">
        <f>S14</f>
        <v>39.03</v>
      </c>
      <c r="T15" s="164">
        <f>T14</f>
        <v>44.268571428571427</v>
      </c>
      <c r="U15" s="164">
        <v>46.4</v>
      </c>
      <c r="V15" s="164">
        <v>45</v>
      </c>
      <c r="W15" s="370"/>
      <c r="X15" s="370"/>
      <c r="Y15" s="164">
        <v>45</v>
      </c>
      <c r="Z15" s="164">
        <v>45.4</v>
      </c>
      <c r="AA15" s="164">
        <v>46.5</v>
      </c>
      <c r="AB15" s="164">
        <v>47</v>
      </c>
      <c r="AC15" s="229">
        <v>47.5</v>
      </c>
      <c r="AD15" s="312">
        <f>AVERAGE(P15:R15)</f>
        <v>30.443939393939388</v>
      </c>
      <c r="AE15" s="164">
        <f>AVERAGE(S15:T15:U15)</f>
        <v>43.232857142857142</v>
      </c>
      <c r="AF15" s="164">
        <f>AVERAGE(V15:Z15)</f>
        <v>45.133333333333333</v>
      </c>
      <c r="AG15" s="313">
        <f>AVERAGE(AA15:AC15)</f>
        <v>47</v>
      </c>
      <c r="AH15" s="242">
        <f>AVERAGE(P15:AC15)</f>
        <v>41.452532467532464</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24"/>
      <c r="V16" s="24"/>
      <c r="W16" s="371"/>
      <c r="X16" s="371"/>
      <c r="Y16" s="23"/>
      <c r="Z16" s="23"/>
      <c r="AA16" s="23"/>
      <c r="AB16" s="23"/>
      <c r="AC16" s="24"/>
      <c r="AD16" s="314"/>
      <c r="AE16" s="23"/>
      <c r="AF16" s="23"/>
      <c r="AG16" s="303"/>
      <c r="AH16" s="238"/>
      <c r="AI16" s="272"/>
    </row>
    <row r="17" spans="1:358" ht="21.75" hidden="1" outlineLevel="1" thickBot="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395">
        <v>-0.95</v>
      </c>
      <c r="V17" s="39"/>
      <c r="W17" s="372"/>
      <c r="X17" s="372"/>
      <c r="Y17" s="38"/>
      <c r="Z17" s="38"/>
      <c r="AA17" s="38"/>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44"/>
      <c r="V18" s="44"/>
      <c r="W18" s="373"/>
      <c r="X18" s="374"/>
      <c r="Y18" s="44"/>
      <c r="Z18" s="44"/>
      <c r="AA18" s="4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58.5"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388">
        <v>9.7899999999999991</v>
      </c>
      <c r="Q19" s="388">
        <v>4.5627777777777778</v>
      </c>
      <c r="R19" s="388">
        <v>3.8622727272727388</v>
      </c>
      <c r="S19" s="388">
        <v>3.33</v>
      </c>
      <c r="T19" s="388">
        <v>-0.23190476190475806</v>
      </c>
      <c r="U19" s="189">
        <v>-1</v>
      </c>
      <c r="V19" s="189">
        <v>-0.5</v>
      </c>
      <c r="W19" s="185"/>
      <c r="X19" s="186"/>
      <c r="Y19" s="189">
        <v>-0.25</v>
      </c>
      <c r="Z19" s="189">
        <v>0</v>
      </c>
      <c r="AA19" s="189">
        <v>1</v>
      </c>
      <c r="AB19" s="189">
        <v>1.5</v>
      </c>
      <c r="AC19" s="297">
        <v>2</v>
      </c>
      <c r="AD19" s="308">
        <f>AVERAGE(P19:R19)</f>
        <v>6.0716835016835056</v>
      </c>
      <c r="AE19" s="246">
        <f>AVERAGE(S19:T19:U19)</f>
        <v>0.69936507936508063</v>
      </c>
      <c r="AF19" s="246">
        <f>AVERAGE(V19:Z19)</f>
        <v>-0.25</v>
      </c>
      <c r="AG19" s="309">
        <f>AVERAGE(AA19:AC19)</f>
        <v>1.5</v>
      </c>
      <c r="AH19" s="241">
        <f>AVERAGE(P19:AC19)</f>
        <v>2.0052621452621469</v>
      </c>
      <c r="AI19" s="272"/>
    </row>
    <row r="20" spans="1:358" ht="58.5" hidden="1" customHeight="1" outlineLevel="1">
      <c r="A20" s="47" t="s">
        <v>24</v>
      </c>
      <c r="B20" s="48">
        <f t="shared" ref="B20" si="8">C20-$B$16</f>
        <v>-1.3</v>
      </c>
      <c r="C20" s="55">
        <v>-1.3</v>
      </c>
      <c r="D20" s="49"/>
      <c r="E20" s="49"/>
      <c r="F20" s="56"/>
      <c r="G20" s="57"/>
      <c r="H20" s="56"/>
      <c r="I20" s="56"/>
      <c r="J20" s="55"/>
      <c r="K20" s="189">
        <v>-0.4</v>
      </c>
      <c r="L20" s="189">
        <v>0.3</v>
      </c>
      <c r="M20" s="189">
        <v>1.9</v>
      </c>
      <c r="N20" s="171">
        <v>4.8</v>
      </c>
      <c r="O20" s="183"/>
      <c r="P20" s="388">
        <v>9.7899999999999991</v>
      </c>
      <c r="Q20" s="389">
        <v>4.5627777777777778</v>
      </c>
      <c r="R20" s="389">
        <v>3.8622727272727388</v>
      </c>
      <c r="S20" s="388">
        <v>3.33</v>
      </c>
      <c r="T20" s="388">
        <v>-0.23190476190475806</v>
      </c>
      <c r="U20" s="183">
        <v>-0.8</v>
      </c>
      <c r="V20" s="183">
        <v>-0.5</v>
      </c>
      <c r="W20" s="185"/>
      <c r="X20" s="186"/>
      <c r="Y20" s="183">
        <v>-0.5</v>
      </c>
      <c r="Z20" s="183">
        <v>0</v>
      </c>
      <c r="AA20" s="183">
        <v>1</v>
      </c>
      <c r="AB20" s="183">
        <v>1.5</v>
      </c>
      <c r="AC20" s="298">
        <v>1.5</v>
      </c>
      <c r="AD20" s="308">
        <f>AVERAGE(P20:R20)</f>
        <v>6.0716835016835056</v>
      </c>
      <c r="AE20" s="246">
        <f>AVERAGE(S20:T20:U20)</f>
        <v>0.7660317460317474</v>
      </c>
      <c r="AF20" s="246">
        <f t="shared" ref="AF20:AF22" si="9">AVERAGE(V20:Z20)</f>
        <v>-0.33333333333333331</v>
      </c>
      <c r="AG20" s="309">
        <f t="shared" ref="AG20:AG22" si="10">AVERAGE(AA20:AC20)</f>
        <v>1.3333333333333333</v>
      </c>
      <c r="AH20" s="241">
        <f>AVERAGE(P20:AC20)</f>
        <v>1.9594288119288132</v>
      </c>
      <c r="AI20" s="272"/>
    </row>
    <row r="21" spans="1:358" ht="58.5" hidden="1" customHeight="1" outlineLevel="1">
      <c r="A21" s="47" t="s">
        <v>25</v>
      </c>
      <c r="B21" s="78">
        <f t="shared" ref="B21" si="11">C21-$B$17</f>
        <v>8.0000000000000071E-2</v>
      </c>
      <c r="C21" s="55">
        <v>-1.7</v>
      </c>
      <c r="D21" s="49"/>
      <c r="E21" s="49"/>
      <c r="F21" s="56"/>
      <c r="G21" s="57"/>
      <c r="H21" s="56"/>
      <c r="I21" s="56"/>
      <c r="J21" s="79"/>
      <c r="K21" s="189">
        <v>-2</v>
      </c>
      <c r="L21" s="189">
        <v>0.6</v>
      </c>
      <c r="M21" s="189">
        <v>0.6</v>
      </c>
      <c r="N21" s="171">
        <v>4.5999999999999996</v>
      </c>
      <c r="O21" s="189">
        <v>3</v>
      </c>
      <c r="P21" s="388">
        <v>9.7899999999999991</v>
      </c>
      <c r="Q21" s="388">
        <v>4.5627777777777778</v>
      </c>
      <c r="R21" s="388">
        <v>3.8622727272727388</v>
      </c>
      <c r="S21" s="388">
        <v>3.33</v>
      </c>
      <c r="T21" s="388">
        <v>-0.23190476190475806</v>
      </c>
      <c r="U21" s="189">
        <v>-0.95444444444444798</v>
      </c>
      <c r="V21" s="189">
        <v>0</v>
      </c>
      <c r="W21" s="185" t="s">
        <v>208</v>
      </c>
      <c r="X21" s="186" t="s">
        <v>208</v>
      </c>
      <c r="Y21" s="189">
        <v>0.3</v>
      </c>
      <c r="Z21" s="189">
        <v>0.1</v>
      </c>
      <c r="AA21" s="189">
        <v>0</v>
      </c>
      <c r="AB21" s="189">
        <v>-0.3</v>
      </c>
      <c r="AC21" s="297">
        <v>-0.45</v>
      </c>
      <c r="AD21" s="308">
        <f>AVERAGE(P21:R21)</f>
        <v>6.0716835016835056</v>
      </c>
      <c r="AE21" s="246">
        <f>AVERAGE(S21:T21:U21)</f>
        <v>0.71455026455026471</v>
      </c>
      <c r="AF21" s="246">
        <f t="shared" si="9"/>
        <v>0.13333333333333333</v>
      </c>
      <c r="AG21" s="309">
        <f t="shared" si="10"/>
        <v>-0.25</v>
      </c>
      <c r="AH21" s="241">
        <f>AVERAGE(P21:AC21)</f>
        <v>1.6673917748917761</v>
      </c>
      <c r="AI21" s="272"/>
    </row>
    <row r="22" spans="1:358" ht="58.5" hidden="1" customHeight="1" outlineLevel="1" thickBot="1">
      <c r="A22" s="47" t="s">
        <v>26</v>
      </c>
      <c r="B22" s="48">
        <f>C22-$B$13</f>
        <v>-1.769999999999996</v>
      </c>
      <c r="C22" s="55">
        <v>-1</v>
      </c>
      <c r="D22" s="80"/>
      <c r="E22" s="49"/>
      <c r="F22" s="52"/>
      <c r="G22" s="51"/>
      <c r="H22" s="52"/>
      <c r="I22" s="52"/>
      <c r="J22" s="55"/>
      <c r="K22" s="181">
        <v>1.84</v>
      </c>
      <c r="L22" s="181">
        <v>1.84</v>
      </c>
      <c r="M22" s="181">
        <v>1.2</v>
      </c>
      <c r="N22" s="181">
        <v>2.1</v>
      </c>
      <c r="O22" s="181">
        <v>10</v>
      </c>
      <c r="P22" s="388">
        <v>9.7899999999999991</v>
      </c>
      <c r="Q22" s="388">
        <v>4.5627777777777778</v>
      </c>
      <c r="R22" s="388">
        <v>3.8622727272727388</v>
      </c>
      <c r="S22" s="388">
        <v>3.33</v>
      </c>
      <c r="T22" s="388">
        <v>-0.23190476190475806</v>
      </c>
      <c r="U22" s="189">
        <v>-1</v>
      </c>
      <c r="V22" s="189">
        <v>0.5</v>
      </c>
      <c r="W22" s="185"/>
      <c r="X22" s="186"/>
      <c r="Y22" s="189">
        <v>0.5</v>
      </c>
      <c r="Z22" s="189">
        <v>1</v>
      </c>
      <c r="AA22" s="189">
        <v>1</v>
      </c>
      <c r="AB22" s="189">
        <v>1.5</v>
      </c>
      <c r="AC22" s="297">
        <v>1.5</v>
      </c>
      <c r="AD22" s="308">
        <f>AVERAGE(P22:R22)</f>
        <v>6.0716835016835056</v>
      </c>
      <c r="AE22" s="246">
        <f>AVERAGE(S22:T22:U22)</f>
        <v>0.69936507936508063</v>
      </c>
      <c r="AF22" s="246">
        <f t="shared" si="9"/>
        <v>0.66666666666666663</v>
      </c>
      <c r="AG22" s="309">
        <f t="shared" si="10"/>
        <v>1.3333333333333333</v>
      </c>
      <c r="AH22" s="241">
        <f>AVERAGE(P22:AC22)</f>
        <v>2.1927621452621469</v>
      </c>
      <c r="AI22" s="272"/>
    </row>
    <row r="23" spans="1:358" ht="21.75" hidden="1" customHeight="1" outlineLevel="1" thickBot="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59">
        <f>AVERAGE(P19:P22)</f>
        <v>9.7899999999999991</v>
      </c>
      <c r="Q23" s="59">
        <f>AVERAGE(Q19:Q22)</f>
        <v>4.5627777777777778</v>
      </c>
      <c r="R23" s="59">
        <f t="shared" ref="R23" si="12">AVERAGE(R19:R22)</f>
        <v>3.8622727272727388</v>
      </c>
      <c r="S23" s="59">
        <f>AVERAGE(S19:S22)</f>
        <v>3.33</v>
      </c>
      <c r="T23" s="59">
        <f>AVERAGE(T19:T22)</f>
        <v>-0.23190476190475806</v>
      </c>
      <c r="U23" s="59">
        <f t="shared" ref="U23:AC23" si="13">AVERAGE(U19:U22)</f>
        <v>-0.93861111111111195</v>
      </c>
      <c r="V23" s="59">
        <f t="shared" si="13"/>
        <v>-0.125</v>
      </c>
      <c r="W23" s="375"/>
      <c r="X23" s="375"/>
      <c r="Y23" s="59">
        <f t="shared" si="13"/>
        <v>1.2499999999999997E-2</v>
      </c>
      <c r="Z23" s="59">
        <f t="shared" si="13"/>
        <v>0.27500000000000002</v>
      </c>
      <c r="AA23" s="59">
        <f t="shared" si="13"/>
        <v>0.75</v>
      </c>
      <c r="AB23" s="59">
        <f t="shared" si="13"/>
        <v>1.05</v>
      </c>
      <c r="AC23" s="234">
        <f t="shared" si="13"/>
        <v>1.1375</v>
      </c>
      <c r="AD23" s="310">
        <f>AVERAGE(AD19:AD22)</f>
        <v>6.0716835016835056</v>
      </c>
      <c r="AE23" s="59">
        <f>AVERAGE(AE19:AE22)</f>
        <v>0.71982804232804332</v>
      </c>
      <c r="AF23" s="59">
        <f t="shared" ref="AF23:AG23" si="14">AVERAGE(AF19:AF22)</f>
        <v>5.4166666666666669E-2</v>
      </c>
      <c r="AG23" s="311">
        <f t="shared" si="14"/>
        <v>0.97916666666666652</v>
      </c>
      <c r="AH23" s="242">
        <f>AVERAGE(AH19:AH22)</f>
        <v>1.9562112193362209</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164">
        <f>P23</f>
        <v>9.7899999999999991</v>
      </c>
      <c r="Q24" s="164">
        <f t="shared" ref="Q24" si="15">Q23</f>
        <v>4.5627777777777778</v>
      </c>
      <c r="R24" s="164">
        <f>R23</f>
        <v>3.8622727272727388</v>
      </c>
      <c r="S24" s="164">
        <f>S23</f>
        <v>3.33</v>
      </c>
      <c r="T24" s="164">
        <f>T23</f>
        <v>-0.23190476190475806</v>
      </c>
      <c r="U24" s="164">
        <v>-0.8</v>
      </c>
      <c r="V24" s="164">
        <v>-0.5</v>
      </c>
      <c r="W24" s="370"/>
      <c r="X24" s="370"/>
      <c r="Y24" s="164">
        <v>0</v>
      </c>
      <c r="Z24" s="164">
        <v>0.3</v>
      </c>
      <c r="AA24" s="164">
        <v>1</v>
      </c>
      <c r="AB24" s="164">
        <v>1.5</v>
      </c>
      <c r="AC24" s="229">
        <v>1.5</v>
      </c>
      <c r="AD24" s="312">
        <f>AVERAGE(P24:R24)</f>
        <v>6.0716835016835056</v>
      </c>
      <c r="AE24" s="164">
        <f>AVERAGE(S24:T24:U24)</f>
        <v>0.7660317460317474</v>
      </c>
      <c r="AF24" s="164">
        <f>AVERAGE(V24:Z24)</f>
        <v>-6.6666666666666666E-2</v>
      </c>
      <c r="AG24" s="313">
        <f>AVERAGE(AA24:AC24)</f>
        <v>1.3333333333333333</v>
      </c>
      <c r="AH24" s="242">
        <f>AVERAGE(P24:AC24)</f>
        <v>2.0260954785954799</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24"/>
      <c r="V25" s="24"/>
      <c r="W25" s="371"/>
      <c r="X25" s="371"/>
      <c r="Y25" s="23"/>
      <c r="Z25" s="23"/>
      <c r="AA25" s="23"/>
      <c r="AB25" s="23"/>
      <c r="AC25" s="24"/>
      <c r="AD25" s="314"/>
      <c r="AE25" s="23"/>
      <c r="AF25" s="23"/>
      <c r="AG25" s="303"/>
      <c r="AH25" s="238"/>
      <c r="AI25" s="272"/>
    </row>
    <row r="26" spans="1:358" ht="21.75" hidden="1" outlineLevel="1" thickBot="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395">
        <v>13.05</v>
      </c>
      <c r="V26" s="39"/>
      <c r="W26" s="372"/>
      <c r="X26" s="372"/>
      <c r="Y26" s="38"/>
      <c r="Z26" s="38"/>
      <c r="AA26" s="38"/>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44"/>
      <c r="V27" s="44"/>
      <c r="W27" s="376"/>
      <c r="X27" s="377"/>
      <c r="Y27" s="44"/>
      <c r="Z27" s="44"/>
      <c r="AA27" s="44"/>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388">
        <v>23.61</v>
      </c>
      <c r="Q28" s="388">
        <v>15.2</v>
      </c>
      <c r="R28" s="388">
        <v>17.63000000000001</v>
      </c>
      <c r="S28" s="388">
        <v>15.56</v>
      </c>
      <c r="T28" s="388">
        <v>14.896666666666668</v>
      </c>
      <c r="U28" s="189">
        <v>13</v>
      </c>
      <c r="V28" s="189">
        <v>13</v>
      </c>
      <c r="W28" s="185"/>
      <c r="X28" s="186"/>
      <c r="Y28" s="189">
        <v>12.5</v>
      </c>
      <c r="Z28" s="189">
        <v>12</v>
      </c>
      <c r="AA28" s="189">
        <v>12.5</v>
      </c>
      <c r="AB28" s="189">
        <v>13</v>
      </c>
      <c r="AC28" s="297">
        <v>13</v>
      </c>
      <c r="AD28" s="308">
        <f>AVERAGE(P28:R28)</f>
        <v>18.813333333333336</v>
      </c>
      <c r="AE28" s="246">
        <f>AVERAGE(S28:T28:U28)</f>
        <v>14.485555555555557</v>
      </c>
      <c r="AF28" s="246">
        <f>AVERAGE(V28:Z28)</f>
        <v>12.5</v>
      </c>
      <c r="AG28" s="309">
        <f>AVERAGE(AA28:AC28)</f>
        <v>12.833333333333334</v>
      </c>
      <c r="AH28" s="241">
        <f>AVERAGE(P28:AC28)</f>
        <v>14.658055555555556</v>
      </c>
      <c r="AI28" s="272"/>
    </row>
    <row r="29" spans="1:358" ht="54.75" hidden="1" customHeight="1" outlineLevel="1">
      <c r="A29" s="47" t="s">
        <v>24</v>
      </c>
      <c r="B29" s="78">
        <f t="shared" ref="B29" si="16">C29-$B$22</f>
        <v>21.869999999999997</v>
      </c>
      <c r="C29" s="55">
        <v>20.100000000000001</v>
      </c>
      <c r="D29" s="49"/>
      <c r="E29" s="49"/>
      <c r="F29" s="56"/>
      <c r="G29" s="57"/>
      <c r="H29" s="56"/>
      <c r="I29" s="56"/>
      <c r="J29" s="55"/>
      <c r="K29" s="189">
        <v>17</v>
      </c>
      <c r="L29" s="189">
        <v>17</v>
      </c>
      <c r="M29" s="189">
        <v>16.3</v>
      </c>
      <c r="N29" s="189">
        <v>15</v>
      </c>
      <c r="O29" s="183"/>
      <c r="P29" s="388">
        <v>23.61</v>
      </c>
      <c r="Q29" s="388">
        <v>15.2</v>
      </c>
      <c r="R29" s="389">
        <v>17.63000000000001</v>
      </c>
      <c r="S29" s="388">
        <v>15.56</v>
      </c>
      <c r="T29" s="389">
        <v>14.896666666666668</v>
      </c>
      <c r="U29" s="183">
        <v>13</v>
      </c>
      <c r="V29" s="183">
        <v>13.5</v>
      </c>
      <c r="W29" s="185"/>
      <c r="X29" s="186"/>
      <c r="Y29" s="183">
        <v>13</v>
      </c>
      <c r="Z29" s="183">
        <v>12</v>
      </c>
      <c r="AA29" s="183">
        <v>12</v>
      </c>
      <c r="AB29" s="183">
        <v>13</v>
      </c>
      <c r="AC29" s="298">
        <v>13</v>
      </c>
      <c r="AD29" s="308">
        <f>AVERAGE(P29:R29)</f>
        <v>18.813333333333336</v>
      </c>
      <c r="AE29" s="246">
        <f>AVERAGE(S29:T29:U29)</f>
        <v>14.485555555555557</v>
      </c>
      <c r="AF29" s="246">
        <f t="shared" ref="AF29:AF31" si="17">AVERAGE(V29:Z29)</f>
        <v>12.833333333333334</v>
      </c>
      <c r="AG29" s="309">
        <f t="shared" ref="AG29:AG31" si="18">AVERAGE(AA29:AC29)</f>
        <v>12.666666666666666</v>
      </c>
      <c r="AH29" s="241">
        <f>AVERAGE(P29:AC29)</f>
        <v>14.699722222222222</v>
      </c>
      <c r="AI29" s="272"/>
    </row>
    <row r="30" spans="1:358" ht="54.75" hidden="1" customHeight="1" outlineLevel="1">
      <c r="A30" s="47" t="s">
        <v>25</v>
      </c>
      <c r="B30" s="48">
        <f t="shared" ref="B30" si="19">C30-$B$26</f>
        <v>-0.80999999999999872</v>
      </c>
      <c r="C30" s="55">
        <v>20</v>
      </c>
      <c r="D30" s="49"/>
      <c r="E30" s="49"/>
      <c r="F30" s="56"/>
      <c r="G30" s="57"/>
      <c r="H30" s="56"/>
      <c r="I30" s="56"/>
      <c r="J30" s="55"/>
      <c r="K30" s="189">
        <v>16</v>
      </c>
      <c r="L30" s="189">
        <v>16</v>
      </c>
      <c r="M30" s="189">
        <v>16</v>
      </c>
      <c r="N30" s="189">
        <v>16</v>
      </c>
      <c r="O30" s="189">
        <v>16.5</v>
      </c>
      <c r="P30" s="388">
        <v>23.61</v>
      </c>
      <c r="Q30" s="388">
        <v>15.2</v>
      </c>
      <c r="R30" s="388">
        <v>17.63000000000001</v>
      </c>
      <c r="S30" s="388">
        <v>15.56</v>
      </c>
      <c r="T30" s="388">
        <v>14.896666666666668</v>
      </c>
      <c r="U30" s="189">
        <v>13.044999999999995</v>
      </c>
      <c r="V30" s="189">
        <v>13.5</v>
      </c>
      <c r="W30" s="185" t="s">
        <v>209</v>
      </c>
      <c r="X30" s="186" t="s">
        <v>209</v>
      </c>
      <c r="Y30" s="189">
        <v>13.5</v>
      </c>
      <c r="Z30" s="189">
        <v>13.5</v>
      </c>
      <c r="AA30" s="189">
        <v>13.3</v>
      </c>
      <c r="AB30" s="189">
        <v>12.5</v>
      </c>
      <c r="AC30" s="297">
        <v>12.5</v>
      </c>
      <c r="AD30" s="308">
        <f>AVERAGE(P30:R30)</f>
        <v>18.813333333333336</v>
      </c>
      <c r="AE30" s="246">
        <f>AVERAGE(S30:T30:U30)</f>
        <v>14.500555555555556</v>
      </c>
      <c r="AF30" s="246">
        <f t="shared" si="17"/>
        <v>13.5</v>
      </c>
      <c r="AG30" s="309">
        <f t="shared" si="18"/>
        <v>12.766666666666666</v>
      </c>
      <c r="AH30" s="241">
        <f>AVERAGE(P30:AC30)</f>
        <v>14.895138888888889</v>
      </c>
      <c r="AI30" s="272"/>
    </row>
    <row r="31" spans="1:358" ht="47.25" hidden="1" customHeight="1" outlineLevel="1" thickBot="1">
      <c r="A31" s="47" t="s">
        <v>26</v>
      </c>
      <c r="B31" s="78" t="e">
        <f>C31-#REF!</f>
        <v>#REF!</v>
      </c>
      <c r="C31" s="55">
        <v>20.18</v>
      </c>
      <c r="D31" s="49"/>
      <c r="E31" s="49"/>
      <c r="F31" s="52"/>
      <c r="G31" s="51"/>
      <c r="H31" s="52"/>
      <c r="I31" s="92"/>
      <c r="J31" s="55"/>
      <c r="K31" s="93">
        <v>15.68</v>
      </c>
      <c r="L31" s="94">
        <v>18</v>
      </c>
      <c r="M31" s="94">
        <v>15.94</v>
      </c>
      <c r="N31" s="181">
        <v>16.25</v>
      </c>
      <c r="O31" s="181">
        <v>18.5</v>
      </c>
      <c r="P31" s="388">
        <v>23.61</v>
      </c>
      <c r="Q31" s="388">
        <v>15.2</v>
      </c>
      <c r="R31" s="388">
        <v>17.63000000000001</v>
      </c>
      <c r="S31" s="388">
        <v>15.56</v>
      </c>
      <c r="T31" s="388">
        <v>14.896666666666668</v>
      </c>
      <c r="U31" s="189">
        <v>13.05</v>
      </c>
      <c r="V31" s="189">
        <v>13.8</v>
      </c>
      <c r="W31" s="185" t="s">
        <v>211</v>
      </c>
      <c r="X31" s="186"/>
      <c r="Y31" s="189">
        <v>13.5</v>
      </c>
      <c r="Z31" s="189">
        <v>13.2</v>
      </c>
      <c r="AA31" s="189">
        <v>13</v>
      </c>
      <c r="AB31" s="189">
        <v>12.5</v>
      </c>
      <c r="AC31" s="297">
        <v>12</v>
      </c>
      <c r="AD31" s="308">
        <f>AVERAGE(P31:R31)</f>
        <v>18.813333333333336</v>
      </c>
      <c r="AE31" s="246">
        <f>AVERAGE(S31:T31:U31)</f>
        <v>14.502222222222224</v>
      </c>
      <c r="AF31" s="246">
        <f t="shared" si="17"/>
        <v>13.5</v>
      </c>
      <c r="AG31" s="309">
        <f t="shared" si="18"/>
        <v>12.5</v>
      </c>
      <c r="AH31" s="241">
        <f>AVERAGE(P31:AC31)</f>
        <v>14.828888888888889</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20">AVERAGE(J28:J31)</f>
        <v>#DIV/0!</v>
      </c>
      <c r="K32" s="59">
        <f t="shared" si="20"/>
        <v>16.482500000000002</v>
      </c>
      <c r="L32" s="59">
        <f t="shared" si="20"/>
        <v>17.25</v>
      </c>
      <c r="M32" s="59">
        <f t="shared" si="20"/>
        <v>16.372499999999999</v>
      </c>
      <c r="N32" s="59">
        <f t="shared" si="20"/>
        <v>15.8125</v>
      </c>
      <c r="O32" s="59">
        <f t="shared" si="20"/>
        <v>18.166666666666668</v>
      </c>
      <c r="P32" s="59">
        <f t="shared" si="20"/>
        <v>23.61</v>
      </c>
      <c r="Q32" s="59">
        <f t="shared" si="20"/>
        <v>15.2</v>
      </c>
      <c r="R32" s="59">
        <f t="shared" si="20"/>
        <v>17.63000000000001</v>
      </c>
      <c r="S32" s="59">
        <f t="shared" si="20"/>
        <v>15.56</v>
      </c>
      <c r="T32" s="59">
        <f>AVERAGE(T28:T31)</f>
        <v>14.896666666666668</v>
      </c>
      <c r="U32" s="59">
        <f t="shared" si="20"/>
        <v>13.02375</v>
      </c>
      <c r="V32" s="59">
        <f t="shared" si="20"/>
        <v>13.45</v>
      </c>
      <c r="W32" s="369"/>
      <c r="X32" s="369"/>
      <c r="Y32" s="59">
        <f t="shared" si="20"/>
        <v>13.125</v>
      </c>
      <c r="Z32" s="59">
        <f t="shared" si="20"/>
        <v>12.675000000000001</v>
      </c>
      <c r="AA32" s="59">
        <f t="shared" si="20"/>
        <v>12.7</v>
      </c>
      <c r="AB32" s="59">
        <f t="shared" si="20"/>
        <v>12.75</v>
      </c>
      <c r="AC32" s="234">
        <f t="shared" si="20"/>
        <v>12.625</v>
      </c>
      <c r="AD32" s="310">
        <f>AVERAGE(AD28:AD31)</f>
        <v>18.813333333333336</v>
      </c>
      <c r="AE32" s="59">
        <f t="shared" ref="AE32:AG32" si="21">AVERAGE(AE28:AE31)</f>
        <v>14.493472222222223</v>
      </c>
      <c r="AF32" s="59">
        <f t="shared" si="21"/>
        <v>13.083333333333334</v>
      </c>
      <c r="AG32" s="311">
        <f t="shared" si="21"/>
        <v>12.691666666666666</v>
      </c>
      <c r="AH32" s="242">
        <f>AVERAGE(AH28:AH31)</f>
        <v>14.770451388888889</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164">
        <f>P32</f>
        <v>23.61</v>
      </c>
      <c r="Q33" s="164">
        <f t="shared" ref="Q33" si="22">Q32</f>
        <v>15.2</v>
      </c>
      <c r="R33" s="164">
        <f>R32</f>
        <v>17.63000000000001</v>
      </c>
      <c r="S33" s="164">
        <f>S32</f>
        <v>15.56</v>
      </c>
      <c r="T33" s="164">
        <f>T32</f>
        <v>14.896666666666668</v>
      </c>
      <c r="U33" s="164">
        <v>13</v>
      </c>
      <c r="V33" s="164">
        <v>13.5</v>
      </c>
      <c r="W33" s="370"/>
      <c r="X33" s="370"/>
      <c r="Y33" s="164">
        <v>13</v>
      </c>
      <c r="Z33" s="164">
        <v>12</v>
      </c>
      <c r="AA33" s="164">
        <v>12.5</v>
      </c>
      <c r="AB33" s="164">
        <v>13</v>
      </c>
      <c r="AC33" s="229">
        <v>13</v>
      </c>
      <c r="AD33" s="312">
        <f>AVERAGE(P33:R33)</f>
        <v>18.813333333333336</v>
      </c>
      <c r="AE33" s="164">
        <f>AVERAGE(S33:T33:U33)</f>
        <v>14.485555555555557</v>
      </c>
      <c r="AF33" s="164">
        <f>AVERAGE(V33:Z33)</f>
        <v>12.833333333333334</v>
      </c>
      <c r="AG33" s="313">
        <f>AVERAGE(AA33:AC33)</f>
        <v>12.833333333333334</v>
      </c>
      <c r="AH33" s="242">
        <f>AVERAGE(P33:AC33)</f>
        <v>14.74138888888889</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24"/>
      <c r="V34" s="24"/>
      <c r="W34" s="371"/>
      <c r="X34" s="371"/>
      <c r="Y34" s="23"/>
      <c r="Z34" s="23"/>
      <c r="AA34" s="23"/>
      <c r="AB34" s="23"/>
      <c r="AC34" s="24"/>
      <c r="AD34" s="314"/>
      <c r="AE34" s="23"/>
      <c r="AF34" s="23"/>
      <c r="AG34" s="303"/>
      <c r="AH34" s="238"/>
      <c r="AI34" s="272"/>
    </row>
    <row r="35" spans="1:358" ht="21.75" hidden="1" outlineLevel="1" thickBot="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395">
        <v>12.05</v>
      </c>
      <c r="V35" s="39"/>
      <c r="W35" s="378"/>
      <c r="X35" s="378"/>
      <c r="Y35" s="38"/>
      <c r="Z35" s="38"/>
      <c r="AA35" s="3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44"/>
      <c r="V36" s="44"/>
      <c r="W36" s="373"/>
      <c r="X36" s="374"/>
      <c r="Y36" s="44"/>
      <c r="Z36" s="44"/>
      <c r="AA36" s="4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57.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388">
        <v>11.1</v>
      </c>
      <c r="Q37" s="388">
        <v>11.62</v>
      </c>
      <c r="R37" s="390">
        <v>12.238181818181829</v>
      </c>
      <c r="S37" s="390">
        <v>10.5</v>
      </c>
      <c r="T37" s="390">
        <v>10.901428571428582</v>
      </c>
      <c r="U37" s="181">
        <v>11.9</v>
      </c>
      <c r="V37" s="181">
        <v>11.7</v>
      </c>
      <c r="W37" s="185"/>
      <c r="X37" s="186"/>
      <c r="Y37" s="181">
        <v>11</v>
      </c>
      <c r="Z37" s="181">
        <v>11.5</v>
      </c>
      <c r="AA37" s="181">
        <v>12</v>
      </c>
      <c r="AB37" s="181">
        <v>13</v>
      </c>
      <c r="AC37" s="299">
        <v>13.5</v>
      </c>
      <c r="AD37" s="308">
        <f>AVERAGE(P37:R37)</f>
        <v>11.652727272727276</v>
      </c>
      <c r="AE37" s="246">
        <f>AVERAGE(S37:T37:U37)</f>
        <v>11.100476190476193</v>
      </c>
      <c r="AF37" s="246">
        <f>AVERAGE(V37:Z37)</f>
        <v>11.4</v>
      </c>
      <c r="AG37" s="309">
        <f>AVERAGE(AA37:AC37)</f>
        <v>12.833333333333334</v>
      </c>
      <c r="AH37" s="241">
        <f>AVERAGE(P37:AC37)</f>
        <v>11.746634199134201</v>
      </c>
      <c r="AI37" s="272"/>
    </row>
    <row r="38" spans="1:358" ht="57.75" hidden="1" customHeight="1" outlineLevel="1">
      <c r="A38" s="47" t="s">
        <v>24</v>
      </c>
      <c r="B38" s="78">
        <f t="shared" ref="B38" si="23">C38-$B$28</f>
        <v>13.809999999999999</v>
      </c>
      <c r="C38" s="55">
        <v>13.5</v>
      </c>
      <c r="D38" s="49"/>
      <c r="E38" s="49"/>
      <c r="F38" s="56"/>
      <c r="G38" s="57"/>
      <c r="H38" s="56"/>
      <c r="I38" s="56"/>
      <c r="J38" s="55"/>
      <c r="K38" s="189">
        <v>13.4</v>
      </c>
      <c r="L38" s="191">
        <v>13.3</v>
      </c>
      <c r="M38" s="154">
        <v>13</v>
      </c>
      <c r="N38" s="191">
        <v>13.8</v>
      </c>
      <c r="O38" s="184"/>
      <c r="P38" s="388">
        <v>11.1</v>
      </c>
      <c r="Q38" s="388">
        <v>11.62</v>
      </c>
      <c r="R38" s="391">
        <v>12.238181818181829</v>
      </c>
      <c r="S38" s="390">
        <v>10.5</v>
      </c>
      <c r="T38" s="391">
        <v>10.901428571428582</v>
      </c>
      <c r="U38" s="175">
        <v>12</v>
      </c>
      <c r="V38" s="175">
        <v>11.1</v>
      </c>
      <c r="W38" s="185"/>
      <c r="X38" s="186"/>
      <c r="Y38" s="175">
        <v>10.5</v>
      </c>
      <c r="Z38" s="175">
        <v>11</v>
      </c>
      <c r="AA38" s="175">
        <v>12</v>
      </c>
      <c r="AB38" s="175">
        <v>13</v>
      </c>
      <c r="AC38" s="300">
        <v>14</v>
      </c>
      <c r="AD38" s="308">
        <f>AVERAGE(P38:R38)</f>
        <v>11.652727272727276</v>
      </c>
      <c r="AE38" s="246">
        <f>AVERAGE(S38:T38:U38)</f>
        <v>11.133809523809527</v>
      </c>
      <c r="AF38" s="246">
        <f t="shared" ref="AF38:AF40" si="24">AVERAGE(V38:Z38)</f>
        <v>10.866666666666667</v>
      </c>
      <c r="AG38" s="309">
        <f t="shared" ref="AG38:AG40" si="25">AVERAGE(AA38:AC38)</f>
        <v>13</v>
      </c>
      <c r="AH38" s="241">
        <f>AVERAGE(P38:AC38)</f>
        <v>11.663300865800869</v>
      </c>
      <c r="AI38" s="272"/>
    </row>
    <row r="39" spans="1:358" ht="57.75" hidden="1" customHeight="1" outlineLevel="1">
      <c r="A39" s="47" t="s">
        <v>25</v>
      </c>
      <c r="B39" s="78">
        <f t="shared" ref="B39" si="26">C39-$B$35</f>
        <v>8.0000000000000071E-2</v>
      </c>
      <c r="C39" s="55">
        <v>13.8</v>
      </c>
      <c r="D39" s="49"/>
      <c r="E39" s="49"/>
      <c r="F39" s="52"/>
      <c r="G39" s="57"/>
      <c r="H39" s="56"/>
      <c r="I39" s="56"/>
      <c r="J39" s="55"/>
      <c r="K39" s="189">
        <v>12.5</v>
      </c>
      <c r="L39" s="191">
        <v>13.2</v>
      </c>
      <c r="M39" s="154">
        <v>13.2</v>
      </c>
      <c r="N39" s="191">
        <v>14.5</v>
      </c>
      <c r="O39" s="191">
        <v>15.25</v>
      </c>
      <c r="P39" s="388">
        <v>11.1</v>
      </c>
      <c r="Q39" s="388">
        <v>11.62</v>
      </c>
      <c r="R39" s="388">
        <v>12.238181818181829</v>
      </c>
      <c r="S39" s="390">
        <v>10.5</v>
      </c>
      <c r="T39" s="390">
        <v>10.901428571428582</v>
      </c>
      <c r="U39" s="181">
        <v>12.053333333333335</v>
      </c>
      <c r="V39" s="181">
        <v>12.408629033942777</v>
      </c>
      <c r="W39" s="185" t="s">
        <v>161</v>
      </c>
      <c r="X39" s="186" t="s">
        <v>36</v>
      </c>
      <c r="Y39" s="181">
        <v>12.428676391800403</v>
      </c>
      <c r="Z39" s="181">
        <v>12.571666666666662</v>
      </c>
      <c r="AA39" s="181">
        <v>12.760333333333332</v>
      </c>
      <c r="AB39" s="181">
        <v>12.964333333333332</v>
      </c>
      <c r="AC39" s="299">
        <v>13.058333333333332</v>
      </c>
      <c r="AD39" s="308">
        <f>AVERAGE(P39:R39)</f>
        <v>11.652727272727276</v>
      </c>
      <c r="AE39" s="246">
        <f>AVERAGE(S39:T39:U39)</f>
        <v>11.151587301587305</v>
      </c>
      <c r="AF39" s="246">
        <f t="shared" si="24"/>
        <v>12.469657364136614</v>
      </c>
      <c r="AG39" s="309">
        <f t="shared" si="25"/>
        <v>12.927666666666665</v>
      </c>
      <c r="AH39" s="241">
        <f>AVERAGE(P39:AC39)</f>
        <v>12.050409651279466</v>
      </c>
      <c r="AI39" s="272"/>
    </row>
    <row r="40" spans="1:358" ht="57.75" hidden="1" customHeight="1" outlineLevel="1" thickBot="1">
      <c r="A40" s="47" t="s">
        <v>26</v>
      </c>
      <c r="B40" s="48" t="e">
        <f>C40-#REF!</f>
        <v>#REF!</v>
      </c>
      <c r="C40" s="55">
        <v>12.8</v>
      </c>
      <c r="D40" s="49"/>
      <c r="E40" s="49"/>
      <c r="F40" s="52"/>
      <c r="G40" s="51"/>
      <c r="H40" s="52"/>
      <c r="I40" s="52"/>
      <c r="J40" s="55"/>
      <c r="K40" s="181">
        <v>13.34</v>
      </c>
      <c r="L40" s="101">
        <v>13.34</v>
      </c>
      <c r="M40" s="101">
        <v>13.68</v>
      </c>
      <c r="N40" s="182">
        <v>14.12</v>
      </c>
      <c r="O40" s="182">
        <v>14</v>
      </c>
      <c r="P40" s="388">
        <v>11.1</v>
      </c>
      <c r="Q40" s="388">
        <v>11.62</v>
      </c>
      <c r="R40" s="390">
        <v>12.238181818181829</v>
      </c>
      <c r="S40" s="390">
        <v>10.5</v>
      </c>
      <c r="T40" s="390">
        <v>10.901428571428582</v>
      </c>
      <c r="U40" s="181">
        <v>12.05</v>
      </c>
      <c r="V40" s="181">
        <v>10.84</v>
      </c>
      <c r="W40" s="185" t="s">
        <v>212</v>
      </c>
      <c r="X40" s="186" t="s">
        <v>213</v>
      </c>
      <c r="Y40" s="181">
        <v>10.7</v>
      </c>
      <c r="Z40" s="181">
        <v>10.299999999999999</v>
      </c>
      <c r="AA40" s="181">
        <v>12.7</v>
      </c>
      <c r="AB40" s="181">
        <v>13</v>
      </c>
      <c r="AC40" s="299">
        <v>14</v>
      </c>
      <c r="AD40" s="308">
        <f>AVERAGE(P40:R40)</f>
        <v>11.652727272727276</v>
      </c>
      <c r="AE40" s="246">
        <f>AVERAGE(S40:T40:U40)</f>
        <v>11.150476190476192</v>
      </c>
      <c r="AF40" s="246">
        <f t="shared" si="24"/>
        <v>10.613333333333332</v>
      </c>
      <c r="AG40" s="309">
        <f t="shared" si="25"/>
        <v>13.233333333333334</v>
      </c>
      <c r="AH40" s="241">
        <f>AVERAGE(P40:AC40)</f>
        <v>11.662467532467536</v>
      </c>
      <c r="AI40" s="272"/>
    </row>
    <row r="41" spans="1:358" s="62" customFormat="1" ht="19.5" hidden="1" outlineLevel="1" thickBot="1">
      <c r="A41" s="245" t="s">
        <v>75</v>
      </c>
      <c r="B41" s="155" t="s">
        <v>27</v>
      </c>
      <c r="C41" s="155" t="s">
        <v>27</v>
      </c>
      <c r="D41" s="155"/>
      <c r="E41" s="156"/>
      <c r="F41" s="157"/>
      <c r="G41" s="157"/>
      <c r="H41" s="157"/>
      <c r="I41" s="157"/>
      <c r="J41" s="157" t="e">
        <f t="shared" ref="J41:AG41" si="27">AVERAGE(J37:J40)</f>
        <v>#DIV/0!</v>
      </c>
      <c r="K41" s="157">
        <f t="shared" si="27"/>
        <v>13.11</v>
      </c>
      <c r="L41" s="157">
        <f t="shared" si="27"/>
        <v>13.435000000000002</v>
      </c>
      <c r="M41" s="157">
        <f t="shared" si="27"/>
        <v>13.345000000000001</v>
      </c>
      <c r="N41" s="157">
        <f t="shared" si="27"/>
        <v>14.229999999999999</v>
      </c>
      <c r="O41" s="157">
        <f t="shared" si="27"/>
        <v>14.25</v>
      </c>
      <c r="P41" s="157">
        <f t="shared" si="27"/>
        <v>11.1</v>
      </c>
      <c r="Q41" s="157">
        <f t="shared" si="27"/>
        <v>11.62</v>
      </c>
      <c r="R41" s="157">
        <f t="shared" si="27"/>
        <v>12.238181818181829</v>
      </c>
      <c r="S41" s="59">
        <f t="shared" si="27"/>
        <v>10.5</v>
      </c>
      <c r="T41" s="59">
        <f>AVERAGE(T37:T40)</f>
        <v>10.901428571428582</v>
      </c>
      <c r="U41" s="59">
        <f t="shared" si="27"/>
        <v>12.000833333333333</v>
      </c>
      <c r="V41" s="59">
        <f t="shared" si="27"/>
        <v>11.512157258485693</v>
      </c>
      <c r="W41" s="379"/>
      <c r="X41" s="379"/>
      <c r="Y41" s="59">
        <f t="shared" si="27"/>
        <v>11.157169097950099</v>
      </c>
      <c r="Z41" s="59">
        <f t="shared" si="27"/>
        <v>11.342916666666664</v>
      </c>
      <c r="AA41" s="59">
        <f t="shared" si="27"/>
        <v>12.365083333333335</v>
      </c>
      <c r="AB41" s="59">
        <f t="shared" si="27"/>
        <v>12.991083333333332</v>
      </c>
      <c r="AC41" s="234">
        <f t="shared" si="27"/>
        <v>13.639583333333333</v>
      </c>
      <c r="AD41" s="310">
        <f t="shared" si="27"/>
        <v>11.652727272727276</v>
      </c>
      <c r="AE41" s="59">
        <f t="shared" si="27"/>
        <v>11.134087301587304</v>
      </c>
      <c r="AF41" s="59">
        <f t="shared" si="27"/>
        <v>11.337414341034153</v>
      </c>
      <c r="AG41" s="311">
        <f t="shared" si="27"/>
        <v>12.998583333333334</v>
      </c>
      <c r="AH41" s="242">
        <f>AVERAGE(AH37:AH40)</f>
        <v>11.780703062170518</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17.25" customHeight="1" collapsed="1" thickBot="1">
      <c r="A42" s="227" t="s">
        <v>74</v>
      </c>
      <c r="B42" s="165"/>
      <c r="C42" s="165"/>
      <c r="D42" s="166"/>
      <c r="E42" s="166"/>
      <c r="F42" s="167"/>
      <c r="G42" s="167"/>
      <c r="H42" s="167"/>
      <c r="I42" s="167"/>
      <c r="J42" s="168"/>
      <c r="K42" s="167"/>
      <c r="L42" s="167"/>
      <c r="M42" s="167"/>
      <c r="N42" s="164">
        <f>N41</f>
        <v>14.229999999999999</v>
      </c>
      <c r="O42" s="164">
        <v>15.6</v>
      </c>
      <c r="P42" s="164">
        <f>P41</f>
        <v>11.1</v>
      </c>
      <c r="Q42" s="164">
        <f t="shared" ref="Q42:R42" si="28">Q41</f>
        <v>11.62</v>
      </c>
      <c r="R42" s="164">
        <f t="shared" si="28"/>
        <v>12.238181818181829</v>
      </c>
      <c r="S42" s="164">
        <f>S41</f>
        <v>10.5</v>
      </c>
      <c r="T42" s="164">
        <f>T41</f>
        <v>10.901428571428582</v>
      </c>
      <c r="U42" s="164">
        <v>11.9</v>
      </c>
      <c r="V42" s="164">
        <v>11.4</v>
      </c>
      <c r="W42" s="370"/>
      <c r="X42" s="370"/>
      <c r="Y42" s="164">
        <v>11</v>
      </c>
      <c r="Z42" s="164">
        <v>11</v>
      </c>
      <c r="AA42" s="164">
        <v>12</v>
      </c>
      <c r="AB42" s="164">
        <v>13.4</v>
      </c>
      <c r="AC42" s="164">
        <v>13.7</v>
      </c>
      <c r="AD42" s="312">
        <f>AVERAGE(P42:R42)</f>
        <v>11.652727272727276</v>
      </c>
      <c r="AE42" s="164">
        <f>AVERAGE(S42:T42:U42)</f>
        <v>11.100476190476193</v>
      </c>
      <c r="AF42" s="164">
        <f>AVERAGE(V42:Z42)</f>
        <v>11.133333333333333</v>
      </c>
      <c r="AG42" s="313">
        <f>AVERAGE(AA42:AC42)</f>
        <v>13.033333333333331</v>
      </c>
      <c r="AH42" s="242">
        <f>AVERAGE(P42:AC42)</f>
        <v>11.729967532467535</v>
      </c>
      <c r="AI42" s="271">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15.75" hidden="1" customHeight="1">
      <c r="A43" s="197" t="s">
        <v>37</v>
      </c>
      <c r="B43" s="102"/>
      <c r="C43" s="102"/>
      <c r="D43" s="102"/>
      <c r="E43" s="102"/>
      <c r="F43" s="159"/>
      <c r="G43" s="159"/>
      <c r="H43" s="159"/>
      <c r="I43" s="159"/>
      <c r="J43" s="103"/>
      <c r="K43" s="159">
        <f>K41+K14</f>
        <v>61.41</v>
      </c>
      <c r="L43" s="159">
        <f>L41+L14</f>
        <v>60.285000000000004</v>
      </c>
      <c r="M43" s="104">
        <f t="shared" ref="M43:AH44" si="29">M41-M52</f>
        <v>0.27500000000000036</v>
      </c>
      <c r="N43" s="157">
        <f t="shared" si="29"/>
        <v>0.19999999999999929</v>
      </c>
      <c r="O43" s="157">
        <f t="shared" si="29"/>
        <v>9.9999999999999645E-2</v>
      </c>
      <c r="P43" s="157">
        <f t="shared" si="29"/>
        <v>1.7599999999999998</v>
      </c>
      <c r="Q43" s="157">
        <f t="shared" si="29"/>
        <v>2.4599999999999991</v>
      </c>
      <c r="R43" s="157">
        <f t="shared" si="29"/>
        <v>1.8622727272727317</v>
      </c>
      <c r="S43" s="157">
        <f t="shared" si="29"/>
        <v>1.4499999999999993</v>
      </c>
      <c r="T43" s="157">
        <f t="shared" si="29"/>
        <v>0.31809523809523199</v>
      </c>
      <c r="U43" s="157">
        <f t="shared" si="29"/>
        <v>0.40513888888888872</v>
      </c>
      <c r="V43" s="157">
        <f t="shared" si="29"/>
        <v>0.36941666666666606</v>
      </c>
      <c r="W43" s="159"/>
      <c r="X43" s="159"/>
      <c r="Y43" s="157">
        <f t="shared" si="29"/>
        <v>0.57174999999999798</v>
      </c>
      <c r="Z43" s="157">
        <f t="shared" si="29"/>
        <v>0.79291666666666316</v>
      </c>
      <c r="AA43" s="157">
        <f t="shared" si="29"/>
        <v>1.0650833333333338</v>
      </c>
      <c r="AB43" s="157">
        <f t="shared" si="29"/>
        <v>0.59858333333333213</v>
      </c>
      <c r="AC43" s="236">
        <f t="shared" si="29"/>
        <v>1.2145833333333318</v>
      </c>
      <c r="AD43" s="317">
        <f t="shared" si="29"/>
        <v>2.0274242424242441</v>
      </c>
      <c r="AE43" s="157">
        <f t="shared" si="29"/>
        <v>0.72441137566137215</v>
      </c>
      <c r="AF43" s="157">
        <f t="shared" si="29"/>
        <v>0.5780277777777787</v>
      </c>
      <c r="AG43" s="318">
        <f t="shared" si="29"/>
        <v>0.95941666666666769</v>
      </c>
      <c r="AH43" s="242">
        <f t="shared" si="29"/>
        <v>1.072320015632517</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si="29"/>
        <v>0.19999999999999929</v>
      </c>
      <c r="O44" s="164">
        <f t="shared" si="29"/>
        <v>1.4499999999999993</v>
      </c>
      <c r="P44" s="164">
        <f t="shared" si="29"/>
        <v>1.7599999999999998</v>
      </c>
      <c r="Q44" s="164">
        <f t="shared" si="29"/>
        <v>2.4599999999999991</v>
      </c>
      <c r="R44" s="164">
        <f t="shared" si="29"/>
        <v>1.8622727272727317</v>
      </c>
      <c r="S44" s="164">
        <f t="shared" si="29"/>
        <v>1.4499999999999993</v>
      </c>
      <c r="T44" s="164">
        <f t="shared" si="29"/>
        <v>0.31809523809523199</v>
      </c>
      <c r="U44" s="164">
        <f t="shared" si="29"/>
        <v>0.20000000000000107</v>
      </c>
      <c r="V44" s="164">
        <f t="shared" si="29"/>
        <v>0.30000000000000071</v>
      </c>
      <c r="W44" s="370"/>
      <c r="X44" s="370"/>
      <c r="Y44" s="164">
        <f t="shared" si="29"/>
        <v>0.5</v>
      </c>
      <c r="Z44" s="164">
        <f t="shared" si="29"/>
        <v>0.5</v>
      </c>
      <c r="AA44" s="164">
        <f t="shared" si="29"/>
        <v>0.69999999999999929</v>
      </c>
      <c r="AB44" s="164">
        <f t="shared" si="29"/>
        <v>1</v>
      </c>
      <c r="AC44" s="229">
        <f t="shared" si="29"/>
        <v>1.1999999999999993</v>
      </c>
      <c r="AD44" s="312">
        <f>AVERAGE(P44:R44)</f>
        <v>2.0274242424242437</v>
      </c>
      <c r="AE44" s="164">
        <f>AE42-AE53</f>
        <v>0.65603174603174352</v>
      </c>
      <c r="AF44" s="164">
        <f>AF42-AF53</f>
        <v>0.43333333333333179</v>
      </c>
      <c r="AG44" s="313">
        <f>AG42-AG53</f>
        <v>0.96666666666666323</v>
      </c>
      <c r="AH44" s="243">
        <f>AH42-AH53</f>
        <v>1.0208639971139988</v>
      </c>
      <c r="AI44" s="274">
        <f>AI42-AI52</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ht="21.75" thickBot="1">
      <c r="A45" s="196" t="s">
        <v>38</v>
      </c>
      <c r="B45" s="88"/>
      <c r="C45" s="88"/>
      <c r="D45" s="65"/>
      <c r="E45" s="65"/>
      <c r="F45" s="20"/>
      <c r="G45" s="20"/>
      <c r="H45" s="20"/>
      <c r="I45" s="20"/>
      <c r="J45" s="66"/>
      <c r="K45" s="20"/>
      <c r="L45" s="20"/>
      <c r="M45" s="20"/>
      <c r="N45" s="20"/>
      <c r="O45" s="20"/>
      <c r="P45" s="20"/>
      <c r="Q45" s="20"/>
      <c r="R45" s="23"/>
      <c r="S45" s="24"/>
      <c r="T45" s="24"/>
      <c r="U45" s="24"/>
      <c r="V45" s="24"/>
      <c r="W45" s="371"/>
      <c r="X45" s="371"/>
      <c r="Y45" s="177"/>
      <c r="Z45" s="177"/>
      <c r="AA45" s="177"/>
      <c r="AB45" s="177"/>
      <c r="AC45" s="301"/>
      <c r="AD45" s="314"/>
      <c r="AE45" s="23"/>
      <c r="AF45" s="23"/>
      <c r="AG45" s="303"/>
      <c r="AH45" s="238"/>
      <c r="AI45" s="275">
        <f>AH42-AH53</f>
        <v>1.0208639971139988</v>
      </c>
    </row>
    <row r="46" spans="1:358" ht="17.25" hidden="1" customHeight="1" outlineLevel="1">
      <c r="A46" s="89" t="s">
        <v>39</v>
      </c>
      <c r="B46" s="105">
        <v>14.19</v>
      </c>
      <c r="C46" s="106" t="str">
        <f>C35</f>
        <v>Previous WK</v>
      </c>
      <c r="D46" s="98"/>
      <c r="E46" s="99">
        <v>13.82</v>
      </c>
      <c r="F46" s="35"/>
      <c r="G46" s="35"/>
      <c r="H46" s="35"/>
      <c r="I46" s="35"/>
      <c r="J46" s="72"/>
      <c r="K46" s="35"/>
      <c r="L46" s="37"/>
      <c r="M46" s="37"/>
      <c r="N46" s="35"/>
      <c r="O46" s="35"/>
      <c r="P46" s="35"/>
      <c r="Q46" s="35"/>
      <c r="R46" s="38"/>
      <c r="S46" s="39"/>
      <c r="T46" s="39"/>
      <c r="U46" s="395">
        <v>11.83</v>
      </c>
      <c r="V46" s="39"/>
      <c r="W46" s="381"/>
      <c r="X46" s="381"/>
      <c r="Y46" s="38"/>
      <c r="Z46" s="38"/>
      <c r="AA46" s="38"/>
      <c r="AB46" s="38"/>
      <c r="AC46" s="39"/>
      <c r="AD46" s="304"/>
      <c r="AE46" s="248"/>
      <c r="AF46" s="248"/>
      <c r="AG46" s="305"/>
      <c r="AH46" s="239"/>
      <c r="AI46" s="267"/>
    </row>
    <row r="47" spans="1:358" s="77" customFormat="1" ht="16.5" hidden="1" customHeight="1" outlineLevel="1">
      <c r="A47" s="1180"/>
      <c r="B47" s="1181"/>
      <c r="C47" s="1181"/>
      <c r="D47" s="41"/>
      <c r="E47" s="41"/>
      <c r="F47" s="76"/>
      <c r="G47" s="76"/>
      <c r="H47" s="76"/>
      <c r="I47" s="76"/>
      <c r="J47" s="43"/>
      <c r="K47" s="76"/>
      <c r="L47" s="76"/>
      <c r="M47" s="76"/>
      <c r="N47" s="76"/>
      <c r="O47" s="76"/>
      <c r="P47" s="222"/>
      <c r="Q47" s="76"/>
      <c r="R47" s="44"/>
      <c r="S47" s="44"/>
      <c r="T47" s="44"/>
      <c r="U47" s="44"/>
      <c r="V47" s="44"/>
      <c r="W47" s="382"/>
      <c r="X47" s="383"/>
      <c r="Y47" s="44"/>
      <c r="Z47" s="44"/>
      <c r="AA47" s="44"/>
      <c r="AB47" s="44"/>
      <c r="AC47" s="235"/>
      <c r="AD47" s="315"/>
      <c r="AE47" s="44"/>
      <c r="AF47" s="44"/>
      <c r="AG47" s="316"/>
      <c r="AH47" s="240"/>
      <c r="AI47" s="268"/>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5"/>
      <c r="EY47" s="45"/>
      <c r="EZ47" s="45"/>
      <c r="FA47" s="45"/>
      <c r="FB47" s="45"/>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5"/>
      <c r="GL47" s="45"/>
      <c r="GM47" s="45"/>
      <c r="GN47" s="45"/>
      <c r="GO47" s="45"/>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row>
    <row r="48" spans="1:358" ht="50.25" hidden="1" customHeight="1" outlineLevel="1">
      <c r="A48" s="47" t="s">
        <v>23</v>
      </c>
      <c r="B48" s="78">
        <f>C48-$B$46</f>
        <v>6.0000000000000497E-2</v>
      </c>
      <c r="C48" s="55">
        <v>14.25</v>
      </c>
      <c r="D48" s="49"/>
      <c r="E48" s="49"/>
      <c r="F48" s="51"/>
      <c r="G48" s="57"/>
      <c r="H48" s="56"/>
      <c r="I48" s="56"/>
      <c r="J48" s="55"/>
      <c r="K48" s="189">
        <v>13.5</v>
      </c>
      <c r="L48" s="191">
        <v>14.2</v>
      </c>
      <c r="M48" s="154">
        <v>13.1</v>
      </c>
      <c r="N48" s="191">
        <v>14.2</v>
      </c>
      <c r="O48" s="191">
        <v>13.7</v>
      </c>
      <c r="P48" s="388">
        <v>9.34</v>
      </c>
      <c r="Q48" s="388">
        <v>9.16</v>
      </c>
      <c r="R48" s="388">
        <v>10.375909090909097</v>
      </c>
      <c r="S48" s="388">
        <v>9.0500000000000007</v>
      </c>
      <c r="T48" s="388">
        <v>10.58333333333335</v>
      </c>
      <c r="U48" s="189">
        <v>11.7</v>
      </c>
      <c r="V48" s="189">
        <v>11.2</v>
      </c>
      <c r="W48" s="185"/>
      <c r="X48" s="186"/>
      <c r="Y48" s="189">
        <v>10.5</v>
      </c>
      <c r="Z48" s="189">
        <v>11</v>
      </c>
      <c r="AA48" s="189">
        <v>11</v>
      </c>
      <c r="AB48" s="189">
        <v>12</v>
      </c>
      <c r="AC48" s="297">
        <v>12.5</v>
      </c>
      <c r="AD48" s="308">
        <f>AVERAGE(P48:R48)</f>
        <v>9.6253030303030318</v>
      </c>
      <c r="AE48" s="246">
        <f>AVERAGE(S48:T48:U48)</f>
        <v>10.44444444444445</v>
      </c>
      <c r="AF48" s="246">
        <f>AVERAGE(V48:Z48)</f>
        <v>10.9</v>
      </c>
      <c r="AG48" s="309">
        <f>AVERAGE(AA48:AC48)</f>
        <v>11.833333333333334</v>
      </c>
      <c r="AH48" s="241">
        <f>AVERAGE(P48:AC48)</f>
        <v>10.700770202020204</v>
      </c>
      <c r="AI48" s="267"/>
    </row>
    <row r="49" spans="1:358" ht="50.25" hidden="1" customHeight="1" outlineLevel="1">
      <c r="A49" s="47" t="s">
        <v>24</v>
      </c>
      <c r="B49" s="78" t="e">
        <f>C49-#REF!</f>
        <v>#REF!</v>
      </c>
      <c r="C49" s="55">
        <v>14.3</v>
      </c>
      <c r="D49" s="49"/>
      <c r="E49" s="49"/>
      <c r="F49" s="57"/>
      <c r="G49" s="57"/>
      <c r="H49" s="56"/>
      <c r="I49" s="56"/>
      <c r="J49" s="55"/>
      <c r="K49" s="189">
        <v>13.5</v>
      </c>
      <c r="L49" s="191">
        <v>13.6</v>
      </c>
      <c r="M49" s="154">
        <v>12.9</v>
      </c>
      <c r="N49" s="191">
        <v>14</v>
      </c>
      <c r="O49" s="184"/>
      <c r="P49" s="388">
        <v>9.34</v>
      </c>
      <c r="Q49" s="388">
        <v>9.16</v>
      </c>
      <c r="R49" s="389">
        <v>10.375909090909097</v>
      </c>
      <c r="S49" s="388">
        <v>9.0500000000000007</v>
      </c>
      <c r="T49" s="389">
        <v>10.58333333333335</v>
      </c>
      <c r="U49" s="183">
        <v>11.7</v>
      </c>
      <c r="V49" s="183">
        <v>10.799999999999999</v>
      </c>
      <c r="W49" s="185"/>
      <c r="X49" s="186"/>
      <c r="Y49" s="183">
        <v>10.199999999999999</v>
      </c>
      <c r="Z49" s="183">
        <v>10.5</v>
      </c>
      <c r="AA49" s="183">
        <v>11</v>
      </c>
      <c r="AB49" s="183">
        <v>12</v>
      </c>
      <c r="AC49" s="298">
        <v>12.5</v>
      </c>
      <c r="AD49" s="308">
        <f>AVERAGE(P49:R49)</f>
        <v>9.6253030303030318</v>
      </c>
      <c r="AE49" s="246">
        <f>AVERAGE(S49:T49:U49)</f>
        <v>10.44444444444445</v>
      </c>
      <c r="AF49" s="246">
        <f t="shared" ref="AF49:AF51" si="30">AVERAGE(V49:Z49)</f>
        <v>10.5</v>
      </c>
      <c r="AG49" s="309">
        <f t="shared" ref="AG49:AG51" si="31">AVERAGE(AA49:AC49)</f>
        <v>11.833333333333334</v>
      </c>
      <c r="AH49" s="241">
        <f>AVERAGE(P49:AC49)</f>
        <v>10.600770202020204</v>
      </c>
      <c r="AI49" s="267"/>
    </row>
    <row r="50" spans="1:358" ht="50.25" hidden="1" customHeight="1" outlineLevel="1">
      <c r="A50" s="47" t="s">
        <v>25</v>
      </c>
      <c r="B50" s="78">
        <f t="shared" ref="B50" si="32">C50-$B$46</f>
        <v>-8.9999999999999858E-2</v>
      </c>
      <c r="C50" s="55">
        <v>14.1</v>
      </c>
      <c r="D50" s="49"/>
      <c r="E50" s="49"/>
      <c r="F50" s="57"/>
      <c r="G50" s="57"/>
      <c r="H50" s="56"/>
      <c r="I50" s="56"/>
      <c r="J50" s="55"/>
      <c r="K50" s="189">
        <v>13</v>
      </c>
      <c r="L50" s="191">
        <v>13</v>
      </c>
      <c r="M50" s="189">
        <v>13</v>
      </c>
      <c r="N50" s="189">
        <v>14.3</v>
      </c>
      <c r="O50" s="189">
        <v>14.75</v>
      </c>
      <c r="P50" s="388">
        <v>9.34</v>
      </c>
      <c r="Q50" s="388">
        <v>9.16</v>
      </c>
      <c r="R50" s="388">
        <v>10.375909090909097</v>
      </c>
      <c r="S50" s="388">
        <v>9.0500000000000007</v>
      </c>
      <c r="T50" s="388">
        <v>10.58333333333335</v>
      </c>
      <c r="U50" s="189">
        <v>11.832777777777778</v>
      </c>
      <c r="V50" s="189">
        <v>11.870962367276109</v>
      </c>
      <c r="W50" s="185" t="s">
        <v>162</v>
      </c>
      <c r="X50" s="186" t="s">
        <v>36</v>
      </c>
      <c r="Y50" s="189">
        <v>11.641676391800404</v>
      </c>
      <c r="Z50" s="189">
        <v>11.6</v>
      </c>
      <c r="AA50" s="189">
        <v>11.6</v>
      </c>
      <c r="AB50" s="189">
        <v>11.7</v>
      </c>
      <c r="AC50" s="297">
        <v>11.7</v>
      </c>
      <c r="AD50" s="308">
        <f>AVERAGE(P50:R50)</f>
        <v>9.6253030303030318</v>
      </c>
      <c r="AE50" s="246">
        <f>AVERAGE(S50:T50:U50)</f>
        <v>10.48870370370371</v>
      </c>
      <c r="AF50" s="246">
        <f t="shared" si="30"/>
        <v>11.70421291969217</v>
      </c>
      <c r="AG50" s="309">
        <f t="shared" si="31"/>
        <v>11.666666666666666</v>
      </c>
      <c r="AH50" s="241">
        <f>AVERAGE(P50:AC50)</f>
        <v>10.871221580091394</v>
      </c>
      <c r="AI50" s="267"/>
    </row>
    <row r="51" spans="1:358" ht="50.25" hidden="1" customHeight="1" outlineLevel="1" thickBot="1">
      <c r="A51" s="47" t="s">
        <v>26</v>
      </c>
      <c r="B51" s="78" t="e">
        <f>C51-#REF!</f>
        <v>#REF!</v>
      </c>
      <c r="C51" s="55">
        <v>14.5</v>
      </c>
      <c r="D51" s="49"/>
      <c r="E51" s="49"/>
      <c r="F51" s="51"/>
      <c r="G51" s="51"/>
      <c r="H51" s="52"/>
      <c r="I51" s="52"/>
      <c r="J51" s="55"/>
      <c r="K51" s="181">
        <v>13.4</v>
      </c>
      <c r="L51" s="101">
        <v>13.4</v>
      </c>
      <c r="M51" s="101">
        <v>13.28</v>
      </c>
      <c r="N51" s="176">
        <v>13.62</v>
      </c>
      <c r="O51" s="176">
        <v>14</v>
      </c>
      <c r="P51" s="388">
        <v>9.34</v>
      </c>
      <c r="Q51" s="388">
        <v>9.16</v>
      </c>
      <c r="R51" s="389">
        <v>10.375909090909097</v>
      </c>
      <c r="S51" s="388">
        <v>9.0500000000000007</v>
      </c>
      <c r="T51" s="389">
        <v>10.58333333333335</v>
      </c>
      <c r="U51" s="189">
        <v>11.15</v>
      </c>
      <c r="V51" s="189">
        <v>10.7</v>
      </c>
      <c r="W51" s="224" t="s">
        <v>203</v>
      </c>
      <c r="X51" s="186" t="s">
        <v>204</v>
      </c>
      <c r="Y51" s="183">
        <v>10</v>
      </c>
      <c r="Z51" s="183">
        <v>9.1</v>
      </c>
      <c r="AA51" s="183">
        <v>11.6</v>
      </c>
      <c r="AB51" s="183">
        <v>13.87</v>
      </c>
      <c r="AC51" s="298">
        <v>13</v>
      </c>
      <c r="AD51" s="308">
        <f>AVERAGE(P51:R51)</f>
        <v>9.6253030303030318</v>
      </c>
      <c r="AE51" s="246">
        <f>AVERAGE(S51:T51:U51)</f>
        <v>10.261111111111118</v>
      </c>
      <c r="AF51" s="246">
        <f t="shared" si="30"/>
        <v>9.9333333333333318</v>
      </c>
      <c r="AG51" s="309">
        <f t="shared" si="31"/>
        <v>12.823333333333332</v>
      </c>
      <c r="AH51" s="241">
        <f>AVERAGE(P51:AC51)</f>
        <v>10.660770202020204</v>
      </c>
      <c r="AI51" s="267"/>
    </row>
    <row r="52" spans="1:358" s="62" customFormat="1" ht="19.5" hidden="1" outlineLevel="1" thickBot="1">
      <c r="A52" s="245" t="s">
        <v>75</v>
      </c>
      <c r="B52" s="155" t="s">
        <v>27</v>
      </c>
      <c r="C52" s="155" t="s">
        <v>27</v>
      </c>
      <c r="D52" s="155"/>
      <c r="E52" s="156"/>
      <c r="F52" s="157" t="e">
        <f>AVERAGE(F48:F51)</f>
        <v>#DIV/0!</v>
      </c>
      <c r="G52" s="157"/>
      <c r="H52" s="157"/>
      <c r="I52" s="157"/>
      <c r="J52" s="157" t="e">
        <f t="shared" ref="J52:K52" si="33">AVERAGE(J48:J51)</f>
        <v>#DIV/0!</v>
      </c>
      <c r="K52" s="157">
        <f t="shared" si="33"/>
        <v>13.35</v>
      </c>
      <c r="L52" s="157">
        <v>13.75</v>
      </c>
      <c r="M52" s="157">
        <f>AVERAGE(M48:M51)</f>
        <v>13.07</v>
      </c>
      <c r="N52" s="157">
        <f>AVERAGE(N48:N51)</f>
        <v>14.03</v>
      </c>
      <c r="O52" s="157">
        <f>AVERAGE(O48:O51)</f>
        <v>14.15</v>
      </c>
      <c r="P52" s="157">
        <f>AVERAGE(P48:P51)</f>
        <v>9.34</v>
      </c>
      <c r="Q52" s="157">
        <f>AVERAGE(Q48:Q51)</f>
        <v>9.16</v>
      </c>
      <c r="R52" s="157">
        <f t="shared" ref="R52:AG52" si="34">AVERAGE(R48:R51)</f>
        <v>10.375909090909097</v>
      </c>
      <c r="S52" s="59">
        <f t="shared" si="34"/>
        <v>9.0500000000000007</v>
      </c>
      <c r="T52" s="59">
        <f>AVERAGE(T48:T51)</f>
        <v>10.58333333333335</v>
      </c>
      <c r="U52" s="59">
        <f t="shared" si="34"/>
        <v>11.595694444444444</v>
      </c>
      <c r="V52" s="59">
        <f t="shared" si="34"/>
        <v>11.142740591819027</v>
      </c>
      <c r="W52" s="379"/>
      <c r="X52" s="379"/>
      <c r="Y52" s="59">
        <f t="shared" si="34"/>
        <v>10.585419097950101</v>
      </c>
      <c r="Z52" s="59">
        <f t="shared" si="34"/>
        <v>10.55</v>
      </c>
      <c r="AA52" s="59">
        <f t="shared" si="34"/>
        <v>11.3</v>
      </c>
      <c r="AB52" s="59">
        <f t="shared" si="34"/>
        <v>12.3925</v>
      </c>
      <c r="AC52" s="234">
        <f t="shared" si="34"/>
        <v>12.425000000000001</v>
      </c>
      <c r="AD52" s="310">
        <f t="shared" si="34"/>
        <v>9.6253030303030318</v>
      </c>
      <c r="AE52" s="59">
        <f t="shared" si="34"/>
        <v>10.409675925925931</v>
      </c>
      <c r="AF52" s="59">
        <f t="shared" si="34"/>
        <v>10.759386563256374</v>
      </c>
      <c r="AG52" s="311">
        <f t="shared" si="34"/>
        <v>12.039166666666667</v>
      </c>
      <c r="AH52" s="242">
        <f>AVERAGE(AH48:AH51)</f>
        <v>10.708383046538001</v>
      </c>
      <c r="AI52" s="270"/>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s="61"/>
      <c r="GU52" s="61"/>
      <c r="GV52" s="61"/>
      <c r="GW52" s="61"/>
      <c r="GX52" s="61"/>
      <c r="GY52" s="61"/>
      <c r="GZ52" s="61"/>
      <c r="HA52" s="61"/>
      <c r="HB52" s="61"/>
      <c r="HC52" s="61"/>
      <c r="HD52" s="61"/>
      <c r="HE52" s="61"/>
      <c r="HF52" s="61"/>
      <c r="HG52" s="61"/>
      <c r="HH52" s="61"/>
      <c r="HI52" s="61"/>
      <c r="HJ52" s="61"/>
      <c r="HK52" s="61"/>
      <c r="HL52" s="61"/>
      <c r="HM52" s="61"/>
      <c r="HN52" s="61"/>
      <c r="HO52" s="61"/>
      <c r="HP52" s="61"/>
      <c r="HQ52" s="61"/>
      <c r="HR52" s="61"/>
      <c r="HS52" s="61"/>
      <c r="HT52" s="61"/>
      <c r="HU52" s="61"/>
      <c r="HV52" s="61"/>
      <c r="HW52" s="61"/>
      <c r="HX52" s="61"/>
      <c r="HY52" s="61"/>
      <c r="HZ52" s="61"/>
      <c r="IA52" s="61"/>
      <c r="IB52" s="61"/>
      <c r="IC52" s="61"/>
      <c r="ID52" s="61"/>
      <c r="IE52" s="61"/>
      <c r="IF52" s="61"/>
      <c r="IG52" s="61"/>
      <c r="IH52" s="61"/>
      <c r="II52" s="61"/>
      <c r="IJ52" s="61"/>
      <c r="IK52" s="61"/>
      <c r="IL52" s="61"/>
      <c r="IM52" s="61"/>
      <c r="IN52" s="61"/>
      <c r="IO52" s="61"/>
      <c r="IP52" s="61"/>
      <c r="IQ52" s="61"/>
      <c r="IR52" s="61"/>
      <c r="IS52" s="61"/>
      <c r="IT52" s="61"/>
      <c r="IU52" s="61"/>
      <c r="IV52" s="61"/>
      <c r="IW52" s="61"/>
      <c r="IX52" s="61"/>
      <c r="IY52" s="61"/>
      <c r="IZ52" s="61"/>
      <c r="JA52" s="61"/>
      <c r="JB52" s="61"/>
      <c r="JC52" s="61"/>
      <c r="JD52" s="61"/>
      <c r="JE52" s="61"/>
      <c r="JF52" s="61"/>
      <c r="JG52" s="61"/>
      <c r="JH52" s="61"/>
      <c r="JI52" s="61"/>
      <c r="JJ52" s="61"/>
      <c r="JK52" s="61"/>
      <c r="JL52" s="61"/>
      <c r="JM52" s="61"/>
      <c r="JN52" s="61"/>
      <c r="JO52" s="61"/>
      <c r="JP52" s="61"/>
      <c r="JQ52" s="61"/>
      <c r="JR52" s="61"/>
      <c r="JS52" s="61"/>
      <c r="JT52" s="61"/>
      <c r="JU52" s="61"/>
      <c r="JV52" s="61"/>
      <c r="JW52" s="61"/>
      <c r="JX52" s="61"/>
      <c r="JY52" s="61"/>
      <c r="JZ52" s="61"/>
      <c r="KA52" s="61"/>
      <c r="KB52" s="61"/>
      <c r="KC52" s="61"/>
      <c r="KD52" s="61"/>
      <c r="KE52" s="61"/>
      <c r="KF52" s="61"/>
      <c r="KG52" s="61"/>
      <c r="KH52" s="61"/>
      <c r="KI52" s="61"/>
      <c r="KJ52" s="61"/>
      <c r="KK52" s="61"/>
      <c r="KL52" s="61"/>
      <c r="KM52" s="61"/>
      <c r="KN52" s="61"/>
      <c r="KO52" s="61"/>
      <c r="KP52" s="61"/>
      <c r="KQ52" s="61"/>
      <c r="KR52" s="61"/>
      <c r="KS52" s="61"/>
      <c r="KT52" s="61"/>
      <c r="KU52" s="61"/>
      <c r="KV52" s="61"/>
      <c r="KW52" s="61"/>
      <c r="KX52" s="61"/>
      <c r="KY52" s="61"/>
      <c r="KZ52" s="61"/>
      <c r="LA52" s="61"/>
      <c r="LB52" s="61"/>
      <c r="LC52" s="61"/>
      <c r="LD52" s="61"/>
      <c r="LE52" s="61"/>
      <c r="LF52" s="61"/>
      <c r="LG52" s="61"/>
      <c r="LH52" s="61"/>
      <c r="LI52" s="61"/>
      <c r="LJ52" s="61"/>
      <c r="LK52" s="61"/>
      <c r="LL52" s="61"/>
      <c r="LM52" s="61"/>
      <c r="LN52" s="61"/>
      <c r="LO52" s="61"/>
      <c r="LP52" s="61"/>
      <c r="LQ52" s="61"/>
      <c r="LR52" s="61"/>
      <c r="LS52" s="61"/>
      <c r="LT52" s="61"/>
      <c r="LU52" s="61"/>
      <c r="LV52" s="61"/>
      <c r="LW52" s="61"/>
      <c r="LX52" s="61"/>
      <c r="LY52" s="61"/>
      <c r="LZ52" s="61"/>
      <c r="MA52" s="61"/>
      <c r="MB52" s="61"/>
      <c r="MC52" s="61"/>
      <c r="MD52" s="61"/>
      <c r="ME52" s="61"/>
      <c r="MF52" s="61"/>
      <c r="MG52" s="61"/>
      <c r="MH52" s="61"/>
      <c r="MI52" s="61"/>
      <c r="MJ52" s="61"/>
      <c r="MK52" s="61"/>
      <c r="ML52" s="61"/>
      <c r="MM52" s="61"/>
      <c r="MN52" s="61"/>
      <c r="MO52" s="61"/>
      <c r="MP52" s="61"/>
      <c r="MQ52" s="61"/>
      <c r="MR52" s="61"/>
      <c r="MS52" s="61"/>
      <c r="MT52" s="61"/>
    </row>
    <row r="53" spans="1:358" ht="19.5" collapsed="1" thickBot="1">
      <c r="A53" s="227" t="s">
        <v>74</v>
      </c>
      <c r="B53" s="165"/>
      <c r="C53" s="165"/>
      <c r="D53" s="166"/>
      <c r="E53" s="166"/>
      <c r="F53" s="167"/>
      <c r="G53" s="167"/>
      <c r="H53" s="167"/>
      <c r="I53" s="167"/>
      <c r="J53" s="168"/>
      <c r="K53" s="167">
        <f>K52+K14</f>
        <v>61.65</v>
      </c>
      <c r="L53" s="167">
        <f>L52+L14</f>
        <v>60.6</v>
      </c>
      <c r="M53" s="167"/>
      <c r="N53" s="164">
        <f>N52</f>
        <v>14.03</v>
      </c>
      <c r="O53" s="164">
        <f t="shared" ref="O53" si="35">O52</f>
        <v>14.15</v>
      </c>
      <c r="P53" s="164">
        <f>P52</f>
        <v>9.34</v>
      </c>
      <c r="Q53" s="164">
        <f t="shared" ref="Q53" si="36">Q52</f>
        <v>9.16</v>
      </c>
      <c r="R53" s="164">
        <f>R52</f>
        <v>10.375909090909097</v>
      </c>
      <c r="S53" s="164">
        <f>S52</f>
        <v>9.0500000000000007</v>
      </c>
      <c r="T53" s="164">
        <f>T52</f>
        <v>10.58333333333335</v>
      </c>
      <c r="U53" s="164">
        <v>11.7</v>
      </c>
      <c r="V53" s="164">
        <v>11.1</v>
      </c>
      <c r="W53" s="370"/>
      <c r="X53" s="370"/>
      <c r="Y53" s="164">
        <v>10.5</v>
      </c>
      <c r="Z53" s="164">
        <v>10.5</v>
      </c>
      <c r="AA53" s="164">
        <v>11.3</v>
      </c>
      <c r="AB53" s="164">
        <v>12.4</v>
      </c>
      <c r="AC53" s="164">
        <v>12.5</v>
      </c>
      <c r="AD53" s="312">
        <f>AVERAGE(P53:R53)</f>
        <v>9.6253030303030318</v>
      </c>
      <c r="AE53" s="164">
        <f>AVERAGE(S53:T53:U53)</f>
        <v>10.44444444444445</v>
      </c>
      <c r="AF53" s="164">
        <f>AVERAGE(V53:Z53)</f>
        <v>10.700000000000001</v>
      </c>
      <c r="AG53" s="313">
        <f>AVERAGE(AA53:AC53)</f>
        <v>12.066666666666668</v>
      </c>
      <c r="AH53" s="242">
        <f>AVERAGE(P53:AC53)</f>
        <v>10.709103535353536</v>
      </c>
      <c r="AI53" s="275">
        <v>12.8</v>
      </c>
    </row>
    <row r="54" spans="1:358" ht="21.75" thickBot="1">
      <c r="A54" s="196" t="s">
        <v>41</v>
      </c>
      <c r="B54" s="88"/>
      <c r="C54" s="88"/>
      <c r="D54" s="65"/>
      <c r="E54" s="65"/>
      <c r="F54" s="20"/>
      <c r="G54" s="20"/>
      <c r="H54" s="20"/>
      <c r="I54" s="20"/>
      <c r="J54" s="109"/>
      <c r="K54" s="20"/>
      <c r="L54" s="20"/>
      <c r="M54" s="20"/>
      <c r="N54" s="20"/>
      <c r="O54" s="20"/>
      <c r="P54" s="20"/>
      <c r="Q54" s="20"/>
      <c r="R54" s="23"/>
      <c r="S54" s="24"/>
      <c r="T54" s="24"/>
      <c r="U54" s="24"/>
      <c r="V54" s="24"/>
      <c r="W54" s="371"/>
      <c r="X54" s="371"/>
      <c r="Y54" s="23"/>
      <c r="Z54" s="23"/>
      <c r="AA54" s="23"/>
      <c r="AB54" s="23"/>
      <c r="AC54" s="24"/>
      <c r="AD54" s="314"/>
      <c r="AE54" s="23"/>
      <c r="AF54" s="23"/>
      <c r="AG54" s="303"/>
      <c r="AH54" s="238"/>
      <c r="AI54" s="267"/>
    </row>
    <row r="55" spans="1:358" ht="21.75" hidden="1" outlineLevel="1" thickBot="1">
      <c r="A55" s="89" t="s">
        <v>42</v>
      </c>
      <c r="B55" s="110">
        <v>-1.1100000000000001</v>
      </c>
      <c r="C55" s="110" t="str">
        <f>C46</f>
        <v>Previous WK</v>
      </c>
      <c r="D55" s="98"/>
      <c r="E55" s="99">
        <v>-3.67</v>
      </c>
      <c r="F55" s="35"/>
      <c r="G55" s="35"/>
      <c r="H55" s="35"/>
      <c r="I55" s="35"/>
      <c r="J55" s="72"/>
      <c r="K55" s="35"/>
      <c r="L55" s="37"/>
      <c r="M55" s="37"/>
      <c r="N55" s="35"/>
      <c r="O55" s="35"/>
      <c r="P55" s="35"/>
      <c r="Q55" s="35"/>
      <c r="R55" s="38"/>
      <c r="S55" s="39"/>
      <c r="T55" s="39"/>
      <c r="U55" s="396">
        <v>-8.9</v>
      </c>
      <c r="V55" s="39"/>
      <c r="W55" s="372"/>
      <c r="X55" s="372"/>
      <c r="Y55" s="38"/>
      <c r="Z55" s="38"/>
      <c r="AA55" s="38"/>
      <c r="AB55" s="38"/>
      <c r="AC55" s="39"/>
      <c r="AD55" s="304"/>
      <c r="AE55" s="248"/>
      <c r="AF55" s="248"/>
      <c r="AG55" s="305"/>
      <c r="AH55" s="239"/>
      <c r="AI55" s="267"/>
    </row>
    <row r="56" spans="1:358" s="77" customFormat="1" ht="19.5" hidden="1" outlineLevel="1" thickBot="1">
      <c r="A56" s="1180"/>
      <c r="B56" s="1181"/>
      <c r="C56" s="1181"/>
      <c r="D56" s="41"/>
      <c r="E56" s="41"/>
      <c r="F56" s="76"/>
      <c r="G56" s="76"/>
      <c r="H56" s="76"/>
      <c r="I56" s="76"/>
      <c r="J56" s="43"/>
      <c r="K56" s="76"/>
      <c r="L56" s="76"/>
      <c r="M56" s="76"/>
      <c r="N56" s="76"/>
      <c r="O56" s="76"/>
      <c r="P56" s="222"/>
      <c r="Q56" s="76"/>
      <c r="R56" s="44"/>
      <c r="S56" s="44"/>
      <c r="T56" s="44"/>
      <c r="U56" s="44"/>
      <c r="V56" s="44"/>
      <c r="W56" s="376"/>
      <c r="X56" s="377"/>
      <c r="Y56" s="44"/>
      <c r="Z56" s="44"/>
      <c r="AA56" s="44"/>
      <c r="AB56" s="44"/>
      <c r="AC56" s="235"/>
      <c r="AD56" s="315"/>
      <c r="AE56" s="44"/>
      <c r="AF56" s="44"/>
      <c r="AG56" s="316"/>
      <c r="AH56" s="240"/>
      <c r="AI56" s="268"/>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c r="EK56" s="45"/>
      <c r="EL56" s="45"/>
      <c r="EM56" s="45"/>
      <c r="EN56" s="45"/>
      <c r="EO56" s="45"/>
      <c r="EP56" s="45"/>
      <c r="EQ56" s="45"/>
      <c r="ER56" s="45"/>
      <c r="ES56" s="45"/>
      <c r="ET56" s="45"/>
      <c r="EU56" s="45"/>
      <c r="EV56" s="45"/>
      <c r="EW56" s="45"/>
      <c r="EX56" s="45"/>
      <c r="EY56" s="45"/>
      <c r="EZ56" s="45"/>
      <c r="FA56" s="45"/>
      <c r="FB56" s="45"/>
      <c r="FC56" s="45"/>
      <c r="FD56" s="45"/>
      <c r="FE56" s="45"/>
      <c r="FF56" s="45"/>
      <c r="FG56" s="45"/>
      <c r="FH56" s="45"/>
      <c r="FI56" s="45"/>
      <c r="FJ56" s="45"/>
      <c r="FK56" s="45"/>
      <c r="FL56" s="45"/>
      <c r="FM56" s="45"/>
      <c r="FN56" s="45"/>
      <c r="FO56" s="45"/>
      <c r="FP56" s="45"/>
      <c r="FQ56" s="45"/>
      <c r="FR56" s="45"/>
      <c r="FS56" s="45"/>
      <c r="FT56" s="45"/>
      <c r="FU56" s="45"/>
      <c r="FV56" s="45"/>
      <c r="FW56" s="45"/>
      <c r="FX56" s="45"/>
      <c r="FY56" s="45"/>
      <c r="FZ56" s="45"/>
      <c r="GA56" s="45"/>
      <c r="GB56" s="45"/>
      <c r="GC56" s="45"/>
      <c r="GD56" s="45"/>
      <c r="GE56" s="45"/>
      <c r="GF56" s="45"/>
      <c r="GG56" s="45"/>
      <c r="GH56" s="45"/>
      <c r="GI56" s="45"/>
      <c r="GJ56" s="45"/>
      <c r="GK56" s="45"/>
      <c r="GL56" s="45"/>
      <c r="GM56" s="45"/>
      <c r="GN56" s="45"/>
      <c r="GO56" s="45"/>
      <c r="GP56" s="45"/>
      <c r="GQ56" s="45"/>
      <c r="GR56" s="45"/>
      <c r="GS56" s="45"/>
      <c r="GT56" s="45"/>
      <c r="GU56" s="45"/>
      <c r="GV56" s="45"/>
      <c r="GW56" s="45"/>
      <c r="GX56" s="45"/>
      <c r="GY56" s="45"/>
      <c r="GZ56" s="45"/>
      <c r="HA56" s="45"/>
      <c r="HB56" s="45"/>
      <c r="HC56" s="45"/>
      <c r="HD56" s="45"/>
      <c r="HE56" s="45"/>
      <c r="HF56" s="45"/>
      <c r="HG56" s="45"/>
      <c r="HH56" s="45"/>
      <c r="HI56" s="45"/>
      <c r="HJ56" s="45"/>
      <c r="HK56" s="45"/>
      <c r="HL56" s="45"/>
      <c r="HM56" s="45"/>
      <c r="HN56" s="45"/>
      <c r="HO56" s="45"/>
      <c r="HP56" s="45"/>
      <c r="HQ56" s="45"/>
      <c r="HR56" s="45"/>
      <c r="HS56" s="45"/>
      <c r="HT56" s="45"/>
      <c r="HU56" s="45"/>
      <c r="HV56" s="45"/>
      <c r="HW56" s="45"/>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row>
    <row r="57" spans="1:358" ht="51" hidden="1" customHeight="1" outlineLevel="1">
      <c r="A57" s="47" t="s">
        <v>23</v>
      </c>
      <c r="B57" s="78">
        <f>C57-$B$55</f>
        <v>-0.8899999999999999</v>
      </c>
      <c r="C57" s="55">
        <v>-2</v>
      </c>
      <c r="D57" s="49"/>
      <c r="E57" s="49"/>
      <c r="F57" s="52"/>
      <c r="G57" s="57"/>
      <c r="H57" s="56"/>
      <c r="I57" s="56"/>
      <c r="J57" s="55"/>
      <c r="K57" s="189">
        <v>-7.5</v>
      </c>
      <c r="L57" s="191">
        <v>-7.5</v>
      </c>
      <c r="M57" s="154">
        <v>-8</v>
      </c>
      <c r="N57" s="176">
        <v>-7</v>
      </c>
      <c r="O57" s="176">
        <v>-7</v>
      </c>
      <c r="P57" s="389">
        <v>-3.13</v>
      </c>
      <c r="Q57" s="389">
        <v>-5.08</v>
      </c>
      <c r="R57" s="389">
        <v>-7.3010164638511021</v>
      </c>
      <c r="S57" s="389">
        <v>-8.77</v>
      </c>
      <c r="T57" s="388">
        <v>-9.0720209973753256</v>
      </c>
      <c r="U57" s="189">
        <v>-8.6999999999999993</v>
      </c>
      <c r="V57" s="189">
        <v>-8</v>
      </c>
      <c r="W57" s="185"/>
      <c r="X57" s="186"/>
      <c r="Y57" s="189">
        <v>-8</v>
      </c>
      <c r="Z57" s="189">
        <v>-8</v>
      </c>
      <c r="AA57" s="189">
        <v>-7.75</v>
      </c>
      <c r="AB57" s="189">
        <v>-7.75</v>
      </c>
      <c r="AC57" s="297">
        <v>-7.5</v>
      </c>
      <c r="AD57" s="308">
        <f>AVERAGE(P57:R57)</f>
        <v>-5.1703388212837007</v>
      </c>
      <c r="AE57" s="246">
        <f>AVERAGE(S57:T57:U57)</f>
        <v>-8.8473403324584421</v>
      </c>
      <c r="AF57" s="246">
        <f>AVERAGE(V57:Z57)</f>
        <v>-8</v>
      </c>
      <c r="AG57" s="309">
        <f>AVERAGE(AA57:AC57)</f>
        <v>-7.666666666666667</v>
      </c>
      <c r="AH57" s="241">
        <f>AVERAGE(P57:AC57)</f>
        <v>-7.421086455102202</v>
      </c>
      <c r="AI57" s="267"/>
    </row>
    <row r="58" spans="1:358" ht="51" hidden="1" customHeight="1" outlineLevel="1">
      <c r="A58" s="47" t="s">
        <v>24</v>
      </c>
      <c r="B58" s="78">
        <f t="shared" ref="B58" si="37">C58-$B$43</f>
        <v>-1.2</v>
      </c>
      <c r="C58" s="111">
        <v>-1.2</v>
      </c>
      <c r="D58" s="49"/>
      <c r="E58" s="49"/>
      <c r="F58" s="56"/>
      <c r="G58" s="57"/>
      <c r="H58" s="56"/>
      <c r="I58" s="56"/>
      <c r="J58" s="111"/>
      <c r="K58" s="189">
        <v>-8.1</v>
      </c>
      <c r="L58" s="191">
        <v>-8.1</v>
      </c>
      <c r="M58" s="154">
        <v>-8.3000000000000007</v>
      </c>
      <c r="N58" s="176">
        <v>-7</v>
      </c>
      <c r="O58" s="191"/>
      <c r="P58" s="389">
        <v>-3.13</v>
      </c>
      <c r="Q58" s="389">
        <v>-5.08</v>
      </c>
      <c r="R58" s="388">
        <v>-7.3010164638511021</v>
      </c>
      <c r="S58" s="388">
        <v>-8.77</v>
      </c>
      <c r="T58" s="388">
        <v>-9.0720209973753256</v>
      </c>
      <c r="U58" s="189">
        <v>-8.6</v>
      </c>
      <c r="V58" s="189">
        <v>-8</v>
      </c>
      <c r="W58" s="185"/>
      <c r="X58" s="186"/>
      <c r="Y58" s="189">
        <v>-8</v>
      </c>
      <c r="Z58" s="189">
        <v>-8.5</v>
      </c>
      <c r="AA58" s="189">
        <v>-8</v>
      </c>
      <c r="AB58" s="189">
        <v>-7.8</v>
      </c>
      <c r="AC58" s="297">
        <v>-7.6</v>
      </c>
      <c r="AD58" s="308">
        <f>AVERAGE(P58:R58)</f>
        <v>-5.1703388212837007</v>
      </c>
      <c r="AE58" s="246">
        <f>AVERAGE(S58:T58:U58)</f>
        <v>-8.8140069991251071</v>
      </c>
      <c r="AF58" s="246">
        <f t="shared" ref="AF58:AF60" si="38">AVERAGE(V58:Z58)</f>
        <v>-8.1666666666666661</v>
      </c>
      <c r="AG58" s="309">
        <f t="shared" ref="AG58:AG60" si="39">AVERAGE(AA58:AC58)</f>
        <v>-7.8</v>
      </c>
      <c r="AH58" s="241">
        <f>AVERAGE(P58:AC58)</f>
        <v>-7.4877531217688684</v>
      </c>
      <c r="AI58" s="267"/>
    </row>
    <row r="59" spans="1:358" ht="51" hidden="1" customHeight="1" outlineLevel="1">
      <c r="A59" s="47" t="s">
        <v>25</v>
      </c>
      <c r="B59" s="78">
        <f t="shared" ref="B59" si="40">C59-$B$55</f>
        <v>-0.3899999999999999</v>
      </c>
      <c r="C59" s="55">
        <v>-1.5</v>
      </c>
      <c r="D59" s="49"/>
      <c r="E59" s="49"/>
      <c r="F59" s="52"/>
      <c r="G59" s="57"/>
      <c r="H59" s="56"/>
      <c r="I59" s="56"/>
      <c r="J59" s="55"/>
      <c r="K59" s="189">
        <v>-8</v>
      </c>
      <c r="L59" s="191">
        <v>-8</v>
      </c>
      <c r="M59" s="189">
        <v>-8</v>
      </c>
      <c r="N59" s="176">
        <v>-7</v>
      </c>
      <c r="O59" s="176">
        <v>-6.5</v>
      </c>
      <c r="P59" s="389">
        <v>-3.13</v>
      </c>
      <c r="Q59" s="389">
        <v>-5.08</v>
      </c>
      <c r="R59" s="389">
        <v>-7.3010164638511021</v>
      </c>
      <c r="S59" s="389">
        <v>-8.77</v>
      </c>
      <c r="T59" s="388">
        <v>-9.0720209973753256</v>
      </c>
      <c r="U59" s="189">
        <v>-8.8989195100612477</v>
      </c>
      <c r="V59" s="189">
        <v>-8.5</v>
      </c>
      <c r="W59" s="185" t="s">
        <v>43</v>
      </c>
      <c r="X59" s="186" t="s">
        <v>43</v>
      </c>
      <c r="Y59" s="189">
        <v>-8.5</v>
      </c>
      <c r="Z59" s="189">
        <v>-8</v>
      </c>
      <c r="AA59" s="189">
        <v>-8</v>
      </c>
      <c r="AB59" s="189">
        <v>-8</v>
      </c>
      <c r="AC59" s="297">
        <v>-8</v>
      </c>
      <c r="AD59" s="308">
        <f>AVERAGE(P59:R59)</f>
        <v>-5.1703388212837007</v>
      </c>
      <c r="AE59" s="246">
        <f>AVERAGE(S59:T59:U59)</f>
        <v>-8.913646835812191</v>
      </c>
      <c r="AF59" s="246">
        <f t="shared" si="38"/>
        <v>-8.3333333333333339</v>
      </c>
      <c r="AG59" s="309">
        <f t="shared" si="39"/>
        <v>-8</v>
      </c>
      <c r="AH59" s="241">
        <f>AVERAGE(P59:AC59)</f>
        <v>-7.6043297476073066</v>
      </c>
      <c r="AI59" s="267"/>
    </row>
    <row r="60" spans="1:358" ht="51" hidden="1" customHeight="1" outlineLevel="1" thickBot="1">
      <c r="A60" s="47" t="s">
        <v>26</v>
      </c>
      <c r="B60" s="78">
        <f>C60-$B$25</f>
        <v>-1.98</v>
      </c>
      <c r="C60" s="55">
        <v>-1.98</v>
      </c>
      <c r="D60" s="49"/>
      <c r="E60" s="49"/>
      <c r="F60" s="52"/>
      <c r="G60" s="51"/>
      <c r="H60" s="52"/>
      <c r="I60" s="52"/>
      <c r="J60" s="55"/>
      <c r="K60" s="181">
        <v>-9.02</v>
      </c>
      <c r="L60" s="101">
        <v>-9.02</v>
      </c>
      <c r="M60" s="101">
        <v>-9.02</v>
      </c>
      <c r="N60" s="182">
        <v>-6.67</v>
      </c>
      <c r="O60" s="182">
        <v>-6.7</v>
      </c>
      <c r="P60" s="389">
        <v>-3.13</v>
      </c>
      <c r="Q60" s="389">
        <v>-5.08</v>
      </c>
      <c r="R60" s="388">
        <v>-7.3010164638511021</v>
      </c>
      <c r="S60" s="388">
        <v>-8.77</v>
      </c>
      <c r="T60" s="388">
        <v>-9.0720209973753256</v>
      </c>
      <c r="U60" s="189">
        <v>-8.9</v>
      </c>
      <c r="V60" s="189">
        <v>-9</v>
      </c>
      <c r="W60" s="185" t="s">
        <v>205</v>
      </c>
      <c r="X60" s="186"/>
      <c r="Y60" s="189">
        <v>-9</v>
      </c>
      <c r="Z60" s="189">
        <v>-9</v>
      </c>
      <c r="AA60" s="189">
        <v>-8.6999999999999993</v>
      </c>
      <c r="AB60" s="189">
        <v>-8.23</v>
      </c>
      <c r="AC60" s="297">
        <v>-8</v>
      </c>
      <c r="AD60" s="308">
        <f>AVERAGE(P60:R60)</f>
        <v>-5.1703388212837007</v>
      </c>
      <c r="AE60" s="246">
        <f>AVERAGE(S60:T60:U60)</f>
        <v>-8.9140069991251085</v>
      </c>
      <c r="AF60" s="246">
        <f t="shared" si="38"/>
        <v>-9</v>
      </c>
      <c r="AG60" s="309">
        <f t="shared" si="39"/>
        <v>-8.31</v>
      </c>
      <c r="AH60" s="241">
        <f>AVERAGE(P60:AC60)</f>
        <v>-7.8485864551022031</v>
      </c>
      <c r="AI60" s="267"/>
    </row>
    <row r="61" spans="1:358" s="62" customFormat="1" ht="19.5" hidden="1" outlineLevel="1" thickBot="1">
      <c r="A61" s="245" t="s">
        <v>75</v>
      </c>
      <c r="B61" s="58" t="s">
        <v>27</v>
      </c>
      <c r="C61" s="58" t="s">
        <v>27</v>
      </c>
      <c r="D61" s="87"/>
      <c r="E61" s="58"/>
      <c r="F61" s="59"/>
      <c r="G61" s="59"/>
      <c r="H61" s="59"/>
      <c r="I61" s="59"/>
      <c r="J61" s="59"/>
      <c r="K61" s="59">
        <f t="shared" ref="K61:AG61" si="41">AVERAGE(K57:K60)</f>
        <v>-8.1550000000000011</v>
      </c>
      <c r="L61" s="59">
        <f t="shared" si="41"/>
        <v>-8.1550000000000011</v>
      </c>
      <c r="M61" s="59">
        <f t="shared" si="41"/>
        <v>-8.33</v>
      </c>
      <c r="N61" s="59">
        <f t="shared" si="41"/>
        <v>-6.9175000000000004</v>
      </c>
      <c r="O61" s="59">
        <f t="shared" si="41"/>
        <v>-6.7333333333333334</v>
      </c>
      <c r="P61" s="59">
        <f>AVERAGE(P57:P60)</f>
        <v>-3.13</v>
      </c>
      <c r="Q61" s="59">
        <f t="shared" si="41"/>
        <v>-5.08</v>
      </c>
      <c r="R61" s="59">
        <f t="shared" si="41"/>
        <v>-7.3010164638511021</v>
      </c>
      <c r="S61" s="59">
        <f t="shared" si="41"/>
        <v>-8.77</v>
      </c>
      <c r="T61" s="59">
        <f>AVERAGE(T57:T60)</f>
        <v>-9.0720209973753256</v>
      </c>
      <c r="U61" s="59">
        <f t="shared" si="41"/>
        <v>-8.7747298775153109</v>
      </c>
      <c r="V61" s="59">
        <f t="shared" si="41"/>
        <v>-8.375</v>
      </c>
      <c r="W61" s="369"/>
      <c r="X61" s="369"/>
      <c r="Y61" s="59">
        <f t="shared" si="41"/>
        <v>-8.375</v>
      </c>
      <c r="Z61" s="59">
        <f t="shared" si="41"/>
        <v>-8.375</v>
      </c>
      <c r="AA61" s="59">
        <f t="shared" si="41"/>
        <v>-8.1125000000000007</v>
      </c>
      <c r="AB61" s="59">
        <f t="shared" si="41"/>
        <v>-7.9450000000000003</v>
      </c>
      <c r="AC61" s="234">
        <f t="shared" si="41"/>
        <v>-7.7750000000000004</v>
      </c>
      <c r="AD61" s="310">
        <f t="shared" si="41"/>
        <v>-5.1703388212837007</v>
      </c>
      <c r="AE61" s="59">
        <f t="shared" si="41"/>
        <v>-8.8722502916302126</v>
      </c>
      <c r="AF61" s="59">
        <f t="shared" si="41"/>
        <v>-8.375</v>
      </c>
      <c r="AG61" s="311">
        <f t="shared" si="41"/>
        <v>-7.9441666666666677</v>
      </c>
      <c r="AH61" s="242">
        <f>AVERAGE(AH57:AH60)</f>
        <v>-7.590438944895145</v>
      </c>
      <c r="AI61" s="269"/>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c r="HI61" s="61"/>
      <c r="HJ61" s="61"/>
      <c r="HK61" s="61"/>
      <c r="HL61" s="61"/>
      <c r="HM61" s="61"/>
      <c r="HN61" s="61"/>
      <c r="HO61" s="61"/>
      <c r="HP61" s="61"/>
      <c r="HQ61" s="61"/>
      <c r="HR61" s="61"/>
      <c r="HS61" s="61"/>
      <c r="HT61" s="61"/>
      <c r="HU61" s="61"/>
      <c r="HV61" s="61"/>
      <c r="HW61" s="61"/>
      <c r="HX61" s="61"/>
      <c r="HY61" s="61"/>
      <c r="HZ61" s="61"/>
      <c r="IA61" s="61"/>
      <c r="IB61" s="61"/>
      <c r="IC61" s="61"/>
      <c r="ID61" s="61"/>
      <c r="IE61" s="61"/>
      <c r="IF61" s="61"/>
      <c r="IG61" s="61"/>
      <c r="IH61" s="61"/>
      <c r="II61" s="61"/>
      <c r="IJ61" s="61"/>
      <c r="IK61" s="61"/>
      <c r="IL61" s="61"/>
      <c r="IM61" s="61"/>
      <c r="IN61" s="61"/>
      <c r="IO61" s="61"/>
      <c r="IP61" s="61"/>
      <c r="IQ61" s="61"/>
      <c r="IR61" s="61"/>
      <c r="IS61" s="61"/>
      <c r="IT61" s="61"/>
      <c r="IU61" s="61"/>
      <c r="IV61" s="61"/>
      <c r="IW61" s="61"/>
      <c r="IX61" s="61"/>
      <c r="IY61" s="61"/>
      <c r="IZ61" s="61"/>
      <c r="JA61" s="61"/>
      <c r="JB61" s="61"/>
      <c r="JC61" s="61"/>
      <c r="JD61" s="61"/>
      <c r="JE61" s="61"/>
      <c r="JF61" s="61"/>
      <c r="JG61" s="61"/>
      <c r="JH61" s="61"/>
      <c r="JI61" s="61"/>
      <c r="JJ61" s="61"/>
      <c r="JK61" s="61"/>
      <c r="JL61" s="61"/>
      <c r="JM61" s="61"/>
      <c r="JN61" s="61"/>
      <c r="JO61" s="61"/>
      <c r="JP61" s="61"/>
      <c r="JQ61" s="61"/>
      <c r="JR61" s="61"/>
      <c r="JS61" s="61"/>
      <c r="JT61" s="61"/>
      <c r="JU61" s="61"/>
      <c r="JV61" s="61"/>
      <c r="JW61" s="61"/>
      <c r="JX61" s="61"/>
      <c r="JY61" s="61"/>
      <c r="JZ61" s="61"/>
      <c r="KA61" s="61"/>
      <c r="KB61" s="61"/>
      <c r="KC61" s="61"/>
      <c r="KD61" s="61"/>
      <c r="KE61" s="61"/>
      <c r="KF61" s="61"/>
      <c r="KG61" s="61"/>
      <c r="KH61" s="61"/>
      <c r="KI61" s="61"/>
      <c r="KJ61" s="61"/>
      <c r="KK61" s="61"/>
      <c r="KL61" s="61"/>
      <c r="KM61" s="61"/>
      <c r="KN61" s="61"/>
      <c r="KO61" s="61"/>
      <c r="KP61" s="61"/>
      <c r="KQ61" s="61"/>
      <c r="KR61" s="61"/>
      <c r="KS61" s="61"/>
      <c r="KT61" s="61"/>
      <c r="KU61" s="61"/>
      <c r="KV61" s="61"/>
      <c r="KW61" s="61"/>
      <c r="KX61" s="61"/>
      <c r="KY61" s="61"/>
      <c r="KZ61" s="61"/>
      <c r="LA61" s="61"/>
      <c r="LB61" s="61"/>
      <c r="LC61" s="61"/>
      <c r="LD61" s="61"/>
      <c r="LE61" s="61"/>
      <c r="LF61" s="61"/>
      <c r="LG61" s="61"/>
      <c r="LH61" s="61"/>
      <c r="LI61" s="61"/>
      <c r="LJ61" s="61"/>
      <c r="LK61" s="61"/>
      <c r="LL61" s="61"/>
      <c r="LM61" s="61"/>
      <c r="LN61" s="61"/>
      <c r="LO61" s="61"/>
      <c r="LP61" s="61"/>
      <c r="LQ61" s="61"/>
      <c r="LR61" s="61"/>
      <c r="LS61" s="61"/>
      <c r="LT61" s="61"/>
      <c r="LU61" s="61"/>
      <c r="LV61" s="61"/>
      <c r="LW61" s="61"/>
      <c r="LX61" s="61"/>
      <c r="LY61" s="61"/>
      <c r="LZ61" s="61"/>
      <c r="MA61" s="61"/>
      <c r="MB61" s="61"/>
      <c r="MC61" s="61"/>
      <c r="MD61" s="61"/>
      <c r="ME61" s="61"/>
      <c r="MF61" s="61"/>
      <c r="MG61" s="61"/>
      <c r="MH61" s="61"/>
      <c r="MI61" s="61"/>
      <c r="MJ61" s="61"/>
      <c r="MK61" s="61"/>
      <c r="ML61" s="61"/>
      <c r="MM61" s="61"/>
      <c r="MN61" s="61"/>
      <c r="MO61" s="61"/>
      <c r="MP61" s="61"/>
      <c r="MQ61" s="61"/>
      <c r="MR61" s="61"/>
      <c r="MS61" s="61"/>
      <c r="MT61" s="61"/>
    </row>
    <row r="62" spans="1:358" ht="19.5" collapsed="1" thickBot="1">
      <c r="A62" s="227" t="s">
        <v>74</v>
      </c>
      <c r="B62" s="160"/>
      <c r="C62" s="160"/>
      <c r="D62" s="161"/>
      <c r="E62" s="161"/>
      <c r="F62" s="162"/>
      <c r="G62" s="162"/>
      <c r="H62" s="162"/>
      <c r="I62" s="162"/>
      <c r="J62" s="163"/>
      <c r="K62" s="162">
        <f>K14+K61</f>
        <v>40.144999999999996</v>
      </c>
      <c r="L62" s="162">
        <f>L14+L61</f>
        <v>38.695</v>
      </c>
      <c r="M62" s="162"/>
      <c r="N62" s="164">
        <f>N61</f>
        <v>-6.9175000000000004</v>
      </c>
      <c r="O62" s="164">
        <f>O61</f>
        <v>-6.7333333333333334</v>
      </c>
      <c r="P62" s="164">
        <f>P61</f>
        <v>-3.13</v>
      </c>
      <c r="Q62" s="164">
        <f t="shared" ref="Q62" si="42">Q61</f>
        <v>-5.08</v>
      </c>
      <c r="R62" s="164">
        <f>R61</f>
        <v>-7.3010164638511021</v>
      </c>
      <c r="S62" s="164">
        <f>S61</f>
        <v>-8.77</v>
      </c>
      <c r="T62" s="164">
        <f>T61</f>
        <v>-9.0720209973753256</v>
      </c>
      <c r="U62" s="164">
        <v>-8.8000000000000007</v>
      </c>
      <c r="V62" s="164">
        <v>-8.25</v>
      </c>
      <c r="W62" s="370"/>
      <c r="X62" s="370"/>
      <c r="Y62" s="164">
        <v>-8.25</v>
      </c>
      <c r="Z62" s="164">
        <v>-8.25</v>
      </c>
      <c r="AA62" s="164">
        <v>-8</v>
      </c>
      <c r="AB62" s="164">
        <v>-7.9</v>
      </c>
      <c r="AC62" s="229">
        <v>-7.8</v>
      </c>
      <c r="AD62" s="312">
        <f>AVERAGE(P62:R62)</f>
        <v>-5.1703388212837007</v>
      </c>
      <c r="AE62" s="164">
        <f>AVERAGE(S62:T62:U62)</f>
        <v>-8.8806736657917753</v>
      </c>
      <c r="AF62" s="164">
        <f>AVERAGE(V62:Z62)</f>
        <v>-8.25</v>
      </c>
      <c r="AG62" s="313">
        <f>AVERAGE(AA62:AC62)</f>
        <v>-7.8999999999999995</v>
      </c>
      <c r="AH62" s="242">
        <f>AVERAGE(P62:AC62)</f>
        <v>-7.5502531217688693</v>
      </c>
      <c r="AI62" s="275">
        <v>-6.5</v>
      </c>
    </row>
    <row r="63" spans="1:358" ht="21.75" thickBot="1">
      <c r="A63" s="196" t="s">
        <v>45</v>
      </c>
      <c r="B63" s="112"/>
      <c r="C63" s="112"/>
      <c r="D63" s="113"/>
      <c r="E63" s="113"/>
      <c r="F63" s="20"/>
      <c r="G63" s="20"/>
      <c r="H63" s="20"/>
      <c r="I63" s="20"/>
      <c r="J63" s="114"/>
      <c r="K63" s="20"/>
      <c r="L63" s="115"/>
      <c r="M63" s="115"/>
      <c r="N63" s="20"/>
      <c r="O63" s="20"/>
      <c r="P63" s="20"/>
      <c r="Q63" s="20"/>
      <c r="R63" s="23"/>
      <c r="S63" s="24"/>
      <c r="T63" s="24"/>
      <c r="U63" s="24"/>
      <c r="V63" s="24"/>
      <c r="W63" s="371"/>
      <c r="X63" s="371"/>
      <c r="Y63" s="23"/>
      <c r="Z63" s="23"/>
      <c r="AA63" s="23"/>
      <c r="AB63" s="23"/>
      <c r="AC63" s="24"/>
      <c r="AD63" s="314"/>
      <c r="AE63" s="23"/>
      <c r="AF63" s="23"/>
      <c r="AG63" s="303"/>
      <c r="AH63" s="238"/>
      <c r="AI63" s="267"/>
    </row>
    <row r="64" spans="1:358" hidden="1" outlineLevel="1">
      <c r="A64" s="117" t="s">
        <v>46</v>
      </c>
      <c r="B64" s="118">
        <v>0.28000000000000003</v>
      </c>
      <c r="C64" s="118" t="str">
        <f>C55</f>
        <v>Previous WK</v>
      </c>
      <c r="D64" s="119"/>
      <c r="E64" s="120">
        <v>1.02</v>
      </c>
      <c r="F64" s="35"/>
      <c r="G64" s="35"/>
      <c r="H64" s="35"/>
      <c r="I64" s="35"/>
      <c r="J64" s="69"/>
      <c r="K64" s="35"/>
      <c r="L64" s="121"/>
      <c r="M64" s="121"/>
      <c r="N64" s="35"/>
      <c r="O64" s="35"/>
      <c r="P64" s="35"/>
      <c r="Q64" s="35"/>
      <c r="R64" s="38"/>
      <c r="S64" s="39"/>
      <c r="T64" s="39"/>
      <c r="U64" s="395">
        <v>2.09</v>
      </c>
      <c r="V64" s="39"/>
      <c r="W64" s="384"/>
      <c r="X64" s="384"/>
      <c r="Y64" s="38"/>
      <c r="Z64" s="38"/>
      <c r="AA64" s="38"/>
      <c r="AB64" s="38"/>
      <c r="AC64" s="39"/>
      <c r="AD64" s="304"/>
      <c r="AE64" s="248"/>
      <c r="AF64" s="248"/>
      <c r="AG64" s="305"/>
      <c r="AH64" s="239"/>
      <c r="AI64" s="267"/>
    </row>
    <row r="65" spans="1:358" s="77" customFormat="1" ht="21" hidden="1" customHeight="1" outlineLevel="1">
      <c r="A65" s="1180"/>
      <c r="B65" s="1181"/>
      <c r="C65" s="1181"/>
      <c r="D65" s="41"/>
      <c r="E65" s="41"/>
      <c r="F65" s="76"/>
      <c r="G65" s="76"/>
      <c r="H65" s="76"/>
      <c r="I65" s="76"/>
      <c r="J65" s="43"/>
      <c r="K65" s="76"/>
      <c r="L65" s="76"/>
      <c r="M65" s="76"/>
      <c r="N65" s="76"/>
      <c r="O65" s="76"/>
      <c r="P65" s="222"/>
      <c r="Q65" s="76"/>
      <c r="R65" s="44"/>
      <c r="S65" s="44"/>
      <c r="T65" s="44"/>
      <c r="U65" s="44"/>
      <c r="V65" s="44"/>
      <c r="W65" s="373"/>
      <c r="X65" s="374"/>
      <c r="Y65" s="44"/>
      <c r="Z65" s="44"/>
      <c r="AA65" s="44"/>
      <c r="AB65" s="44"/>
      <c r="AC65" s="235"/>
      <c r="AD65" s="315"/>
      <c r="AE65" s="44"/>
      <c r="AF65" s="44"/>
      <c r="AG65" s="316"/>
      <c r="AH65" s="240"/>
      <c r="AI65" s="268"/>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48.75" hidden="1" customHeight="1" outlineLevel="1">
      <c r="A66" s="47" t="s">
        <v>23</v>
      </c>
      <c r="B66" s="78">
        <f>C66-$B$64</f>
        <v>0.21999999999999997</v>
      </c>
      <c r="C66" s="123">
        <v>0.5</v>
      </c>
      <c r="D66" s="49"/>
      <c r="E66" s="49"/>
      <c r="F66" s="52"/>
      <c r="G66" s="57"/>
      <c r="H66" s="56"/>
      <c r="I66" s="56"/>
      <c r="J66" s="123"/>
      <c r="K66" s="189">
        <v>1.8</v>
      </c>
      <c r="L66" s="191">
        <v>1.8</v>
      </c>
      <c r="M66" s="191">
        <v>1.9</v>
      </c>
      <c r="N66" s="191">
        <v>2</v>
      </c>
      <c r="O66" s="191">
        <v>2</v>
      </c>
      <c r="P66" s="388">
        <v>3.5</v>
      </c>
      <c r="Q66" s="388">
        <v>3.18</v>
      </c>
      <c r="R66" s="388">
        <v>3.3497727272727289</v>
      </c>
      <c r="S66" s="388">
        <v>2.4500000000000002</v>
      </c>
      <c r="T66" s="388">
        <v>2.6066785714285672</v>
      </c>
      <c r="U66" s="189">
        <v>2.1</v>
      </c>
      <c r="V66" s="189">
        <v>2.8</v>
      </c>
      <c r="W66" s="255"/>
      <c r="X66" s="255"/>
      <c r="Y66" s="189">
        <v>3</v>
      </c>
      <c r="Z66" s="189">
        <v>3</v>
      </c>
      <c r="AA66" s="189">
        <v>3.1</v>
      </c>
      <c r="AB66" s="189">
        <v>3.1</v>
      </c>
      <c r="AC66" s="297">
        <v>3.1</v>
      </c>
      <c r="AD66" s="308">
        <f>AVERAGE(P66:R66)</f>
        <v>3.3432575757575762</v>
      </c>
      <c r="AE66" s="246">
        <f>AVERAGE(S66:T66:U66)</f>
        <v>2.3855595238095226</v>
      </c>
      <c r="AF66" s="246">
        <f>AVERAGE(V66:Z66)</f>
        <v>2.9333333333333336</v>
      </c>
      <c r="AG66" s="309">
        <f>AVERAGE(AA66:AC66)</f>
        <v>3.1</v>
      </c>
      <c r="AH66" s="241">
        <f>AVERAGE(P66:AC66)</f>
        <v>2.9405376082251085</v>
      </c>
      <c r="AI66" s="267"/>
    </row>
    <row r="67" spans="1:358" ht="48.75" hidden="1" customHeight="1" outlineLevel="1">
      <c r="A67" s="47" t="s">
        <v>24</v>
      </c>
      <c r="B67" s="78">
        <f t="shared" ref="B67" si="43">C67-$B$50</f>
        <v>0.68999999999999984</v>
      </c>
      <c r="C67" s="123">
        <v>0.6</v>
      </c>
      <c r="D67" s="49"/>
      <c r="E67" s="49"/>
      <c r="F67" s="56"/>
      <c r="G67" s="57"/>
      <c r="H67" s="56"/>
      <c r="I67" s="56"/>
      <c r="J67" s="55"/>
      <c r="K67" s="189">
        <v>1.3</v>
      </c>
      <c r="L67" s="191">
        <v>1.3</v>
      </c>
      <c r="M67" s="191">
        <v>1.7</v>
      </c>
      <c r="N67" s="191">
        <v>2</v>
      </c>
      <c r="O67" s="191"/>
      <c r="P67" s="388">
        <v>3.5</v>
      </c>
      <c r="Q67" s="388">
        <v>3.18</v>
      </c>
      <c r="R67" s="388">
        <v>3.3497727272727289</v>
      </c>
      <c r="S67" s="388">
        <v>2.4500000000000002</v>
      </c>
      <c r="T67" s="388">
        <v>2.6066785714285672</v>
      </c>
      <c r="U67" s="189">
        <v>2.1</v>
      </c>
      <c r="V67" s="189">
        <v>2.8</v>
      </c>
      <c r="W67" s="255"/>
      <c r="X67" s="255"/>
      <c r="Y67" s="189">
        <v>3</v>
      </c>
      <c r="Z67" s="189">
        <v>3</v>
      </c>
      <c r="AA67" s="189">
        <v>2.7</v>
      </c>
      <c r="AB67" s="189">
        <v>2.8</v>
      </c>
      <c r="AC67" s="297">
        <v>2.8</v>
      </c>
      <c r="AD67" s="308">
        <f>AVERAGE(P67:R67)</f>
        <v>3.3432575757575762</v>
      </c>
      <c r="AE67" s="246">
        <f>AVERAGE(S67:T67:U67)</f>
        <v>2.3855595238095226</v>
      </c>
      <c r="AF67" s="246">
        <f t="shared" ref="AF67:AF69" si="44">AVERAGE(V67:Z67)</f>
        <v>2.9333333333333336</v>
      </c>
      <c r="AG67" s="309">
        <f t="shared" ref="AG67:AG69" si="45">AVERAGE(AA67:AC67)</f>
        <v>2.7666666666666671</v>
      </c>
      <c r="AH67" s="241">
        <f>AVERAGE(P67:AC67)</f>
        <v>2.8572042748917745</v>
      </c>
      <c r="AI67" s="267"/>
    </row>
    <row r="68" spans="1:358" ht="48.75" hidden="1" customHeight="1" outlineLevel="1">
      <c r="A68" s="47" t="s">
        <v>25</v>
      </c>
      <c r="B68" s="78">
        <f t="shared" ref="B68" si="46">C68-$B$64</f>
        <v>0.82000000000000006</v>
      </c>
      <c r="C68" s="123">
        <v>1.1000000000000001</v>
      </c>
      <c r="D68" s="49"/>
      <c r="E68" s="49"/>
      <c r="F68" s="52"/>
      <c r="G68" s="57"/>
      <c r="H68" s="56"/>
      <c r="I68" s="56"/>
      <c r="J68" s="123"/>
      <c r="K68" s="189">
        <v>0.5</v>
      </c>
      <c r="L68" s="191">
        <v>1.7</v>
      </c>
      <c r="M68" s="189">
        <v>1.7</v>
      </c>
      <c r="N68" s="191">
        <v>1.7</v>
      </c>
      <c r="O68" s="191">
        <v>1.7</v>
      </c>
      <c r="P68" s="388">
        <v>3.5</v>
      </c>
      <c r="Q68" s="388">
        <v>3.18</v>
      </c>
      <c r="R68" s="388">
        <v>3.3497727272727289</v>
      </c>
      <c r="S68" s="388">
        <v>2.4500000000000002</v>
      </c>
      <c r="T68" s="388">
        <v>2.6066785714285672</v>
      </c>
      <c r="U68" s="189">
        <v>2.0944444444444343</v>
      </c>
      <c r="V68" s="189">
        <v>2.9</v>
      </c>
      <c r="W68" s="185" t="s">
        <v>124</v>
      </c>
      <c r="X68" s="186" t="s">
        <v>124</v>
      </c>
      <c r="Y68" s="189">
        <v>3.2</v>
      </c>
      <c r="Z68" s="189">
        <v>3.2</v>
      </c>
      <c r="AA68" s="189">
        <v>3.1</v>
      </c>
      <c r="AB68" s="189">
        <v>3</v>
      </c>
      <c r="AC68" s="297">
        <v>3</v>
      </c>
      <c r="AD68" s="308">
        <f>AVERAGE(P68:R68)</f>
        <v>3.3432575757575762</v>
      </c>
      <c r="AE68" s="246">
        <f>AVERAGE(S68:T68:U68)</f>
        <v>2.3837076719576671</v>
      </c>
      <c r="AF68" s="246">
        <f t="shared" si="44"/>
        <v>3.1</v>
      </c>
      <c r="AG68" s="309">
        <f t="shared" si="45"/>
        <v>3.0333333333333332</v>
      </c>
      <c r="AH68" s="241">
        <f>AVERAGE(P68:AC68)</f>
        <v>2.9650746452621441</v>
      </c>
      <c r="AI68" s="267"/>
    </row>
    <row r="69" spans="1:358" ht="48.75" hidden="1" customHeight="1" outlineLevel="1" thickBot="1">
      <c r="A69" s="47" t="s">
        <v>26</v>
      </c>
      <c r="B69" s="78" t="e">
        <f>C69-#REF!</f>
        <v>#REF!</v>
      </c>
      <c r="C69" s="123">
        <v>1.5</v>
      </c>
      <c r="D69" s="49"/>
      <c r="E69" s="49"/>
      <c r="F69" s="52"/>
      <c r="G69" s="57"/>
      <c r="H69" s="52"/>
      <c r="I69" s="52"/>
      <c r="J69" s="123"/>
      <c r="K69" s="181">
        <v>1.2</v>
      </c>
      <c r="L69" s="182">
        <v>1.2</v>
      </c>
      <c r="M69" s="182">
        <v>1.2</v>
      </c>
      <c r="N69" s="182">
        <v>2</v>
      </c>
      <c r="O69" s="182">
        <v>2.5</v>
      </c>
      <c r="P69" s="388">
        <v>3.5</v>
      </c>
      <c r="Q69" s="388">
        <v>3.18</v>
      </c>
      <c r="R69" s="388">
        <v>3.3497727272727289</v>
      </c>
      <c r="S69" s="388">
        <v>2.4500000000000002</v>
      </c>
      <c r="T69" s="388">
        <v>2.6066785714285672</v>
      </c>
      <c r="U69" s="189">
        <v>3.1</v>
      </c>
      <c r="V69" s="189">
        <v>3.1</v>
      </c>
      <c r="W69" s="256"/>
      <c r="X69" s="256"/>
      <c r="Y69" s="189">
        <v>2.7</v>
      </c>
      <c r="Z69" s="189">
        <v>2.7</v>
      </c>
      <c r="AA69" s="189">
        <v>2.7</v>
      </c>
      <c r="AB69" s="189">
        <v>2.7</v>
      </c>
      <c r="AC69" s="297">
        <v>2.7</v>
      </c>
      <c r="AD69" s="308">
        <f>AVERAGE(P69:R69)</f>
        <v>3.3432575757575762</v>
      </c>
      <c r="AE69" s="246">
        <f>AVERAGE(S69:T69:U69)</f>
        <v>2.7188928571428561</v>
      </c>
      <c r="AF69" s="246">
        <f t="shared" si="44"/>
        <v>2.8333333333333335</v>
      </c>
      <c r="AG69" s="309">
        <f t="shared" si="45"/>
        <v>2.7000000000000006</v>
      </c>
      <c r="AH69" s="241">
        <f>AVERAGE(P69:AC69)</f>
        <v>2.8988709415584419</v>
      </c>
      <c r="AI69" s="267"/>
    </row>
    <row r="70" spans="1:358" s="62" customFormat="1" ht="19.5" hidden="1" customHeight="1" outlineLevel="1" thickBot="1">
      <c r="A70" s="245" t="s">
        <v>75</v>
      </c>
      <c r="B70" s="58" t="s">
        <v>27</v>
      </c>
      <c r="C70" s="58" t="s">
        <v>27</v>
      </c>
      <c r="D70" s="87"/>
      <c r="E70" s="58"/>
      <c r="F70" s="59"/>
      <c r="G70" s="59"/>
      <c r="H70" s="59"/>
      <c r="I70" s="59"/>
      <c r="J70" s="59" t="e">
        <f t="shared" ref="J70" si="47">AVERAGE(J66:J69)</f>
        <v>#DIV/0!</v>
      </c>
      <c r="K70" s="59">
        <f>AVERAGE(K66:K69)</f>
        <v>1.2</v>
      </c>
      <c r="L70" s="59">
        <f>AVERAGE(L66:L69)</f>
        <v>1.5</v>
      </c>
      <c r="M70" s="59">
        <f>AVERAGE(M66:M69)</f>
        <v>1.625</v>
      </c>
      <c r="N70" s="59">
        <v>1.6</v>
      </c>
      <c r="O70" s="59">
        <f>AVERAGE(O66:O69)</f>
        <v>2.0666666666666669</v>
      </c>
      <c r="P70" s="59">
        <f>AVERAGE(P66:P69)</f>
        <v>3.5</v>
      </c>
      <c r="Q70" s="59">
        <f>AVERAGE(Q66:Q69)</f>
        <v>3.18</v>
      </c>
      <c r="R70" s="59">
        <f>AVERAGE(R66:R69)</f>
        <v>3.3497727272727289</v>
      </c>
      <c r="S70" s="59">
        <f t="shared" ref="S70:AD70" si="48">AVERAGE(S66:S69)</f>
        <v>2.4500000000000002</v>
      </c>
      <c r="T70" s="59">
        <f>AVERAGE(T66:T69)</f>
        <v>2.6066785714285672</v>
      </c>
      <c r="U70" s="59">
        <f t="shared" si="48"/>
        <v>2.3486111111111088</v>
      </c>
      <c r="V70" s="59">
        <f t="shared" si="48"/>
        <v>2.9</v>
      </c>
      <c r="W70" s="60"/>
      <c r="X70" s="60"/>
      <c r="Y70" s="59">
        <f t="shared" si="48"/>
        <v>2.9749999999999996</v>
      </c>
      <c r="Z70" s="59">
        <f t="shared" si="48"/>
        <v>2.9749999999999996</v>
      </c>
      <c r="AA70" s="59">
        <f t="shared" si="48"/>
        <v>2.9000000000000004</v>
      </c>
      <c r="AB70" s="59">
        <f t="shared" si="48"/>
        <v>2.9000000000000004</v>
      </c>
      <c r="AC70" s="234">
        <f t="shared" si="48"/>
        <v>2.9000000000000004</v>
      </c>
      <c r="AD70" s="310">
        <f t="shared" si="48"/>
        <v>3.3432575757575762</v>
      </c>
      <c r="AE70" s="59">
        <f>AVERAGE(AE66:AE69)</f>
        <v>2.4684298941798923</v>
      </c>
      <c r="AF70" s="59">
        <f t="shared" ref="AF70:AG70" si="49">AVERAGE(AF66:AF69)</f>
        <v>2.95</v>
      </c>
      <c r="AG70" s="311">
        <f t="shared" si="49"/>
        <v>2.9000000000000004</v>
      </c>
      <c r="AH70" s="242">
        <f>AVERAGE(AH66:AH69)</f>
        <v>2.9154218674843673</v>
      </c>
      <c r="AI70" s="269"/>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s="62" customFormat="1" ht="20.25" customHeight="1" collapsed="1" thickBot="1">
      <c r="A71" s="227" t="s">
        <v>74</v>
      </c>
      <c r="B71" s="160"/>
      <c r="C71" s="160"/>
      <c r="D71" s="161"/>
      <c r="E71" s="161"/>
      <c r="F71" s="162"/>
      <c r="G71" s="162"/>
      <c r="H71" s="162"/>
      <c r="I71" s="162"/>
      <c r="J71" s="163"/>
      <c r="K71" s="162"/>
      <c r="L71" s="162"/>
      <c r="M71" s="162"/>
      <c r="N71" s="164">
        <f>N70</f>
        <v>1.6</v>
      </c>
      <c r="O71" s="164">
        <f>O70</f>
        <v>2.0666666666666669</v>
      </c>
      <c r="P71" s="164">
        <f>P70</f>
        <v>3.5</v>
      </c>
      <c r="Q71" s="164">
        <f t="shared" ref="Q71" si="50">Q70</f>
        <v>3.18</v>
      </c>
      <c r="R71" s="164">
        <f>R70</f>
        <v>3.3497727272727289</v>
      </c>
      <c r="S71" s="164">
        <f>S70</f>
        <v>2.4500000000000002</v>
      </c>
      <c r="T71" s="164">
        <f>T70</f>
        <v>2.6066785714285672</v>
      </c>
      <c r="U71" s="164">
        <v>2.1</v>
      </c>
      <c r="V71" s="164">
        <v>2.9</v>
      </c>
      <c r="W71" s="164"/>
      <c r="X71" s="164"/>
      <c r="Y71" s="164">
        <v>3</v>
      </c>
      <c r="Z71" s="164">
        <v>3</v>
      </c>
      <c r="AA71" s="164">
        <v>2.9</v>
      </c>
      <c r="AB71" s="164">
        <v>2.9</v>
      </c>
      <c r="AC71" s="229">
        <v>2.9</v>
      </c>
      <c r="AD71" s="312">
        <f>AVERAGE(P71:R71)</f>
        <v>3.3432575757575762</v>
      </c>
      <c r="AE71" s="164">
        <f>AVERAGE(S71:T71:U71)</f>
        <v>2.3855595238095226</v>
      </c>
      <c r="AF71" s="164">
        <f>AVERAGE(V71:Z71)</f>
        <v>2.9666666666666668</v>
      </c>
      <c r="AG71" s="313">
        <f>AVERAGE(AA71:AC71)</f>
        <v>2.9</v>
      </c>
      <c r="AH71" s="242">
        <f>AVERAGE(P71:AC71)</f>
        <v>2.8988709415584411</v>
      </c>
      <c r="AI71" s="270"/>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21.75" thickBot="1">
      <c r="A72" s="252"/>
      <c r="F72" s="1"/>
      <c r="G72" s="1"/>
      <c r="H72" s="1"/>
      <c r="I72" s="125"/>
      <c r="K72" s="125">
        <f>K14+K70</f>
        <v>49.5</v>
      </c>
      <c r="L72" s="125">
        <f>L14+L70</f>
        <v>48.35</v>
      </c>
      <c r="M72" s="125">
        <f>M14+M70</f>
        <v>50.26</v>
      </c>
      <c r="N72" s="125"/>
      <c r="O72" s="125"/>
      <c r="P72" s="1"/>
      <c r="Q72" s="1"/>
      <c r="R72" s="126"/>
      <c r="S72" s="126"/>
      <c r="T72" s="126"/>
      <c r="U72" s="126"/>
      <c r="V72" s="126"/>
      <c r="W72" s="125"/>
      <c r="X72" s="125"/>
      <c r="Y72" s="126"/>
      <c r="Z72" s="126"/>
      <c r="AA72" s="126"/>
      <c r="AB72" s="126"/>
      <c r="AC72" s="126"/>
      <c r="AD72" s="126"/>
      <c r="AE72" s="126"/>
      <c r="AF72" s="126"/>
      <c r="AG72" s="126"/>
      <c r="AH72" s="7"/>
    </row>
    <row r="73" spans="1:358" ht="21" customHeight="1" thickBot="1">
      <c r="A73" s="364"/>
      <c r="B73" s="325"/>
      <c r="C73" s="325"/>
      <c r="D73" s="326"/>
      <c r="E73" s="326"/>
      <c r="F73" s="327" t="s">
        <v>4</v>
      </c>
      <c r="G73" s="327" t="s">
        <v>5</v>
      </c>
      <c r="H73" s="327" t="s">
        <v>6</v>
      </c>
      <c r="I73" s="327" t="s">
        <v>7</v>
      </c>
      <c r="J73" s="328" t="s">
        <v>2</v>
      </c>
      <c r="K73" s="327" t="s">
        <v>71</v>
      </c>
      <c r="L73" s="327" t="s">
        <v>72</v>
      </c>
      <c r="M73" s="327" t="s">
        <v>73</v>
      </c>
      <c r="N73" s="327" t="s">
        <v>12</v>
      </c>
      <c r="O73" s="327" t="s">
        <v>13</v>
      </c>
      <c r="P73" s="329" t="s">
        <v>14</v>
      </c>
      <c r="Q73" s="329" t="s">
        <v>15</v>
      </c>
      <c r="R73" s="329" t="s">
        <v>16</v>
      </c>
      <c r="S73" s="329" t="s">
        <v>64</v>
      </c>
      <c r="T73" s="329" t="s">
        <v>65</v>
      </c>
      <c r="U73" s="329" t="s">
        <v>66</v>
      </c>
      <c r="V73" s="329" t="s">
        <v>67</v>
      </c>
      <c r="W73" s="330"/>
      <c r="X73" s="330"/>
      <c r="Y73" s="329" t="s">
        <v>68</v>
      </c>
      <c r="Z73" s="329" t="s">
        <v>69</v>
      </c>
      <c r="AA73" s="329" t="s">
        <v>70</v>
      </c>
      <c r="AB73" s="329" t="s">
        <v>77</v>
      </c>
      <c r="AC73" s="331" t="s">
        <v>78</v>
      </c>
      <c r="AD73" s="332" t="s">
        <v>79</v>
      </c>
      <c r="AE73" s="329" t="s">
        <v>80</v>
      </c>
      <c r="AF73" s="329" t="s">
        <v>81</v>
      </c>
      <c r="AG73" s="329" t="s">
        <v>82</v>
      </c>
      <c r="AH73" s="331">
        <v>2016</v>
      </c>
    </row>
    <row r="74" spans="1:358" ht="17.25" customHeight="1">
      <c r="A74" s="363" t="s">
        <v>48</v>
      </c>
      <c r="B74" s="129" t="s">
        <v>48</v>
      </c>
      <c r="C74" s="129" t="s">
        <v>48</v>
      </c>
      <c r="D74" s="130"/>
      <c r="E74" s="130"/>
      <c r="F74" s="36"/>
      <c r="G74" s="36">
        <v>56.18</v>
      </c>
      <c r="H74" s="36">
        <v>47.690789473684205</v>
      </c>
      <c r="I74" s="36">
        <v>45.375000000000007</v>
      </c>
      <c r="J74" s="36" t="e">
        <f>J14</f>
        <v>#DIV/0!</v>
      </c>
      <c r="K74" s="36">
        <f>K14</f>
        <v>48.3</v>
      </c>
      <c r="L74" s="36">
        <f>L14</f>
        <v>46.85</v>
      </c>
      <c r="M74" s="36">
        <f>M14</f>
        <v>48.634999999999998</v>
      </c>
      <c r="N74" s="36">
        <f>N14</f>
        <v>46.25</v>
      </c>
      <c r="O74" s="36">
        <f t="shared" ref="O74:AG74" si="51">O15</f>
        <v>0</v>
      </c>
      <c r="P74" s="36">
        <f t="shared" si="51"/>
        <v>26.81</v>
      </c>
      <c r="Q74" s="36">
        <f t="shared" si="51"/>
        <v>29.38</v>
      </c>
      <c r="R74" s="36">
        <f t="shared" si="51"/>
        <v>35.141818181818174</v>
      </c>
      <c r="S74" s="36">
        <f t="shared" si="51"/>
        <v>39.03</v>
      </c>
      <c r="T74" s="36">
        <f t="shared" si="51"/>
        <v>44.268571428571427</v>
      </c>
      <c r="U74" s="36">
        <f t="shared" si="51"/>
        <v>46.4</v>
      </c>
      <c r="V74" s="36">
        <f t="shared" si="51"/>
        <v>45</v>
      </c>
      <c r="W74" s="36"/>
      <c r="X74" s="36"/>
      <c r="Y74" s="36">
        <f t="shared" si="51"/>
        <v>45</v>
      </c>
      <c r="Z74" s="36">
        <f t="shared" si="51"/>
        <v>45.4</v>
      </c>
      <c r="AA74" s="36">
        <f t="shared" si="51"/>
        <v>46.5</v>
      </c>
      <c r="AB74" s="36">
        <f t="shared" si="51"/>
        <v>47</v>
      </c>
      <c r="AC74" s="322">
        <f t="shared" si="51"/>
        <v>47.5</v>
      </c>
      <c r="AD74" s="319">
        <f t="shared" si="51"/>
        <v>30.443939393939388</v>
      </c>
      <c r="AE74" s="258">
        <f t="shared" si="51"/>
        <v>43.232857142857142</v>
      </c>
      <c r="AF74" s="258">
        <f t="shared" si="51"/>
        <v>45.133333333333333</v>
      </c>
      <c r="AG74" s="258">
        <f t="shared" si="51"/>
        <v>47</v>
      </c>
      <c r="AH74" s="334">
        <f t="shared" ref="AH74:AH80" si="52">AVERAGE(P74:AC74)</f>
        <v>41.452532467532464</v>
      </c>
    </row>
    <row r="75" spans="1:358" ht="18.75">
      <c r="A75" s="333" t="s">
        <v>49</v>
      </c>
      <c r="B75" s="129" t="s">
        <v>49</v>
      </c>
      <c r="C75" s="129" t="s">
        <v>49</v>
      </c>
      <c r="D75" s="130"/>
      <c r="E75" s="130"/>
      <c r="F75" s="36"/>
      <c r="G75" s="36">
        <v>53.145899999999997</v>
      </c>
      <c r="H75" s="36">
        <v>45.764210526315786</v>
      </c>
      <c r="I75" s="36">
        <v>46.804999999999993</v>
      </c>
      <c r="J75" s="36" t="e">
        <f>J14+#REF!</f>
        <v>#DIV/0!</v>
      </c>
      <c r="K75" s="36" t="e">
        <f>K14+#REF!</f>
        <v>#REF!</v>
      </c>
      <c r="L75" s="36" t="e">
        <f>L14+#REF!</f>
        <v>#REF!</v>
      </c>
      <c r="M75" s="36">
        <f>M14+M23</f>
        <v>50.059999999999995</v>
      </c>
      <c r="N75" s="36">
        <f>N14+N24</f>
        <v>50.125</v>
      </c>
      <c r="O75" s="36">
        <f t="shared" ref="O75:AG75" si="53">O15+O24</f>
        <v>6</v>
      </c>
      <c r="P75" s="36">
        <f t="shared" si="53"/>
        <v>36.599999999999994</v>
      </c>
      <c r="Q75" s="36">
        <f t="shared" si="53"/>
        <v>33.942777777777778</v>
      </c>
      <c r="R75" s="36">
        <f t="shared" si="53"/>
        <v>39.004090909090912</v>
      </c>
      <c r="S75" s="36">
        <f t="shared" si="53"/>
        <v>42.36</v>
      </c>
      <c r="T75" s="36">
        <f t="shared" si="53"/>
        <v>44.036666666666669</v>
      </c>
      <c r="U75" s="36">
        <f t="shared" si="53"/>
        <v>45.6</v>
      </c>
      <c r="V75" s="36">
        <f t="shared" si="53"/>
        <v>44.5</v>
      </c>
      <c r="W75" s="36"/>
      <c r="X75" s="36"/>
      <c r="Y75" s="36">
        <f t="shared" si="53"/>
        <v>45</v>
      </c>
      <c r="Z75" s="36">
        <f t="shared" si="53"/>
        <v>45.699999999999996</v>
      </c>
      <c r="AA75" s="36">
        <f t="shared" si="53"/>
        <v>47.5</v>
      </c>
      <c r="AB75" s="36">
        <f t="shared" si="53"/>
        <v>48.5</v>
      </c>
      <c r="AC75" s="322">
        <f t="shared" si="53"/>
        <v>49</v>
      </c>
      <c r="AD75" s="319">
        <f t="shared" si="53"/>
        <v>36.515622895622897</v>
      </c>
      <c r="AE75" s="258">
        <f t="shared" si="53"/>
        <v>43.998888888888892</v>
      </c>
      <c r="AF75" s="258">
        <f t="shared" si="53"/>
        <v>45.066666666666663</v>
      </c>
      <c r="AG75" s="258">
        <f t="shared" si="53"/>
        <v>48.333333333333336</v>
      </c>
      <c r="AH75" s="334">
        <f t="shared" si="52"/>
        <v>43.478627946127943</v>
      </c>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row>
    <row r="76" spans="1:358" ht="18.75">
      <c r="A76" s="333">
        <v>95</v>
      </c>
      <c r="B76" s="129">
        <v>95</v>
      </c>
      <c r="C76" s="129">
        <v>95</v>
      </c>
      <c r="D76" s="130"/>
      <c r="E76" s="130"/>
      <c r="F76" s="36"/>
      <c r="G76" s="36">
        <v>75.946299999999994</v>
      </c>
      <c r="H76" s="36">
        <v>66.004736842105288</v>
      </c>
      <c r="I76" s="36">
        <v>65.236000000000004</v>
      </c>
      <c r="J76" s="36" t="e">
        <f>J32+J14</f>
        <v>#DIV/0!</v>
      </c>
      <c r="K76" s="36">
        <f>K32+K14</f>
        <v>64.782499999999999</v>
      </c>
      <c r="L76" s="36">
        <f>L32+L14</f>
        <v>64.099999999999994</v>
      </c>
      <c r="M76" s="36">
        <f>M32+M14</f>
        <v>65.007499999999993</v>
      </c>
      <c r="N76" s="36">
        <f>N33+N14</f>
        <v>62.0625</v>
      </c>
      <c r="O76" s="36">
        <f t="shared" ref="O76:AG76" si="54">O33+O15</f>
        <v>17.5</v>
      </c>
      <c r="P76" s="36">
        <f t="shared" si="54"/>
        <v>50.42</v>
      </c>
      <c r="Q76" s="36">
        <f t="shared" si="54"/>
        <v>44.58</v>
      </c>
      <c r="R76" s="36">
        <f t="shared" si="54"/>
        <v>52.771818181818183</v>
      </c>
      <c r="S76" s="36">
        <f t="shared" si="54"/>
        <v>54.59</v>
      </c>
      <c r="T76" s="36">
        <f t="shared" si="54"/>
        <v>59.165238095238095</v>
      </c>
      <c r="U76" s="36">
        <f t="shared" si="54"/>
        <v>59.4</v>
      </c>
      <c r="V76" s="36">
        <f t="shared" si="54"/>
        <v>58.5</v>
      </c>
      <c r="W76" s="36"/>
      <c r="X76" s="36"/>
      <c r="Y76" s="36">
        <f t="shared" si="54"/>
        <v>58</v>
      </c>
      <c r="Z76" s="36">
        <f t="shared" si="54"/>
        <v>57.4</v>
      </c>
      <c r="AA76" s="36">
        <f t="shared" si="54"/>
        <v>59</v>
      </c>
      <c r="AB76" s="36">
        <f t="shared" si="54"/>
        <v>60</v>
      </c>
      <c r="AC76" s="322">
        <f t="shared" si="54"/>
        <v>60.5</v>
      </c>
      <c r="AD76" s="319">
        <f t="shared" si="54"/>
        <v>49.257272727272721</v>
      </c>
      <c r="AE76" s="258">
        <f t="shared" si="54"/>
        <v>57.718412698412699</v>
      </c>
      <c r="AF76" s="258">
        <f t="shared" si="54"/>
        <v>57.966666666666669</v>
      </c>
      <c r="AG76" s="258">
        <f t="shared" si="54"/>
        <v>59.833333333333336</v>
      </c>
      <c r="AH76" s="334">
        <f t="shared" si="52"/>
        <v>56.193921356421356</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333" t="s">
        <v>50</v>
      </c>
      <c r="B77" s="129" t="s">
        <v>50</v>
      </c>
      <c r="C77" s="129" t="s">
        <v>50</v>
      </c>
      <c r="D77" s="133"/>
      <c r="E77" s="133"/>
      <c r="F77" s="36"/>
      <c r="G77" s="36">
        <v>65.808999999999997</v>
      </c>
      <c r="H77" s="36">
        <v>57.075789473684203</v>
      </c>
      <c r="I77" s="36">
        <v>58.993499999999997</v>
      </c>
      <c r="J77" s="36" t="e">
        <f>J41+J14</f>
        <v>#DIV/0!</v>
      </c>
      <c r="K77" s="36">
        <f>K41+K14</f>
        <v>61.41</v>
      </c>
      <c r="L77" s="36">
        <f>L41+L14</f>
        <v>60.285000000000004</v>
      </c>
      <c r="M77" s="36">
        <f>M41+M14</f>
        <v>61.98</v>
      </c>
      <c r="N77" s="36">
        <f>N42+N14</f>
        <v>60.48</v>
      </c>
      <c r="O77" s="36">
        <f t="shared" ref="O77:AG77" si="55">O42+O15</f>
        <v>15.6</v>
      </c>
      <c r="P77" s="36">
        <f t="shared" si="55"/>
        <v>37.909999999999997</v>
      </c>
      <c r="Q77" s="36">
        <f t="shared" si="55"/>
        <v>41</v>
      </c>
      <c r="R77" s="36">
        <f t="shared" si="55"/>
        <v>47.38</v>
      </c>
      <c r="S77" s="36">
        <f t="shared" si="55"/>
        <v>49.53</v>
      </c>
      <c r="T77" s="36">
        <f t="shared" si="55"/>
        <v>55.170000000000009</v>
      </c>
      <c r="U77" s="36">
        <f t="shared" si="55"/>
        <v>58.3</v>
      </c>
      <c r="V77" s="36">
        <f t="shared" si="55"/>
        <v>56.4</v>
      </c>
      <c r="W77" s="36"/>
      <c r="X77" s="36"/>
      <c r="Y77" s="36">
        <f t="shared" si="55"/>
        <v>56</v>
      </c>
      <c r="Z77" s="36">
        <f t="shared" si="55"/>
        <v>56.4</v>
      </c>
      <c r="AA77" s="36">
        <f t="shared" si="55"/>
        <v>58.5</v>
      </c>
      <c r="AB77" s="36">
        <f t="shared" si="55"/>
        <v>60.4</v>
      </c>
      <c r="AC77" s="322">
        <f t="shared" si="55"/>
        <v>61.2</v>
      </c>
      <c r="AD77" s="319">
        <f t="shared" si="55"/>
        <v>42.096666666666664</v>
      </c>
      <c r="AE77" s="258">
        <f t="shared" si="55"/>
        <v>54.333333333333336</v>
      </c>
      <c r="AF77" s="258">
        <f t="shared" si="55"/>
        <v>56.266666666666666</v>
      </c>
      <c r="AG77" s="258">
        <f t="shared" si="55"/>
        <v>60.033333333333331</v>
      </c>
      <c r="AH77" s="334">
        <f t="shared" si="52"/>
        <v>53.182499999999997</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333" t="s">
        <v>51</v>
      </c>
      <c r="B78" s="129" t="s">
        <v>51</v>
      </c>
      <c r="C78" s="129" t="s">
        <v>51</v>
      </c>
      <c r="D78" s="130"/>
      <c r="E78" s="130"/>
      <c r="F78" s="36"/>
      <c r="G78" s="36">
        <v>65.069999999999993</v>
      </c>
      <c r="H78" s="36">
        <v>57.116315789473688</v>
      </c>
      <c r="I78" s="36">
        <v>59.478000000000009</v>
      </c>
      <c r="J78" s="36" t="e">
        <f>J52+J14</f>
        <v>#DIV/0!</v>
      </c>
      <c r="K78" s="36">
        <f>K52+K14</f>
        <v>61.65</v>
      </c>
      <c r="L78" s="36">
        <f>L52+L14</f>
        <v>60.6</v>
      </c>
      <c r="M78" s="36">
        <f>M52+M14</f>
        <v>61.704999999999998</v>
      </c>
      <c r="N78" s="36">
        <f>N53+N14</f>
        <v>60.28</v>
      </c>
      <c r="O78" s="36">
        <f t="shared" ref="O78:AG78" si="56">O53+O15</f>
        <v>14.15</v>
      </c>
      <c r="P78" s="36">
        <f t="shared" si="56"/>
        <v>36.15</v>
      </c>
      <c r="Q78" s="36">
        <f t="shared" si="56"/>
        <v>38.54</v>
      </c>
      <c r="R78" s="36">
        <f t="shared" si="56"/>
        <v>45.517727272727271</v>
      </c>
      <c r="S78" s="36">
        <f t="shared" si="56"/>
        <v>48.08</v>
      </c>
      <c r="T78" s="36">
        <f t="shared" si="56"/>
        <v>54.851904761904777</v>
      </c>
      <c r="U78" s="36">
        <f t="shared" si="56"/>
        <v>58.099999999999994</v>
      </c>
      <c r="V78" s="36">
        <f t="shared" si="56"/>
        <v>56.1</v>
      </c>
      <c r="W78" s="36"/>
      <c r="X78" s="36"/>
      <c r="Y78" s="36">
        <f t="shared" si="56"/>
        <v>55.5</v>
      </c>
      <c r="Z78" s="36">
        <f t="shared" si="56"/>
        <v>55.9</v>
      </c>
      <c r="AA78" s="36">
        <f t="shared" si="56"/>
        <v>57.8</v>
      </c>
      <c r="AB78" s="36">
        <f t="shared" si="56"/>
        <v>59.4</v>
      </c>
      <c r="AC78" s="322">
        <f t="shared" si="56"/>
        <v>60</v>
      </c>
      <c r="AD78" s="319">
        <f t="shared" si="56"/>
        <v>40.069242424242418</v>
      </c>
      <c r="AE78" s="258">
        <f t="shared" si="56"/>
        <v>53.677301587301592</v>
      </c>
      <c r="AF78" s="258">
        <f t="shared" si="56"/>
        <v>55.833333333333336</v>
      </c>
      <c r="AG78" s="258">
        <f t="shared" si="56"/>
        <v>59.06666666666667</v>
      </c>
      <c r="AH78" s="334">
        <f t="shared" si="52"/>
        <v>52.161636002886006</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333" t="s">
        <v>52</v>
      </c>
      <c r="B79" s="129" t="s">
        <v>52</v>
      </c>
      <c r="C79" s="129" t="s">
        <v>52</v>
      </c>
      <c r="D79" s="130"/>
      <c r="E79" s="130"/>
      <c r="F79" s="134"/>
      <c r="G79" s="134">
        <v>48.747959921259849</v>
      </c>
      <c r="H79" s="134">
        <v>38.740489017820138</v>
      </c>
      <c r="I79" s="134">
        <v>37.475669291338583</v>
      </c>
      <c r="J79" s="134" t="e">
        <f>(J61+J14)*6.35</f>
        <v>#DIV/0!</v>
      </c>
      <c r="K79" s="134">
        <f>(K61+K14)*6.35</f>
        <v>254.92074999999997</v>
      </c>
      <c r="L79" s="134">
        <f>(L61+L14)*6.35</f>
        <v>245.71324999999999</v>
      </c>
      <c r="M79" s="134">
        <f>(M61+M14)*6.35</f>
        <v>255.93674999999999</v>
      </c>
      <c r="N79" s="134">
        <f>(N62+N14)*6.35</f>
        <v>249.76137499999996</v>
      </c>
      <c r="O79" s="134">
        <f t="shared" ref="O79:AG79" si="57">(O62+O15)*6.35</f>
        <v>-42.756666666666668</v>
      </c>
      <c r="P79" s="134">
        <f t="shared" si="57"/>
        <v>150.36799999999999</v>
      </c>
      <c r="Q79" s="134">
        <f t="shared" si="57"/>
        <v>154.30499999999998</v>
      </c>
      <c r="R79" s="134">
        <f t="shared" si="57"/>
        <v>176.7890909090909</v>
      </c>
      <c r="S79" s="134">
        <f t="shared" si="57"/>
        <v>192.15100000000001</v>
      </c>
      <c r="T79" s="134">
        <f t="shared" si="57"/>
        <v>223.49809523809523</v>
      </c>
      <c r="U79" s="134">
        <f t="shared" si="57"/>
        <v>238.75999999999996</v>
      </c>
      <c r="V79" s="134">
        <f t="shared" si="57"/>
        <v>233.36249999999998</v>
      </c>
      <c r="W79" s="134"/>
      <c r="X79" s="134"/>
      <c r="Y79" s="134">
        <f t="shared" si="57"/>
        <v>233.36249999999998</v>
      </c>
      <c r="Z79" s="134">
        <f t="shared" si="57"/>
        <v>235.90249999999997</v>
      </c>
      <c r="AA79" s="134">
        <f t="shared" si="57"/>
        <v>244.47499999999999</v>
      </c>
      <c r="AB79" s="134">
        <f t="shared" si="57"/>
        <v>248.285</v>
      </c>
      <c r="AC79" s="323">
        <f t="shared" si="57"/>
        <v>252.095</v>
      </c>
      <c r="AD79" s="320">
        <f t="shared" si="57"/>
        <v>160.48736363636363</v>
      </c>
      <c r="AE79" s="259">
        <f t="shared" si="57"/>
        <v>218.13636507936508</v>
      </c>
      <c r="AF79" s="259">
        <f t="shared" si="57"/>
        <v>234.20916666666665</v>
      </c>
      <c r="AG79" s="259">
        <f t="shared" si="57"/>
        <v>248.285</v>
      </c>
      <c r="AH79" s="334">
        <f t="shared" si="52"/>
        <v>215.2794738455988</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9.5" thickBot="1">
      <c r="A80" s="335" t="s">
        <v>53</v>
      </c>
      <c r="B80" s="336" t="s">
        <v>53</v>
      </c>
      <c r="C80" s="336" t="s">
        <v>53</v>
      </c>
      <c r="D80" s="337"/>
      <c r="E80" s="337"/>
      <c r="F80" s="338"/>
      <c r="G80" s="338"/>
      <c r="H80" s="338"/>
      <c r="I80" s="338"/>
      <c r="J80" s="338" t="e">
        <f>J70</f>
        <v>#DIV/0!</v>
      </c>
      <c r="K80" s="338">
        <f t="shared" ref="K80:L80" si="58">K70</f>
        <v>1.2</v>
      </c>
      <c r="L80" s="338">
        <f t="shared" si="58"/>
        <v>1.5</v>
      </c>
      <c r="M80" s="338">
        <f>M70</f>
        <v>1.625</v>
      </c>
      <c r="N80" s="338">
        <f t="shared" ref="N80:AG80" si="59">N71+N15</f>
        <v>47.85</v>
      </c>
      <c r="O80" s="338">
        <f t="shared" si="59"/>
        <v>2.0666666666666669</v>
      </c>
      <c r="P80" s="338">
        <f t="shared" si="59"/>
        <v>30.31</v>
      </c>
      <c r="Q80" s="338">
        <f t="shared" si="59"/>
        <v>32.56</v>
      </c>
      <c r="R80" s="338">
        <f t="shared" si="59"/>
        <v>38.491590909090903</v>
      </c>
      <c r="S80" s="338">
        <f t="shared" si="59"/>
        <v>41.480000000000004</v>
      </c>
      <c r="T80" s="338">
        <f t="shared" si="59"/>
        <v>46.875249999999994</v>
      </c>
      <c r="U80" s="338">
        <f t="shared" si="59"/>
        <v>48.5</v>
      </c>
      <c r="V80" s="338">
        <f t="shared" si="59"/>
        <v>47.9</v>
      </c>
      <c r="W80" s="338"/>
      <c r="X80" s="338"/>
      <c r="Y80" s="338">
        <f t="shared" si="59"/>
        <v>48</v>
      </c>
      <c r="Z80" s="338">
        <f t="shared" si="59"/>
        <v>48.4</v>
      </c>
      <c r="AA80" s="338">
        <f t="shared" si="59"/>
        <v>49.4</v>
      </c>
      <c r="AB80" s="338">
        <f t="shared" si="59"/>
        <v>49.9</v>
      </c>
      <c r="AC80" s="339">
        <f t="shared" si="59"/>
        <v>50.4</v>
      </c>
      <c r="AD80" s="340">
        <f t="shared" si="59"/>
        <v>33.787196969696964</v>
      </c>
      <c r="AE80" s="341">
        <f t="shared" si="59"/>
        <v>45.618416666666661</v>
      </c>
      <c r="AF80" s="341">
        <f t="shared" si="59"/>
        <v>48.1</v>
      </c>
      <c r="AG80" s="341">
        <f t="shared" si="59"/>
        <v>49.9</v>
      </c>
      <c r="AH80" s="342">
        <f t="shared" si="52"/>
        <v>44.351403409090899</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21.75" thickBot="1">
      <c r="A81" s="199"/>
      <c r="F81" s="135"/>
      <c r="G81" s="135"/>
      <c r="H81" s="135"/>
      <c r="I81" s="135"/>
      <c r="K81" s="135"/>
      <c r="L81" s="135"/>
      <c r="M81" s="135"/>
      <c r="N81" s="135"/>
      <c r="O81" s="135"/>
      <c r="P81" s="135"/>
      <c r="Q81" s="135"/>
      <c r="R81" s="137"/>
      <c r="S81" s="137"/>
      <c r="T81" s="137"/>
      <c r="U81" s="137"/>
      <c r="V81" s="137"/>
      <c r="W81" s="136"/>
      <c r="X81" s="136"/>
      <c r="Y81" s="137"/>
      <c r="Z81" s="137"/>
      <c r="AA81" s="137"/>
      <c r="AB81" s="137"/>
      <c r="AC81" s="137"/>
      <c r="AD81" s="137"/>
      <c r="AE81" s="137"/>
      <c r="AF81" s="137"/>
      <c r="AG81" s="137"/>
      <c r="AH81" s="7"/>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19.5" customHeight="1">
      <c r="A82" s="332" t="s">
        <v>54</v>
      </c>
      <c r="B82" s="343" t="s">
        <v>54</v>
      </c>
      <c r="C82" s="343" t="s">
        <v>54</v>
      </c>
      <c r="D82" s="344"/>
      <c r="E82" s="344"/>
      <c r="F82" s="329" t="s">
        <v>4</v>
      </c>
      <c r="G82" s="329" t="s">
        <v>5</v>
      </c>
      <c r="H82" s="329" t="s">
        <v>6</v>
      </c>
      <c r="I82" s="329" t="s">
        <v>7</v>
      </c>
      <c r="J82" s="328" t="s">
        <v>2</v>
      </c>
      <c r="K82" s="329" t="s">
        <v>9</v>
      </c>
      <c r="L82" s="329" t="s">
        <v>9</v>
      </c>
      <c r="M82" s="329" t="s">
        <v>9</v>
      </c>
      <c r="N82" s="329" t="s">
        <v>12</v>
      </c>
      <c r="O82" s="329" t="s">
        <v>13</v>
      </c>
      <c r="P82" s="329" t="s">
        <v>14</v>
      </c>
      <c r="Q82" s="329" t="s">
        <v>15</v>
      </c>
      <c r="R82" s="329" t="s">
        <v>16</v>
      </c>
      <c r="S82" s="329" t="s">
        <v>64</v>
      </c>
      <c r="T82" s="329" t="s">
        <v>65</v>
      </c>
      <c r="U82" s="329" t="s">
        <v>66</v>
      </c>
      <c r="V82" s="329" t="s">
        <v>67</v>
      </c>
      <c r="W82" s="330"/>
      <c r="X82" s="330"/>
      <c r="Y82" s="329" t="s">
        <v>68</v>
      </c>
      <c r="Z82" s="329" t="s">
        <v>69</v>
      </c>
      <c r="AA82" s="329" t="s">
        <v>70</v>
      </c>
      <c r="AB82" s="329" t="s">
        <v>77</v>
      </c>
      <c r="AC82" s="331" t="s">
        <v>78</v>
      </c>
      <c r="AD82" s="332" t="s">
        <v>79</v>
      </c>
      <c r="AE82" s="329" t="s">
        <v>80</v>
      </c>
      <c r="AF82" s="329" t="s">
        <v>81</v>
      </c>
      <c r="AG82" s="329" t="s">
        <v>82</v>
      </c>
      <c r="AH82" s="331">
        <v>2016</v>
      </c>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19.5" customHeight="1">
      <c r="A83" s="345" t="s">
        <v>56</v>
      </c>
      <c r="B83" s="138" t="s">
        <v>56</v>
      </c>
      <c r="C83" s="138" t="s">
        <v>56</v>
      </c>
      <c r="D83" s="142"/>
      <c r="E83" s="142"/>
      <c r="F83" s="143">
        <f t="shared" ref="F83" si="60">F74</f>
        <v>0</v>
      </c>
      <c r="G83" s="143">
        <f>G74</f>
        <v>56.18</v>
      </c>
      <c r="H83" s="143">
        <f t="shared" ref="H83" si="61">H74</f>
        <v>47.690789473684205</v>
      </c>
      <c r="I83" s="143">
        <f>I74</f>
        <v>45.375000000000007</v>
      </c>
      <c r="J83" s="143" t="e">
        <f>J74</f>
        <v>#DIV/0!</v>
      </c>
      <c r="K83" s="143">
        <f t="shared" ref="K83:L83" si="62">K74</f>
        <v>48.3</v>
      </c>
      <c r="L83" s="143">
        <f t="shared" si="62"/>
        <v>46.85</v>
      </c>
      <c r="M83" s="143">
        <f>M74</f>
        <v>48.634999999999998</v>
      </c>
      <c r="N83" s="143">
        <f>N74</f>
        <v>46.25</v>
      </c>
      <c r="O83" s="143">
        <f>O74</f>
        <v>0</v>
      </c>
      <c r="P83" s="143">
        <f>P74</f>
        <v>26.81</v>
      </c>
      <c r="Q83" s="143">
        <f>Q74</f>
        <v>29.38</v>
      </c>
      <c r="R83" s="143">
        <f t="shared" ref="R83:AG83" si="63">R74</f>
        <v>35.141818181818174</v>
      </c>
      <c r="S83" s="143">
        <f t="shared" si="63"/>
        <v>39.03</v>
      </c>
      <c r="T83" s="143">
        <f>T74</f>
        <v>44.268571428571427</v>
      </c>
      <c r="U83" s="143">
        <f t="shared" si="63"/>
        <v>46.4</v>
      </c>
      <c r="V83" s="143">
        <f t="shared" si="63"/>
        <v>45</v>
      </c>
      <c r="W83" s="361"/>
      <c r="X83" s="361"/>
      <c r="Y83" s="143">
        <f t="shared" si="63"/>
        <v>45</v>
      </c>
      <c r="Z83" s="143">
        <f t="shared" si="63"/>
        <v>45.4</v>
      </c>
      <c r="AA83" s="143">
        <f t="shared" si="63"/>
        <v>46.5</v>
      </c>
      <c r="AB83" s="143">
        <f t="shared" si="63"/>
        <v>47</v>
      </c>
      <c r="AC83" s="353">
        <f t="shared" si="63"/>
        <v>47.5</v>
      </c>
      <c r="AD83" s="321">
        <f t="shared" si="63"/>
        <v>30.443939393939388</v>
      </c>
      <c r="AE83" s="260">
        <f t="shared" si="63"/>
        <v>43.232857142857142</v>
      </c>
      <c r="AF83" s="260">
        <f t="shared" si="63"/>
        <v>45.133333333333333</v>
      </c>
      <c r="AG83" s="260">
        <f t="shared" si="63"/>
        <v>47</v>
      </c>
      <c r="AH83" s="334">
        <f t="shared" ref="AH83:AH89" si="64">AVERAGE(P83:AC83)</f>
        <v>41.452532467532464</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9.5" customHeight="1">
      <c r="A84" s="345" t="s">
        <v>57</v>
      </c>
      <c r="B84" s="138" t="s">
        <v>57</v>
      </c>
      <c r="C84" s="138" t="s">
        <v>57</v>
      </c>
      <c r="D84" s="142"/>
      <c r="E84" s="142"/>
      <c r="F84" s="143">
        <f t="shared" ref="F84" si="65">F75-F74</f>
        <v>0</v>
      </c>
      <c r="G84" s="143">
        <f>G75-G74</f>
        <v>-3.0341000000000022</v>
      </c>
      <c r="H84" s="143">
        <f t="shared" ref="H84" si="66">H75-H74</f>
        <v>-1.9265789473684194</v>
      </c>
      <c r="I84" s="143">
        <f>I75-I74</f>
        <v>1.4299999999999855</v>
      </c>
      <c r="J84" s="143" t="e">
        <f>J75-J74</f>
        <v>#DIV/0!</v>
      </c>
      <c r="K84" s="143" t="e">
        <f t="shared" ref="K84:L84" si="67">K75-K74</f>
        <v>#REF!</v>
      </c>
      <c r="L84" s="143" t="e">
        <f t="shared" si="67"/>
        <v>#REF!</v>
      </c>
      <c r="M84" s="143">
        <f>M75-M74</f>
        <v>1.4249999999999972</v>
      </c>
      <c r="N84" s="143">
        <f>N75-N74</f>
        <v>3.875</v>
      </c>
      <c r="O84" s="143">
        <f>O75-O74</f>
        <v>6</v>
      </c>
      <c r="P84" s="143">
        <f>P75-P74</f>
        <v>9.7899999999999956</v>
      </c>
      <c r="Q84" s="143">
        <f>Q75-Q74</f>
        <v>4.5627777777777787</v>
      </c>
      <c r="R84" s="143">
        <f t="shared" ref="R84:AG84" si="68">R75-R74</f>
        <v>3.8622727272727388</v>
      </c>
      <c r="S84" s="143">
        <f t="shared" si="68"/>
        <v>3.3299999999999983</v>
      </c>
      <c r="T84" s="143">
        <f>T75-T74</f>
        <v>-0.23190476190475806</v>
      </c>
      <c r="U84" s="143">
        <f t="shared" si="68"/>
        <v>-0.79999999999999716</v>
      </c>
      <c r="V84" s="143">
        <f t="shared" si="68"/>
        <v>-0.5</v>
      </c>
      <c r="W84" s="361"/>
      <c r="X84" s="361"/>
      <c r="Y84" s="143">
        <f t="shared" si="68"/>
        <v>0</v>
      </c>
      <c r="Z84" s="143">
        <f t="shared" si="68"/>
        <v>0.29999999999999716</v>
      </c>
      <c r="AA84" s="143">
        <f t="shared" si="68"/>
        <v>1</v>
      </c>
      <c r="AB84" s="143">
        <f t="shared" si="68"/>
        <v>1.5</v>
      </c>
      <c r="AC84" s="353">
        <f t="shared" si="68"/>
        <v>1.5</v>
      </c>
      <c r="AD84" s="321">
        <f t="shared" si="68"/>
        <v>6.0716835016835091</v>
      </c>
      <c r="AE84" s="260">
        <f t="shared" si="68"/>
        <v>0.76603174603175006</v>
      </c>
      <c r="AF84" s="260">
        <f t="shared" si="68"/>
        <v>-6.6666666666669983E-2</v>
      </c>
      <c r="AG84" s="260">
        <f t="shared" si="68"/>
        <v>1.3333333333333357</v>
      </c>
      <c r="AH84" s="334">
        <f t="shared" si="64"/>
        <v>2.0260954785954794</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9.5" customHeight="1">
      <c r="A85" s="345" t="s">
        <v>58</v>
      </c>
      <c r="B85" s="138" t="s">
        <v>58</v>
      </c>
      <c r="C85" s="138" t="s">
        <v>58</v>
      </c>
      <c r="D85" s="142"/>
      <c r="E85" s="142"/>
      <c r="F85" s="143">
        <f t="shared" ref="F85" si="69">F76-F74</f>
        <v>0</v>
      </c>
      <c r="G85" s="143">
        <f>G76-G74</f>
        <v>19.766299999999994</v>
      </c>
      <c r="H85" s="143">
        <f t="shared" ref="H85" si="70">H76-H74</f>
        <v>18.313947368421083</v>
      </c>
      <c r="I85" s="143">
        <f>I76-I74</f>
        <v>19.860999999999997</v>
      </c>
      <c r="J85" s="143" t="e">
        <f>J76-J74</f>
        <v>#DIV/0!</v>
      </c>
      <c r="K85" s="143">
        <f t="shared" ref="K85:M85" si="71">K76-K74</f>
        <v>16.482500000000002</v>
      </c>
      <c r="L85" s="143">
        <f t="shared" si="71"/>
        <v>17.249999999999993</v>
      </c>
      <c r="M85" s="143">
        <f t="shared" si="71"/>
        <v>16.372499999999995</v>
      </c>
      <c r="N85" s="143">
        <f>N76-N74</f>
        <v>15.8125</v>
      </c>
      <c r="O85" s="143">
        <f>O76-O74</f>
        <v>17.5</v>
      </c>
      <c r="P85" s="143">
        <f>P76-P74</f>
        <v>23.610000000000003</v>
      </c>
      <c r="Q85" s="143">
        <f t="shared" ref="Q85" si="72">Q76-Q74</f>
        <v>15.2</v>
      </c>
      <c r="R85" s="143">
        <f>R76-R74</f>
        <v>17.63000000000001</v>
      </c>
      <c r="S85" s="143">
        <f t="shared" ref="S85:AG85" si="73">S76-S74</f>
        <v>15.560000000000002</v>
      </c>
      <c r="T85" s="143">
        <f>T76-T74</f>
        <v>14.896666666666668</v>
      </c>
      <c r="U85" s="143">
        <f t="shared" si="73"/>
        <v>13</v>
      </c>
      <c r="V85" s="143">
        <f t="shared" si="73"/>
        <v>13.5</v>
      </c>
      <c r="W85" s="361"/>
      <c r="X85" s="361"/>
      <c r="Y85" s="143">
        <f t="shared" si="73"/>
        <v>13</v>
      </c>
      <c r="Z85" s="143">
        <f t="shared" si="73"/>
        <v>12</v>
      </c>
      <c r="AA85" s="143">
        <f t="shared" si="73"/>
        <v>12.5</v>
      </c>
      <c r="AB85" s="143">
        <f t="shared" si="73"/>
        <v>13</v>
      </c>
      <c r="AC85" s="353">
        <f t="shared" si="73"/>
        <v>13</v>
      </c>
      <c r="AD85" s="321">
        <f t="shared" si="73"/>
        <v>18.813333333333333</v>
      </c>
      <c r="AE85" s="260">
        <f t="shared" si="73"/>
        <v>14.485555555555557</v>
      </c>
      <c r="AF85" s="260">
        <f t="shared" si="73"/>
        <v>12.833333333333336</v>
      </c>
      <c r="AG85" s="260">
        <f t="shared" si="73"/>
        <v>12.833333333333336</v>
      </c>
      <c r="AH85" s="334">
        <f t="shared" si="64"/>
        <v>14.74138888888889</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9.5" customHeight="1">
      <c r="A86" s="345" t="s">
        <v>59</v>
      </c>
      <c r="B86" s="138" t="s">
        <v>59</v>
      </c>
      <c r="C86" s="138" t="s">
        <v>59</v>
      </c>
      <c r="D86" s="142"/>
      <c r="E86" s="142"/>
      <c r="F86" s="143">
        <f t="shared" ref="F86" si="74">F77-F74</f>
        <v>0</v>
      </c>
      <c r="G86" s="143">
        <f>G77-G74</f>
        <v>9.6289999999999978</v>
      </c>
      <c r="H86" s="143">
        <f t="shared" ref="H86" si="75">H77-H74</f>
        <v>9.384999999999998</v>
      </c>
      <c r="I86" s="143">
        <f>I77-I74</f>
        <v>13.61849999999999</v>
      </c>
      <c r="J86" s="143" t="e">
        <f>J77-J74</f>
        <v>#DIV/0!</v>
      </c>
      <c r="K86" s="143">
        <f t="shared" ref="K86:M86" si="76">K77-K74</f>
        <v>13.11</v>
      </c>
      <c r="L86" s="143">
        <f t="shared" si="76"/>
        <v>13.435000000000002</v>
      </c>
      <c r="M86" s="143">
        <f t="shared" si="76"/>
        <v>13.344999999999999</v>
      </c>
      <c r="N86" s="143">
        <f>N77-N74</f>
        <v>14.229999999999997</v>
      </c>
      <c r="O86" s="143">
        <f>O77-O74</f>
        <v>15.6</v>
      </c>
      <c r="P86" s="143">
        <f>P77-P74</f>
        <v>11.099999999999998</v>
      </c>
      <c r="Q86" s="143">
        <f>Q77-Q74</f>
        <v>11.620000000000001</v>
      </c>
      <c r="R86" s="143">
        <f t="shared" ref="R86:AG86" si="77">R77-R74</f>
        <v>12.238181818181829</v>
      </c>
      <c r="S86" s="143">
        <f t="shared" si="77"/>
        <v>10.5</v>
      </c>
      <c r="T86" s="143">
        <f>T77-T74</f>
        <v>10.901428571428582</v>
      </c>
      <c r="U86" s="143">
        <f t="shared" si="77"/>
        <v>11.899999999999999</v>
      </c>
      <c r="V86" s="143">
        <f t="shared" si="77"/>
        <v>11.399999999999999</v>
      </c>
      <c r="W86" s="361"/>
      <c r="X86" s="361"/>
      <c r="Y86" s="143">
        <f t="shared" si="77"/>
        <v>11</v>
      </c>
      <c r="Z86" s="143">
        <f t="shared" si="77"/>
        <v>11</v>
      </c>
      <c r="AA86" s="143">
        <f t="shared" si="77"/>
        <v>12</v>
      </c>
      <c r="AB86" s="143">
        <f t="shared" si="77"/>
        <v>13.399999999999999</v>
      </c>
      <c r="AC86" s="353">
        <f t="shared" si="77"/>
        <v>13.700000000000003</v>
      </c>
      <c r="AD86" s="321">
        <f t="shared" si="77"/>
        <v>11.652727272727276</v>
      </c>
      <c r="AE86" s="260">
        <f t="shared" si="77"/>
        <v>11.100476190476193</v>
      </c>
      <c r="AF86" s="260">
        <f t="shared" si="77"/>
        <v>11.133333333333333</v>
      </c>
      <c r="AG86" s="260">
        <f t="shared" si="77"/>
        <v>13.033333333333331</v>
      </c>
      <c r="AH86" s="334">
        <f t="shared" si="64"/>
        <v>11.729967532467535</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9.5" customHeight="1">
      <c r="A87" s="345" t="s">
        <v>60</v>
      </c>
      <c r="B87" s="138" t="s">
        <v>60</v>
      </c>
      <c r="C87" s="138" t="s">
        <v>60</v>
      </c>
      <c r="D87" s="142"/>
      <c r="E87" s="142"/>
      <c r="F87" s="143">
        <f t="shared" ref="F87" si="78">F78-F74</f>
        <v>0</v>
      </c>
      <c r="G87" s="143">
        <f>G78-G74</f>
        <v>8.8899999999999935</v>
      </c>
      <c r="H87" s="143">
        <f t="shared" ref="H87" si="79">H78-H74</f>
        <v>9.4255263157894831</v>
      </c>
      <c r="I87" s="143">
        <f>I78-I74</f>
        <v>14.103000000000002</v>
      </c>
      <c r="J87" s="143" t="e">
        <f>J78-J74</f>
        <v>#DIV/0!</v>
      </c>
      <c r="K87" s="143">
        <f t="shared" ref="K87:M87" si="80">K78-K74</f>
        <v>13.350000000000001</v>
      </c>
      <c r="L87" s="143">
        <f t="shared" si="80"/>
        <v>13.75</v>
      </c>
      <c r="M87" s="143">
        <f t="shared" si="80"/>
        <v>13.07</v>
      </c>
      <c r="N87" s="143">
        <f>N78-N74</f>
        <v>14.030000000000001</v>
      </c>
      <c r="O87" s="143">
        <f>O78-O74</f>
        <v>14.15</v>
      </c>
      <c r="P87" s="143">
        <f>P78-P74</f>
        <v>9.34</v>
      </c>
      <c r="Q87" s="143">
        <f>Q78-Q74</f>
        <v>9.16</v>
      </c>
      <c r="R87" s="143">
        <f t="shared" ref="R87:AG87" si="81">R78-R74</f>
        <v>10.375909090909097</v>
      </c>
      <c r="S87" s="143">
        <f t="shared" si="81"/>
        <v>9.0499999999999972</v>
      </c>
      <c r="T87" s="143">
        <f>T78-T74</f>
        <v>10.58333333333335</v>
      </c>
      <c r="U87" s="143">
        <f t="shared" si="81"/>
        <v>11.699999999999996</v>
      </c>
      <c r="V87" s="143">
        <f t="shared" si="81"/>
        <v>11.100000000000001</v>
      </c>
      <c r="W87" s="361"/>
      <c r="X87" s="361"/>
      <c r="Y87" s="143">
        <f t="shared" si="81"/>
        <v>10.5</v>
      </c>
      <c r="Z87" s="143">
        <f t="shared" si="81"/>
        <v>10.5</v>
      </c>
      <c r="AA87" s="143">
        <f t="shared" si="81"/>
        <v>11.299999999999997</v>
      </c>
      <c r="AB87" s="143">
        <f t="shared" si="81"/>
        <v>12.399999999999999</v>
      </c>
      <c r="AC87" s="353">
        <f t="shared" si="81"/>
        <v>12.5</v>
      </c>
      <c r="AD87" s="321">
        <f t="shared" si="81"/>
        <v>9.62530303030303</v>
      </c>
      <c r="AE87" s="260">
        <f t="shared" si="81"/>
        <v>10.44444444444445</v>
      </c>
      <c r="AF87" s="260">
        <f t="shared" si="81"/>
        <v>10.700000000000003</v>
      </c>
      <c r="AG87" s="260">
        <f t="shared" si="81"/>
        <v>12.06666666666667</v>
      </c>
      <c r="AH87" s="334">
        <f t="shared" si="64"/>
        <v>10.709103535353536</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9.5" customHeight="1">
      <c r="A88" s="345" t="s">
        <v>61</v>
      </c>
      <c r="B88" s="138" t="s">
        <v>61</v>
      </c>
      <c r="C88" s="138" t="s">
        <v>61</v>
      </c>
      <c r="D88" s="142"/>
      <c r="E88" s="142"/>
      <c r="F88" s="143">
        <f>F61</f>
        <v>0</v>
      </c>
      <c r="G88" s="143">
        <f>G79-G74</f>
        <v>-7.432040078740151</v>
      </c>
      <c r="H88" s="143">
        <f t="shared" ref="H88:I88" si="82">H79-H74</f>
        <v>-8.9503004558640669</v>
      </c>
      <c r="I88" s="143">
        <f t="shared" si="82"/>
        <v>-7.8993307086614237</v>
      </c>
      <c r="J88" s="143">
        <f>J61</f>
        <v>0</v>
      </c>
      <c r="K88" s="143">
        <f>K61</f>
        <v>-8.1550000000000011</v>
      </c>
      <c r="L88" s="143">
        <f>L61</f>
        <v>-8.1550000000000011</v>
      </c>
      <c r="M88" s="143">
        <f>M61</f>
        <v>-8.33</v>
      </c>
      <c r="N88" s="143">
        <f>N61</f>
        <v>-6.9175000000000004</v>
      </c>
      <c r="O88" s="143">
        <f t="shared" ref="O88:AC88" si="83">O62</f>
        <v>-6.7333333333333334</v>
      </c>
      <c r="P88" s="143">
        <f t="shared" si="83"/>
        <v>-3.13</v>
      </c>
      <c r="Q88" s="143">
        <f t="shared" si="83"/>
        <v>-5.08</v>
      </c>
      <c r="R88" s="143">
        <f t="shared" si="83"/>
        <v>-7.3010164638511021</v>
      </c>
      <c r="S88" s="143">
        <f t="shared" si="83"/>
        <v>-8.77</v>
      </c>
      <c r="T88" s="143">
        <f t="shared" si="83"/>
        <v>-9.0720209973753256</v>
      </c>
      <c r="U88" s="143">
        <f t="shared" si="83"/>
        <v>-8.8000000000000007</v>
      </c>
      <c r="V88" s="143">
        <f t="shared" si="83"/>
        <v>-8.25</v>
      </c>
      <c r="W88" s="143"/>
      <c r="X88" s="143"/>
      <c r="Y88" s="143">
        <f t="shared" si="83"/>
        <v>-8.25</v>
      </c>
      <c r="Z88" s="143">
        <f t="shared" si="83"/>
        <v>-8.25</v>
      </c>
      <c r="AA88" s="143">
        <f t="shared" si="83"/>
        <v>-8</v>
      </c>
      <c r="AB88" s="143">
        <f t="shared" si="83"/>
        <v>-7.9</v>
      </c>
      <c r="AC88" s="353">
        <f t="shared" si="83"/>
        <v>-7.8</v>
      </c>
      <c r="AD88" s="365">
        <f>AD61</f>
        <v>-5.1703388212837007</v>
      </c>
      <c r="AE88" s="260">
        <f>AE61</f>
        <v>-8.8722502916302126</v>
      </c>
      <c r="AF88" s="260">
        <f>AF79-AF74</f>
        <v>189.07583333333332</v>
      </c>
      <c r="AG88" s="358">
        <f>AG79-AG74</f>
        <v>201.285</v>
      </c>
      <c r="AH88" s="334">
        <f t="shared" si="64"/>
        <v>-7.5502531217688693</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36.75" customHeight="1" thickBot="1">
      <c r="A89" s="346" t="s">
        <v>62</v>
      </c>
      <c r="B89" s="347" t="s">
        <v>62</v>
      </c>
      <c r="C89" s="347" t="s">
        <v>62</v>
      </c>
      <c r="D89" s="348"/>
      <c r="E89" s="348"/>
      <c r="F89" s="349">
        <f t="shared" ref="F89" si="84">F70</f>
        <v>0</v>
      </c>
      <c r="G89" s="349">
        <f>G70</f>
        <v>0</v>
      </c>
      <c r="H89" s="349">
        <f t="shared" ref="H89" si="85">H70</f>
        <v>0</v>
      </c>
      <c r="I89" s="349">
        <f>I70</f>
        <v>0</v>
      </c>
      <c r="J89" s="349" t="e">
        <f>J70</f>
        <v>#DIV/0!</v>
      </c>
      <c r="K89" s="349">
        <f t="shared" ref="K89:M89" si="86">K70</f>
        <v>1.2</v>
      </c>
      <c r="L89" s="349">
        <f t="shared" si="86"/>
        <v>1.5</v>
      </c>
      <c r="M89" s="349">
        <f t="shared" si="86"/>
        <v>1.625</v>
      </c>
      <c r="N89" s="349">
        <f>N80-N74</f>
        <v>1.6000000000000014</v>
      </c>
      <c r="O89" s="349">
        <f>O80-O74</f>
        <v>2.0666666666666669</v>
      </c>
      <c r="P89" s="349">
        <f>P80-P74</f>
        <v>3.5</v>
      </c>
      <c r="Q89" s="349">
        <f>Q80-Q74</f>
        <v>3.1800000000000033</v>
      </c>
      <c r="R89" s="349">
        <f t="shared" ref="R89:AG89" si="87">R80-R74</f>
        <v>3.3497727272727289</v>
      </c>
      <c r="S89" s="349">
        <f t="shared" si="87"/>
        <v>2.4500000000000028</v>
      </c>
      <c r="T89" s="349">
        <f>T80-T74</f>
        <v>2.6066785714285672</v>
      </c>
      <c r="U89" s="349">
        <f t="shared" si="87"/>
        <v>2.1000000000000014</v>
      </c>
      <c r="V89" s="349">
        <f t="shared" si="87"/>
        <v>2.8999999999999986</v>
      </c>
      <c r="W89" s="362"/>
      <c r="X89" s="362"/>
      <c r="Y89" s="349">
        <f t="shared" si="87"/>
        <v>3</v>
      </c>
      <c r="Z89" s="349">
        <f t="shared" si="87"/>
        <v>3</v>
      </c>
      <c r="AA89" s="349">
        <f t="shared" si="87"/>
        <v>2.8999999999999986</v>
      </c>
      <c r="AB89" s="349">
        <f t="shared" si="87"/>
        <v>2.8999999999999986</v>
      </c>
      <c r="AC89" s="354">
        <f t="shared" si="87"/>
        <v>2.8999999999999986</v>
      </c>
      <c r="AD89" s="351">
        <f>AD80-AD74</f>
        <v>3.3432575757575762</v>
      </c>
      <c r="AE89" s="352">
        <f>AE80-AE74</f>
        <v>2.3855595238095191</v>
      </c>
      <c r="AF89" s="352">
        <f>AF80-AF74</f>
        <v>2.9666666666666686</v>
      </c>
      <c r="AG89" s="352">
        <f t="shared" si="87"/>
        <v>2.8999999999999986</v>
      </c>
      <c r="AH89" s="342">
        <f t="shared" si="64"/>
        <v>2.8988709415584411</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c r="A90" s="398"/>
      <c r="B90" s="276"/>
      <c r="C90" s="276"/>
      <c r="D90" s="152"/>
      <c r="E90" s="152"/>
      <c r="F90" s="277"/>
      <c r="G90" s="277"/>
      <c r="H90" s="277"/>
      <c r="I90" s="277"/>
      <c r="J90" s="278"/>
      <c r="K90" s="277"/>
      <c r="L90" s="277"/>
      <c r="M90" s="277"/>
      <c r="N90" s="277"/>
      <c r="O90" s="277"/>
      <c r="P90" s="277"/>
      <c r="Q90" s="277"/>
      <c r="R90" s="279"/>
      <c r="S90" s="279"/>
      <c r="T90" s="279"/>
      <c r="U90" s="279"/>
      <c r="V90" s="279"/>
      <c r="W90" s="280"/>
      <c r="X90" s="280"/>
      <c r="Y90" s="279"/>
      <c r="Z90" s="279"/>
      <c r="AA90" s="279"/>
      <c r="AB90" s="279"/>
      <c r="AC90" s="279"/>
      <c r="AD90" s="279"/>
      <c r="AE90" s="279"/>
      <c r="AF90" s="279"/>
      <c r="AG90" s="279"/>
      <c r="AH90" s="7"/>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idden="1">
      <c r="A91" s="398"/>
      <c r="B91" s="281"/>
      <c r="C91" s="281"/>
      <c r="D91" s="282"/>
      <c r="E91" s="282"/>
      <c r="F91" s="283" t="s">
        <v>4</v>
      </c>
      <c r="G91" s="283" t="s">
        <v>5</v>
      </c>
      <c r="H91" s="283" t="s">
        <v>6</v>
      </c>
      <c r="I91" s="283" t="s">
        <v>7</v>
      </c>
      <c r="J91" s="284"/>
      <c r="K91" s="283" t="s">
        <v>9</v>
      </c>
      <c r="L91" s="283" t="s">
        <v>9</v>
      </c>
      <c r="M91" s="283" t="s">
        <v>70</v>
      </c>
      <c r="N91" s="283" t="s">
        <v>12</v>
      </c>
      <c r="O91" s="283" t="s">
        <v>13</v>
      </c>
      <c r="P91" s="283" t="s">
        <v>13</v>
      </c>
      <c r="Q91" s="283" t="s">
        <v>13</v>
      </c>
      <c r="R91" s="283"/>
      <c r="S91" s="283"/>
      <c r="T91" s="283"/>
      <c r="U91" s="283"/>
      <c r="V91" s="283" t="s">
        <v>17</v>
      </c>
      <c r="W91" s="285"/>
      <c r="X91" s="285"/>
      <c r="Y91" s="286"/>
      <c r="Z91" s="286"/>
      <c r="AA91" s="286"/>
      <c r="AB91" s="286"/>
      <c r="AC91" s="286"/>
      <c r="AD91" s="283" t="s">
        <v>55</v>
      </c>
      <c r="AE91" s="283" t="s">
        <v>55</v>
      </c>
      <c r="AF91" s="283"/>
      <c r="AG91" s="283" t="s">
        <v>55</v>
      </c>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idden="1">
      <c r="A92" s="398"/>
      <c r="B92" s="287">
        <v>0.03</v>
      </c>
      <c r="C92" s="287">
        <v>0.03</v>
      </c>
      <c r="D92" s="288"/>
      <c r="E92" s="288"/>
      <c r="F92" s="289">
        <f>$B$92*$J$92</f>
        <v>-0.6</v>
      </c>
      <c r="G92" s="289">
        <f>$B$92*$J$92</f>
        <v>-0.6</v>
      </c>
      <c r="H92" s="289">
        <f>$B$92*$J$92</f>
        <v>-0.6</v>
      </c>
      <c r="I92" s="289">
        <f>$B$92*$J$92</f>
        <v>-0.6</v>
      </c>
      <c r="J92" s="290">
        <v>-20</v>
      </c>
      <c r="K92" s="289">
        <f t="shared" ref="K92:P92" si="88">$B$92*$J$92</f>
        <v>-0.6</v>
      </c>
      <c r="L92" s="289">
        <f t="shared" si="88"/>
        <v>-0.6</v>
      </c>
      <c r="M92" s="289">
        <f t="shared" si="88"/>
        <v>-0.6</v>
      </c>
      <c r="N92" s="289">
        <f t="shared" si="88"/>
        <v>-0.6</v>
      </c>
      <c r="O92" s="289">
        <f t="shared" si="88"/>
        <v>-0.6</v>
      </c>
      <c r="P92" s="289">
        <f t="shared" si="88"/>
        <v>-0.6</v>
      </c>
      <c r="Q92" s="289">
        <f>$B$92*$J$92</f>
        <v>-0.6</v>
      </c>
      <c r="R92" s="291"/>
      <c r="S92" s="291"/>
      <c r="T92" s="291"/>
      <c r="U92" s="291"/>
      <c r="V92" s="291">
        <v>0.94499999999999995</v>
      </c>
      <c r="W92" s="292"/>
      <c r="X92" s="292"/>
      <c r="Y92" s="291"/>
      <c r="Z92" s="291"/>
      <c r="AA92" s="291"/>
      <c r="AB92" s="291"/>
      <c r="AC92" s="291"/>
      <c r="AD92" s="289">
        <f>$B$92*$J$92</f>
        <v>-0.6</v>
      </c>
      <c r="AE92" s="289">
        <f>$B$92*$J$92</f>
        <v>-0.6</v>
      </c>
      <c r="AF92" s="289"/>
      <c r="AG92" s="289">
        <f>$B$92*$J$92</f>
        <v>-0.6</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398"/>
      <c r="B93" s="287">
        <v>0.03</v>
      </c>
      <c r="C93" s="287">
        <v>0.03</v>
      </c>
      <c r="D93" s="288"/>
      <c r="E93" s="288"/>
      <c r="F93" s="289">
        <f t="shared" ref="F93:I96" si="89">$B93*(F75-F$74-1.7)</f>
        <v>-5.0999999999999997E-2</v>
      </c>
      <c r="G93" s="289">
        <f t="shared" si="89"/>
        <v>-0.14202300000000007</v>
      </c>
      <c r="H93" s="289">
        <f t="shared" si="89"/>
        <v>-0.10879736842105259</v>
      </c>
      <c r="I93" s="289">
        <f t="shared" si="89"/>
        <v>-8.1000000000004332E-3</v>
      </c>
      <c r="J93" s="290"/>
      <c r="K93" s="289" t="e">
        <f t="shared" ref="K93:P96" si="90">$B93*(K75-K$74-1.7)</f>
        <v>#REF!</v>
      </c>
      <c r="L93" s="289" t="e">
        <f t="shared" si="90"/>
        <v>#REF!</v>
      </c>
      <c r="M93" s="289">
        <f t="shared" si="90"/>
        <v>-8.2500000000000837E-3</v>
      </c>
      <c r="N93" s="289">
        <f t="shared" si="90"/>
        <v>6.5249999999999989E-2</v>
      </c>
      <c r="O93" s="289">
        <f t="shared" si="90"/>
        <v>0.129</v>
      </c>
      <c r="P93" s="289">
        <f t="shared" si="90"/>
        <v>0.24269999999999989</v>
      </c>
      <c r="Q93" s="289">
        <f>$B93*(Q75-Q$74-1.7)</f>
        <v>8.5883333333333353E-2</v>
      </c>
      <c r="R93" s="291"/>
      <c r="S93" s="291"/>
      <c r="T93" s="291"/>
      <c r="U93" s="291"/>
      <c r="V93" s="291" t="e">
        <v>#REF!</v>
      </c>
      <c r="W93" s="292"/>
      <c r="X93" s="292"/>
      <c r="Y93" s="291"/>
      <c r="Z93" s="291"/>
      <c r="AA93" s="291"/>
      <c r="AB93" s="291"/>
      <c r="AC93" s="291"/>
      <c r="AD93" s="289">
        <f t="shared" ref="AD93:AG96" si="91">$B93*(AD75-AD$74-1.7)</f>
        <v>0.13115050505050527</v>
      </c>
      <c r="AE93" s="289">
        <f t="shared" si="91"/>
        <v>-2.8019047619047496E-2</v>
      </c>
      <c r="AF93" s="289"/>
      <c r="AG93" s="289">
        <f t="shared" si="91"/>
        <v>-1.0999999999999927E-2</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398"/>
      <c r="B94" s="287">
        <v>0.16</v>
      </c>
      <c r="C94" s="287">
        <v>0.16</v>
      </c>
      <c r="D94" s="288"/>
      <c r="E94" s="288"/>
      <c r="F94" s="289">
        <f t="shared" si="89"/>
        <v>-0.27200000000000002</v>
      </c>
      <c r="G94" s="289">
        <f t="shared" si="89"/>
        <v>2.8906079999999994</v>
      </c>
      <c r="H94" s="289">
        <f t="shared" si="89"/>
        <v>2.6582315789473734</v>
      </c>
      <c r="I94" s="289">
        <f t="shared" si="89"/>
        <v>2.9057599999999999</v>
      </c>
      <c r="J94" s="290"/>
      <c r="K94" s="289">
        <f t="shared" si="90"/>
        <v>2.3652000000000006</v>
      </c>
      <c r="L94" s="289">
        <f t="shared" si="90"/>
        <v>2.4879999999999991</v>
      </c>
      <c r="M94" s="289">
        <f t="shared" si="90"/>
        <v>2.3475999999999995</v>
      </c>
      <c r="N94" s="289">
        <f t="shared" si="90"/>
        <v>2.258</v>
      </c>
      <c r="O94" s="289">
        <f t="shared" si="90"/>
        <v>2.528</v>
      </c>
      <c r="P94" s="289">
        <f t="shared" si="90"/>
        <v>3.5056000000000007</v>
      </c>
      <c r="Q94" s="289">
        <f>$B94*(Q76-Q$74-1.7)</f>
        <v>2.16</v>
      </c>
      <c r="R94" s="291"/>
      <c r="S94" s="291"/>
      <c r="T94" s="291"/>
      <c r="U94" s="291"/>
      <c r="V94" s="291" t="e">
        <v>#REF!</v>
      </c>
      <c r="W94" s="292"/>
      <c r="X94" s="292"/>
      <c r="Y94" s="291"/>
      <c r="Z94" s="291"/>
      <c r="AA94" s="291"/>
      <c r="AB94" s="291"/>
      <c r="AC94" s="291"/>
      <c r="AD94" s="289">
        <f t="shared" si="91"/>
        <v>2.7381333333333333</v>
      </c>
      <c r="AE94" s="289">
        <f t="shared" si="91"/>
        <v>2.0456888888888893</v>
      </c>
      <c r="AF94" s="289"/>
      <c r="AG94" s="289">
        <f t="shared" si="91"/>
        <v>1.7813333333333339</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252"/>
      <c r="B95" s="287">
        <v>0.15</v>
      </c>
      <c r="C95" s="287">
        <v>0.15</v>
      </c>
      <c r="D95" s="288"/>
      <c r="E95" s="288"/>
      <c r="F95" s="289">
        <f t="shared" si="89"/>
        <v>-0.255</v>
      </c>
      <c r="G95" s="289">
        <f t="shared" si="89"/>
        <v>1.1893499999999997</v>
      </c>
      <c r="H95" s="289">
        <f t="shared" si="89"/>
        <v>1.1527499999999997</v>
      </c>
      <c r="I95" s="289">
        <f t="shared" si="89"/>
        <v>1.7877749999999986</v>
      </c>
      <c r="J95" s="290"/>
      <c r="K95" s="289">
        <f t="shared" si="90"/>
        <v>1.7115</v>
      </c>
      <c r="L95" s="289">
        <f t="shared" si="90"/>
        <v>1.7602500000000003</v>
      </c>
      <c r="M95" s="289">
        <f t="shared" si="90"/>
        <v>1.7467499999999998</v>
      </c>
      <c r="N95" s="289">
        <f t="shared" si="90"/>
        <v>1.8794999999999995</v>
      </c>
      <c r="O95" s="289">
        <f t="shared" si="90"/>
        <v>2.085</v>
      </c>
      <c r="P95" s="289">
        <f t="shared" si="90"/>
        <v>1.4099999999999997</v>
      </c>
      <c r="Q95" s="289">
        <f>$B95*(Q77-Q$74-1.7)</f>
        <v>1.4880000000000002</v>
      </c>
      <c r="R95" s="291"/>
      <c r="S95" s="291"/>
      <c r="T95" s="291"/>
      <c r="U95" s="291"/>
      <c r="V95" s="291" t="e">
        <v>#REF!</v>
      </c>
      <c r="W95" s="292"/>
      <c r="X95" s="292"/>
      <c r="Y95" s="291"/>
      <c r="Z95" s="291"/>
      <c r="AA95" s="291"/>
      <c r="AB95" s="291"/>
      <c r="AC95" s="291"/>
      <c r="AD95" s="289">
        <f t="shared" si="91"/>
        <v>1.4929090909090914</v>
      </c>
      <c r="AE95" s="289">
        <f t="shared" si="91"/>
        <v>1.4100714285714291</v>
      </c>
      <c r="AF95" s="289"/>
      <c r="AG95" s="289">
        <f t="shared" si="91"/>
        <v>1.6999999999999997</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0.39</v>
      </c>
      <c r="C96" s="287">
        <v>0.39</v>
      </c>
      <c r="D96" s="288"/>
      <c r="E96" s="288"/>
      <c r="F96" s="289">
        <f t="shared" si="89"/>
        <v>-0.66300000000000003</v>
      </c>
      <c r="G96" s="289">
        <f t="shared" si="89"/>
        <v>2.8040999999999974</v>
      </c>
      <c r="H96" s="289">
        <f t="shared" si="89"/>
        <v>3.0129552631578984</v>
      </c>
      <c r="I96" s="289">
        <f t="shared" si="89"/>
        <v>4.8371700000000013</v>
      </c>
      <c r="J96" s="290"/>
      <c r="K96" s="289">
        <f t="shared" si="90"/>
        <v>4.5435000000000008</v>
      </c>
      <c r="L96" s="289">
        <f t="shared" si="90"/>
        <v>4.6995000000000005</v>
      </c>
      <c r="M96" s="289">
        <f t="shared" si="90"/>
        <v>4.4343000000000004</v>
      </c>
      <c r="N96" s="289">
        <f t="shared" si="90"/>
        <v>4.8087000000000009</v>
      </c>
      <c r="O96" s="289">
        <f t="shared" si="90"/>
        <v>4.8555000000000001</v>
      </c>
      <c r="P96" s="289">
        <f t="shared" si="90"/>
        <v>2.9796</v>
      </c>
      <c r="Q96" s="289">
        <f>$B96*(Q78-Q$74-1.7)</f>
        <v>2.9094000000000002</v>
      </c>
      <c r="R96" s="291"/>
      <c r="S96" s="291"/>
      <c r="T96" s="291"/>
      <c r="U96" s="291"/>
      <c r="V96" s="291" t="e">
        <v>#REF!</v>
      </c>
      <c r="W96" s="292"/>
      <c r="X96" s="292"/>
      <c r="Y96" s="291"/>
      <c r="Z96" s="291"/>
      <c r="AA96" s="291"/>
      <c r="AB96" s="291"/>
      <c r="AC96" s="291"/>
      <c r="AD96" s="289">
        <f t="shared" si="91"/>
        <v>3.0908681818181818</v>
      </c>
      <c r="AE96" s="289">
        <f t="shared" si="91"/>
        <v>3.4103333333333361</v>
      </c>
      <c r="AF96" s="289"/>
      <c r="AG96" s="289">
        <f t="shared" si="91"/>
        <v>4.0430000000000019</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0.12</v>
      </c>
      <c r="C97" s="287">
        <v>0.12</v>
      </c>
      <c r="D97" s="288"/>
      <c r="E97" s="288"/>
      <c r="F97" s="289">
        <f>$B$97*((F79/6.5)-(F$74-1.7))</f>
        <v>0.20399999999999999</v>
      </c>
      <c r="G97" s="289">
        <f>$B$97*((G79/6.5)-(G$74-1.7))</f>
        <v>-5.637637662992125</v>
      </c>
      <c r="H97" s="289">
        <f>$B$97*((H79/6.5)-(H$74-1.7))</f>
        <v>-4.8036857088208089</v>
      </c>
      <c r="I97" s="289">
        <f>$B$97*((I79/6.5)-(I$74-1.7))</f>
        <v>-4.5491414900060576</v>
      </c>
      <c r="J97" s="290"/>
      <c r="K97" s="289">
        <f t="shared" ref="K97:M97" si="92">$B$97*((K79/6.5)-(K$74-1.7))</f>
        <v>-0.88577076923076925</v>
      </c>
      <c r="L97" s="289">
        <f t="shared" si="92"/>
        <v>-0.88175538461538472</v>
      </c>
      <c r="M97" s="289">
        <f t="shared" si="92"/>
        <v>-0.90721384615384548</v>
      </c>
      <c r="N97" s="289">
        <f>$B$97*((N79/6.5)-(N$74-1.7))</f>
        <v>-0.73502076923076998</v>
      </c>
      <c r="O97" s="289">
        <f>$B$97*((O79/6.5)-(O$74-1.7))</f>
        <v>-0.58535384615384611</v>
      </c>
      <c r="P97" s="289">
        <f>$B$97*((P79/6.5)-(P$74-1.7))</f>
        <v>-0.23717538461538468</v>
      </c>
      <c r="Q97" s="289">
        <f>$B$97*((Q79/6.5)-(Q$74-1.7))</f>
        <v>-0.47289230769230811</v>
      </c>
      <c r="R97" s="291"/>
      <c r="S97" s="291"/>
      <c r="T97" s="291"/>
      <c r="U97" s="291"/>
      <c r="V97" s="291" t="e">
        <v>#REF!</v>
      </c>
      <c r="W97" s="292"/>
      <c r="X97" s="292"/>
      <c r="Y97" s="291"/>
      <c r="Z97" s="291"/>
      <c r="AA97" s="291"/>
      <c r="AB97" s="291"/>
      <c r="AC97" s="291"/>
      <c r="AD97" s="289">
        <f t="shared" ref="AD97:AG97" si="93">$B$97*((AD79/6.5)-(AD$74-1.7))</f>
        <v>-0.48642909090909042</v>
      </c>
      <c r="AE97" s="289">
        <f t="shared" si="93"/>
        <v>-0.9568099633699626</v>
      </c>
      <c r="AF97" s="289"/>
      <c r="AG97" s="289">
        <f t="shared" si="93"/>
        <v>-0.85227692307692282</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0.03</v>
      </c>
      <c r="C98" s="287">
        <v>0.03</v>
      </c>
      <c r="D98" s="288"/>
      <c r="E98" s="288"/>
      <c r="F98" s="289">
        <f>$B98*(F81-F$74-1.7)</f>
        <v>-5.0999999999999997E-2</v>
      </c>
      <c r="G98" s="289">
        <f>$B98*(G81-G$74-1.7)</f>
        <v>-1.7363999999999999</v>
      </c>
      <c r="H98" s="289">
        <f>$B98*(H81-H$74-1.7)</f>
        <v>-1.4817236842105261</v>
      </c>
      <c r="I98" s="289">
        <f>$B98*(I81-I$74-1.7)</f>
        <v>-1.4122500000000002</v>
      </c>
      <c r="J98" s="290"/>
      <c r="K98" s="289">
        <f t="shared" ref="K98:M98" si="94">$B98*(K81-K$74-1.7)</f>
        <v>-1.5</v>
      </c>
      <c r="L98" s="289">
        <f t="shared" si="94"/>
        <v>-1.4565000000000001</v>
      </c>
      <c r="M98" s="289">
        <f t="shared" si="94"/>
        <v>-1.5100499999999999</v>
      </c>
      <c r="N98" s="289">
        <f>$B98*(N81-N$74-1.7)</f>
        <v>-1.4385000000000001</v>
      </c>
      <c r="O98" s="289">
        <f>$B98*(O81-O$74-1.7)</f>
        <v>-5.0999999999999997E-2</v>
      </c>
      <c r="P98" s="289">
        <f>$B98*(P81-P$74-1.7)</f>
        <v>-0.85529999999999995</v>
      </c>
      <c r="Q98" s="289">
        <f>$B98*(Q81-Q$74-1.7)</f>
        <v>-0.9323999999999999</v>
      </c>
      <c r="R98" s="291"/>
      <c r="S98" s="291"/>
      <c r="T98" s="291"/>
      <c r="U98" s="291"/>
      <c r="V98" s="291" t="e">
        <v>#REF!</v>
      </c>
      <c r="W98" s="292"/>
      <c r="X98" s="292"/>
      <c r="Y98" s="291"/>
      <c r="Z98" s="291"/>
      <c r="AA98" s="291"/>
      <c r="AB98" s="291"/>
      <c r="AC98" s="291"/>
      <c r="AD98" s="289">
        <f t="shared" ref="AD98:AG98" si="95">$B98*(AD81-AD$74-1.7)</f>
        <v>-0.96431818181818174</v>
      </c>
      <c r="AE98" s="289">
        <f t="shared" si="95"/>
        <v>-1.3479857142857143</v>
      </c>
      <c r="AF98" s="289"/>
      <c r="AG98" s="289">
        <f t="shared" si="95"/>
        <v>-1.4610000000000001</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0.09</v>
      </c>
      <c r="C99" s="287">
        <v>0.09</v>
      </c>
      <c r="D99" s="288"/>
      <c r="E99" s="288"/>
      <c r="F99" s="289"/>
      <c r="G99" s="289"/>
      <c r="H99" s="289"/>
      <c r="I99" s="289"/>
      <c r="J99" s="290"/>
      <c r="K99" s="289"/>
      <c r="L99" s="289"/>
      <c r="M99" s="289"/>
      <c r="N99" s="289"/>
      <c r="O99" s="289"/>
      <c r="P99" s="289"/>
      <c r="Q99" s="289"/>
      <c r="R99" s="291"/>
      <c r="S99" s="291"/>
      <c r="T99" s="291"/>
      <c r="U99" s="291"/>
      <c r="V99" s="291"/>
      <c r="W99" s="292"/>
      <c r="X99" s="292"/>
      <c r="Y99" s="291"/>
      <c r="Z99" s="291"/>
      <c r="AA99" s="291"/>
      <c r="AB99" s="291"/>
      <c r="AC99" s="291"/>
      <c r="AD99" s="289"/>
      <c r="AE99" s="289"/>
      <c r="AF99" s="289"/>
      <c r="AG99" s="289"/>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93"/>
      <c r="C100" s="293"/>
      <c r="D100" s="294"/>
      <c r="E100" s="294"/>
      <c r="F100" s="289">
        <f>SUM(F92:F98)</f>
        <v>-1.6879999999999999</v>
      </c>
      <c r="G100" s="289">
        <f>SUM(G92:G98)</f>
        <v>-1.2320026629921286</v>
      </c>
      <c r="H100" s="289">
        <f t="shared" ref="H100" si="96">SUM(H92:H98)</f>
        <v>-0.17026991934711599</v>
      </c>
      <c r="I100" s="289">
        <f>SUM(I92:I98)</f>
        <v>2.9612135099939429</v>
      </c>
      <c r="J100" s="290"/>
      <c r="K100" s="289" t="e">
        <f t="shared" ref="K100:M100" si="97">SUM(K92:K98)</f>
        <v>#REF!</v>
      </c>
      <c r="L100" s="289" t="e">
        <f t="shared" si="97"/>
        <v>#REF!</v>
      </c>
      <c r="M100" s="289">
        <f t="shared" si="97"/>
        <v>5.503136153846155</v>
      </c>
      <c r="N100" s="289">
        <f>SUM(N92:N98)</f>
        <v>6.2379292307692298</v>
      </c>
      <c r="O100" s="289">
        <f>SUM(O92:O98)</f>
        <v>8.3611461538461516</v>
      </c>
      <c r="P100" s="289">
        <f>SUM(P92:P98)</f>
        <v>6.4454246153846162</v>
      </c>
      <c r="Q100" s="289">
        <f t="shared" ref="Q100" si="98">SUM(Q92:Q98)</f>
        <v>4.6379910256410248</v>
      </c>
      <c r="R100" s="291"/>
      <c r="S100" s="291"/>
      <c r="T100" s="291"/>
      <c r="U100" s="291"/>
      <c r="V100" s="291" t="e">
        <v>#REF!</v>
      </c>
      <c r="W100" s="292"/>
      <c r="X100" s="292"/>
      <c r="Y100" s="291"/>
      <c r="Z100" s="291"/>
      <c r="AA100" s="291"/>
      <c r="AB100" s="291"/>
      <c r="AC100" s="291"/>
      <c r="AD100" s="289">
        <f t="shared" ref="AD100:AG100" si="99">SUM(AD92:AD98)</f>
        <v>5.4023138383838401</v>
      </c>
      <c r="AE100" s="289">
        <f t="shared" si="99"/>
        <v>3.9332789255189295</v>
      </c>
      <c r="AF100" s="289"/>
      <c r="AG100" s="289">
        <f t="shared" si="99"/>
        <v>4.6000564102564123</v>
      </c>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252"/>
      <c r="B101" s="276"/>
      <c r="C101" s="276"/>
      <c r="D101" s="152"/>
      <c r="E101" s="152"/>
      <c r="F101" s="277"/>
      <c r="G101" s="277"/>
      <c r="H101" s="277"/>
      <c r="I101" s="277"/>
      <c r="J101" s="278"/>
      <c r="K101" s="277"/>
      <c r="L101" s="277"/>
      <c r="M101" s="277"/>
      <c r="N101" s="277"/>
      <c r="O101" s="277"/>
      <c r="P101" s="277"/>
      <c r="Q101" s="277"/>
      <c r="R101" s="277"/>
      <c r="S101" s="277"/>
      <c r="T101" s="277"/>
      <c r="U101" s="277"/>
      <c r="V101" s="279"/>
      <c r="W101" s="280"/>
      <c r="X101" s="280"/>
      <c r="Y101" s="279"/>
      <c r="Z101" s="279"/>
      <c r="AA101" s="279"/>
      <c r="AB101" s="279"/>
      <c r="AC101" s="279"/>
      <c r="AD101" s="279"/>
      <c r="AE101" s="279"/>
      <c r="AF101" s="279"/>
      <c r="AG101" s="279"/>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77"/>
      <c r="V102" s="279"/>
      <c r="W102" s="280"/>
      <c r="X102" s="280"/>
      <c r="Y102" s="279"/>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77"/>
      <c r="V103" s="279"/>
      <c r="W103" s="280"/>
      <c r="X103" s="280"/>
      <c r="Y103" s="279"/>
      <c r="Z103" s="279"/>
      <c r="AA103" s="279"/>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95"/>
      <c r="B104" s="276"/>
      <c r="C104" s="276"/>
      <c r="D104" s="152"/>
      <c r="E104" s="152"/>
      <c r="F104" s="277"/>
      <c r="G104" s="277"/>
      <c r="H104" s="277"/>
      <c r="I104" s="277"/>
      <c r="J104" s="278"/>
      <c r="K104" s="277"/>
      <c r="L104" s="277"/>
      <c r="M104" s="277"/>
      <c r="N104" s="277"/>
      <c r="O104" s="277"/>
      <c r="P104" s="277"/>
      <c r="Q104" s="277"/>
      <c r="R104" s="277"/>
      <c r="S104" s="277"/>
      <c r="T104" s="277"/>
      <c r="U104" s="277"/>
      <c r="V104" s="279"/>
      <c r="W104" s="280"/>
      <c r="X104" s="280"/>
      <c r="Y104" s="279"/>
      <c r="Z104" s="279"/>
      <c r="AA104" s="279"/>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77"/>
      <c r="V105" s="279"/>
      <c r="W105" s="280"/>
      <c r="X105" s="280"/>
      <c r="Y105" s="279"/>
      <c r="Z105" s="279"/>
      <c r="AA105" s="279"/>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77"/>
      <c r="V106" s="279"/>
      <c r="W106" s="280"/>
      <c r="X106" s="280"/>
      <c r="Y106" s="279"/>
      <c r="Z106" s="279"/>
      <c r="AA106" s="279"/>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77"/>
      <c r="V107" s="279"/>
      <c r="W107" s="280"/>
      <c r="X107" s="280"/>
      <c r="Y107" s="279"/>
      <c r="Z107" s="279"/>
      <c r="AA107" s="279"/>
      <c r="AB107" s="279"/>
      <c r="AC107" s="279"/>
      <c r="AD107" s="279"/>
      <c r="AE107" s="279"/>
      <c r="AF107" s="279"/>
      <c r="AG107" s="279"/>
      <c r="AH107" s="7"/>
    </row>
    <row r="108" spans="1:358">
      <c r="A108" s="252"/>
      <c r="B108" s="276"/>
      <c r="C108" s="276"/>
      <c r="D108" s="152"/>
      <c r="E108" s="152"/>
      <c r="F108" s="277"/>
      <c r="G108" s="277"/>
      <c r="H108" s="277"/>
      <c r="I108" s="277"/>
      <c r="J108" s="278"/>
      <c r="K108" s="277"/>
      <c r="L108" s="277"/>
      <c r="M108" s="277"/>
      <c r="N108" s="277"/>
      <c r="O108" s="277"/>
      <c r="P108" s="277"/>
      <c r="Q108" s="277"/>
      <c r="R108" s="277"/>
      <c r="S108" s="277"/>
      <c r="T108" s="277"/>
      <c r="U108" s="277"/>
      <c r="V108" s="279"/>
      <c r="W108" s="280"/>
      <c r="X108" s="280"/>
      <c r="Y108" s="279"/>
      <c r="Z108" s="279"/>
      <c r="AA108" s="279"/>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77"/>
      <c r="V109" s="279"/>
      <c r="W109" s="280"/>
      <c r="X109" s="280"/>
      <c r="Y109" s="279"/>
      <c r="Z109" s="279"/>
      <c r="AA109" s="279"/>
      <c r="AB109" s="279"/>
      <c r="AC109" s="279"/>
      <c r="AD109" s="279"/>
      <c r="AE109" s="279"/>
      <c r="AF109" s="279"/>
      <c r="AG109" s="279"/>
      <c r="AH109" s="7"/>
    </row>
    <row r="110" spans="1:358">
      <c r="A110" s="398"/>
      <c r="B110" s="276"/>
      <c r="C110" s="276"/>
      <c r="D110" s="152"/>
      <c r="E110" s="152"/>
      <c r="F110" s="277"/>
      <c r="G110" s="277"/>
      <c r="H110" s="277"/>
      <c r="I110" s="277"/>
      <c r="J110" s="278"/>
      <c r="K110" s="277"/>
      <c r="L110" s="277"/>
      <c r="M110" s="277"/>
      <c r="N110" s="277"/>
      <c r="O110" s="277"/>
      <c r="P110" s="277"/>
      <c r="Q110" s="277"/>
      <c r="R110" s="277"/>
      <c r="S110" s="277"/>
      <c r="T110" s="277"/>
      <c r="U110" s="277"/>
      <c r="V110" s="279"/>
      <c r="W110" s="280"/>
      <c r="X110" s="280"/>
      <c r="Y110" s="279"/>
      <c r="Z110" s="279"/>
      <c r="AA110" s="279"/>
      <c r="AB110" s="279"/>
      <c r="AC110" s="279"/>
      <c r="AD110" s="279"/>
      <c r="AE110" s="279"/>
      <c r="AF110" s="279"/>
      <c r="AG110" s="279"/>
      <c r="AH110" s="7"/>
    </row>
    <row r="111" spans="1:358">
      <c r="A111" s="398"/>
      <c r="B111" s="276"/>
      <c r="C111" s="276"/>
      <c r="D111" s="152"/>
      <c r="E111" s="152"/>
      <c r="F111" s="277"/>
      <c r="G111" s="277"/>
      <c r="H111" s="277"/>
      <c r="I111" s="277"/>
      <c r="J111" s="278"/>
      <c r="K111" s="277"/>
      <c r="L111" s="277"/>
      <c r="M111" s="277"/>
      <c r="N111" s="277"/>
      <c r="O111" s="277"/>
      <c r="P111" s="277"/>
      <c r="Q111" s="277"/>
      <c r="R111" s="277"/>
      <c r="S111" s="277"/>
      <c r="T111" s="277"/>
      <c r="U111" s="277"/>
      <c r="V111" s="279"/>
      <c r="W111" s="280"/>
      <c r="X111" s="280"/>
      <c r="Y111" s="279"/>
      <c r="Z111" s="279"/>
      <c r="AA111" s="279"/>
      <c r="AB111" s="279"/>
      <c r="AC111" s="279"/>
      <c r="AD111" s="279"/>
      <c r="AE111" s="279"/>
      <c r="AF111" s="279"/>
      <c r="AG111" s="279"/>
      <c r="AH111" s="7"/>
    </row>
    <row r="112" spans="1:358" s="1" customFormat="1">
      <c r="A112" s="252"/>
      <c r="B112" s="276"/>
      <c r="C112" s="276"/>
      <c r="D112" s="152"/>
      <c r="E112" s="152"/>
      <c r="F112" s="277"/>
      <c r="G112" s="277"/>
      <c r="H112" s="277"/>
      <c r="I112" s="277"/>
      <c r="J112" s="278"/>
      <c r="K112" s="277"/>
      <c r="L112" s="277"/>
      <c r="M112" s="277"/>
      <c r="N112" s="277"/>
      <c r="O112" s="277"/>
      <c r="P112" s="277"/>
      <c r="Q112" s="277"/>
      <c r="R112" s="277"/>
      <c r="S112" s="277"/>
      <c r="T112" s="277"/>
      <c r="U112" s="277"/>
      <c r="V112" s="279"/>
      <c r="W112" s="280"/>
      <c r="X112" s="280"/>
      <c r="Y112" s="279"/>
      <c r="Z112" s="279"/>
      <c r="AA112" s="279"/>
      <c r="AB112" s="279"/>
      <c r="AC112" s="279"/>
      <c r="AD112" s="279"/>
      <c r="AE112" s="279"/>
      <c r="AF112" s="279"/>
      <c r="AG112" s="279"/>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c r="GG112" s="152"/>
      <c r="GH112" s="152"/>
      <c r="GI112" s="152"/>
      <c r="GJ112" s="152"/>
      <c r="GK112" s="152"/>
      <c r="GL112" s="152"/>
      <c r="GM112" s="152"/>
      <c r="GN112" s="152"/>
      <c r="GO112" s="152"/>
      <c r="GP112" s="152"/>
      <c r="GQ112" s="152"/>
      <c r="GR112" s="152"/>
      <c r="GS112" s="152"/>
      <c r="GT112" s="152"/>
      <c r="GU112" s="152"/>
      <c r="GV112" s="152"/>
      <c r="GW112" s="152"/>
      <c r="GX112" s="152"/>
      <c r="GY112" s="152"/>
      <c r="GZ112" s="152"/>
      <c r="HA112" s="152"/>
      <c r="HB112" s="152"/>
      <c r="HC112" s="152"/>
      <c r="HD112" s="152"/>
      <c r="HE112" s="152"/>
      <c r="HF112" s="152"/>
      <c r="HG112" s="152"/>
      <c r="HH112" s="152"/>
      <c r="HI112" s="152"/>
      <c r="HJ112" s="152"/>
      <c r="HK112" s="152"/>
      <c r="HL112" s="152"/>
      <c r="HM112" s="152"/>
      <c r="HN112" s="152"/>
      <c r="HO112" s="152"/>
      <c r="HP112" s="152"/>
      <c r="HQ112" s="152"/>
      <c r="HR112" s="152"/>
      <c r="HS112" s="152"/>
      <c r="HT112" s="152"/>
      <c r="HU112" s="152"/>
      <c r="HV112" s="152"/>
      <c r="HW112" s="152"/>
      <c r="HX112" s="152"/>
      <c r="HY112" s="152"/>
      <c r="HZ112" s="152"/>
      <c r="IA112" s="152"/>
      <c r="IB112" s="152"/>
      <c r="IC112" s="152"/>
      <c r="ID112" s="152"/>
      <c r="IE112" s="152"/>
      <c r="IF112" s="152"/>
      <c r="IG112" s="152"/>
      <c r="IH112" s="152"/>
      <c r="II112" s="152"/>
      <c r="IJ112" s="152"/>
      <c r="IK112" s="152"/>
      <c r="IL112" s="152"/>
      <c r="IM112" s="152"/>
      <c r="IN112" s="152"/>
      <c r="IO112" s="152"/>
      <c r="IP112" s="152"/>
      <c r="IQ112" s="152"/>
      <c r="IR112" s="152"/>
      <c r="IS112" s="152"/>
      <c r="IT112" s="152"/>
      <c r="IU112" s="152"/>
      <c r="IV112" s="152"/>
      <c r="IW112" s="152"/>
      <c r="IX112" s="152"/>
      <c r="IY112" s="152"/>
      <c r="IZ112" s="152"/>
      <c r="JA112" s="152"/>
      <c r="JB112" s="152"/>
      <c r="JC112" s="152"/>
      <c r="JD112" s="152"/>
      <c r="JE112" s="152"/>
      <c r="JF112" s="152"/>
      <c r="JG112" s="152"/>
      <c r="JH112" s="152"/>
      <c r="JI112" s="152"/>
      <c r="JJ112" s="152"/>
      <c r="JK112" s="152"/>
      <c r="JL112" s="152"/>
      <c r="JM112" s="152"/>
      <c r="JN112" s="152"/>
      <c r="JO112" s="152"/>
      <c r="JP112" s="152"/>
      <c r="JQ112" s="152"/>
      <c r="JR112" s="152"/>
      <c r="JS112" s="152"/>
      <c r="JT112" s="152"/>
      <c r="JU112" s="152"/>
      <c r="JV112" s="152"/>
      <c r="JW112" s="152"/>
      <c r="JX112" s="152"/>
      <c r="JY112" s="152"/>
      <c r="JZ112" s="152"/>
      <c r="KA112" s="152"/>
      <c r="KB112" s="152"/>
      <c r="KC112" s="152"/>
      <c r="KD112" s="152"/>
      <c r="KE112" s="152"/>
      <c r="KF112" s="152"/>
      <c r="KG112" s="152"/>
      <c r="KH112" s="152"/>
      <c r="KI112" s="152"/>
      <c r="KJ112" s="152"/>
      <c r="KK112" s="152"/>
      <c r="KL112" s="152"/>
      <c r="KM112" s="152"/>
      <c r="KN112" s="152"/>
      <c r="KO112" s="152"/>
      <c r="KP112" s="152"/>
      <c r="KQ112" s="152"/>
      <c r="KR112" s="152"/>
      <c r="KS112" s="152"/>
      <c r="KT112" s="152"/>
      <c r="KU112" s="152"/>
      <c r="KV112" s="152"/>
      <c r="KW112" s="152"/>
      <c r="KX112" s="152"/>
      <c r="KY112" s="152"/>
      <c r="KZ112" s="152"/>
      <c r="LA112" s="152"/>
      <c r="LB112" s="152"/>
      <c r="LC112" s="152"/>
      <c r="LD112" s="152"/>
      <c r="LE112" s="152"/>
      <c r="LF112" s="152"/>
      <c r="LG112" s="152"/>
      <c r="LH112" s="152"/>
      <c r="LI112" s="152"/>
      <c r="LJ112" s="152"/>
      <c r="LK112" s="152"/>
      <c r="LL112" s="152"/>
      <c r="LM112" s="152"/>
      <c r="LN112" s="152"/>
      <c r="LO112" s="152"/>
      <c r="LP112" s="152"/>
      <c r="LQ112" s="152"/>
      <c r="LR112" s="152"/>
      <c r="LS112" s="152"/>
      <c r="LT112" s="152"/>
      <c r="LU112" s="152"/>
      <c r="LV112" s="152"/>
      <c r="LW112" s="152"/>
      <c r="LX112" s="152"/>
      <c r="LY112" s="152"/>
      <c r="LZ112" s="152"/>
      <c r="MA112" s="152"/>
      <c r="MB112" s="152"/>
      <c r="MC112" s="152"/>
      <c r="MD112" s="152"/>
      <c r="ME112" s="152"/>
      <c r="MF112" s="152"/>
      <c r="MG112" s="152"/>
      <c r="MH112" s="152"/>
      <c r="MI112" s="152"/>
      <c r="MJ112" s="152"/>
      <c r="MK112" s="152"/>
      <c r="ML112" s="152"/>
      <c r="MM112" s="152"/>
      <c r="MN112" s="152"/>
      <c r="MO112" s="152"/>
      <c r="MP112" s="152"/>
      <c r="MQ112" s="152"/>
      <c r="MR112" s="152"/>
      <c r="MS112" s="152"/>
      <c r="MT112" s="152"/>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77"/>
      <c r="V113" s="279"/>
      <c r="W113" s="280"/>
      <c r="X113" s="280"/>
      <c r="Y113" s="279"/>
      <c r="Z113" s="279"/>
      <c r="AA113" s="279"/>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77"/>
      <c r="V114" s="279"/>
      <c r="W114" s="280"/>
      <c r="X114" s="280"/>
      <c r="Y114" s="279"/>
      <c r="Z114" s="279"/>
      <c r="AA114" s="279"/>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77"/>
      <c r="V115" s="279"/>
      <c r="W115" s="280"/>
      <c r="X115" s="280"/>
      <c r="Y115" s="279"/>
      <c r="Z115" s="279"/>
      <c r="AA115" s="279"/>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77"/>
      <c r="V116" s="279"/>
      <c r="W116" s="280"/>
      <c r="X116" s="280"/>
      <c r="Y116" s="279"/>
      <c r="Z116" s="279"/>
      <c r="AA116" s="279"/>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77"/>
      <c r="V117" s="279"/>
      <c r="W117" s="280"/>
      <c r="X117" s="280"/>
      <c r="Y117" s="279"/>
      <c r="Z117" s="279"/>
      <c r="AA117" s="279"/>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77"/>
      <c r="V118" s="279"/>
      <c r="W118" s="280"/>
      <c r="X118" s="280"/>
      <c r="Y118" s="279"/>
      <c r="Z118" s="279"/>
      <c r="AA118" s="279"/>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77"/>
      <c r="V119" s="279"/>
      <c r="W119" s="280"/>
      <c r="X119" s="280"/>
      <c r="Y119" s="279"/>
      <c r="Z119" s="279"/>
      <c r="AA119" s="279"/>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77"/>
      <c r="V120" s="279"/>
      <c r="W120" s="280"/>
      <c r="X120" s="280"/>
      <c r="Y120" s="279"/>
      <c r="Z120" s="279"/>
      <c r="AA120" s="279"/>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77"/>
      <c r="V121" s="279"/>
      <c r="W121" s="280"/>
      <c r="X121" s="280"/>
      <c r="Y121" s="279"/>
      <c r="Z121" s="279"/>
      <c r="AA121" s="279"/>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77"/>
      <c r="V122" s="279"/>
      <c r="W122" s="280"/>
      <c r="X122" s="280"/>
      <c r="Y122" s="279"/>
      <c r="Z122" s="279"/>
      <c r="AA122" s="279"/>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77"/>
      <c r="V123" s="279"/>
      <c r="W123" s="280"/>
      <c r="X123" s="280"/>
      <c r="Y123" s="279"/>
      <c r="Z123" s="279"/>
      <c r="AA123" s="279"/>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194"/>
      <c r="B124" s="2"/>
      <c r="C124" s="2"/>
      <c r="F124" s="3"/>
      <c r="G124" s="3"/>
      <c r="H124" s="3"/>
      <c r="I124" s="3"/>
      <c r="J124" s="4"/>
      <c r="K124" s="3"/>
      <c r="L124" s="3"/>
      <c r="M124" s="3"/>
      <c r="N124" s="3"/>
      <c r="O124" s="3"/>
      <c r="P124" s="3"/>
      <c r="Q124" s="3"/>
      <c r="R124" s="3"/>
      <c r="S124" s="3"/>
      <c r="T124" s="3"/>
      <c r="U124" s="3"/>
      <c r="V124" s="6"/>
      <c r="W124" s="5"/>
      <c r="X124" s="5"/>
      <c r="Y124" s="6"/>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sheetData>
  <mergeCells count="33">
    <mergeCell ref="S5:S6"/>
    <mergeCell ref="E5:E6"/>
    <mergeCell ref="F5:F6"/>
    <mergeCell ref="G5:G6"/>
    <mergeCell ref="H5:H6"/>
    <mergeCell ref="I5:I6"/>
    <mergeCell ref="K5:K6"/>
    <mergeCell ref="N5:N6"/>
    <mergeCell ref="O5:O6"/>
    <mergeCell ref="P5:P6"/>
    <mergeCell ref="Q5:Q6"/>
    <mergeCell ref="R5:R6"/>
    <mergeCell ref="U5:U6"/>
    <mergeCell ref="V5:V6"/>
    <mergeCell ref="Y5:Y6"/>
    <mergeCell ref="Z5:Z6"/>
    <mergeCell ref="AA5:AA6"/>
    <mergeCell ref="A47:C47"/>
    <mergeCell ref="A56:C56"/>
    <mergeCell ref="A65:C65"/>
    <mergeCell ref="AH5:AH6"/>
    <mergeCell ref="AI5:AI6"/>
    <mergeCell ref="A9:C9"/>
    <mergeCell ref="A18:C18"/>
    <mergeCell ref="A27:C27"/>
    <mergeCell ref="A36:C36"/>
    <mergeCell ref="AB5:AB6"/>
    <mergeCell ref="AC5:AC6"/>
    <mergeCell ref="AD5:AD6"/>
    <mergeCell ref="AE5:AE6"/>
    <mergeCell ref="AF5:AF6"/>
    <mergeCell ref="AG5:AG6"/>
    <mergeCell ref="T5:T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T124"/>
  <sheetViews>
    <sheetView topLeftCell="A4" zoomScale="80" zoomScaleNormal="80" workbookViewId="0">
      <pane xSplit="15" ySplit="3" topLeftCell="P7" activePane="bottomRight" state="frozen"/>
      <selection activeCell="A4" sqref="A4"/>
      <selection pane="topRight" activeCell="P4" sqref="P4"/>
      <selection pane="bottomLeft" activeCell="A7" sqref="A7"/>
      <selection pane="bottomRight" activeCell="V33" sqref="V33"/>
    </sheetView>
  </sheetViews>
  <sheetFormatPr defaultColWidth="9.125" defaultRowHeight="21" outlineLevelRow="1" outlineLevelCol="1"/>
  <cols>
    <col min="1" max="1" width="17.87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21" width="9" style="3" customWidth="1"/>
    <col min="22" max="23" width="9" style="6" customWidth="1"/>
    <col min="24" max="25" width="26.5" style="5" hidden="1" customWidth="1" outlineLevel="1"/>
    <col min="26" max="26" width="9" style="6" customWidth="1" collapsed="1"/>
    <col min="27" max="29" width="9" style="6" customWidth="1"/>
    <col min="30" max="33" width="9" style="6" hidden="1" customWidth="1" outlineLevel="1"/>
    <col min="34" max="34" width="9" style="153" customWidth="1" collapsed="1"/>
    <col min="35" max="35" width="10.125" style="7" bestFit="1" customWidth="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0"/>
      <c r="U2" s="10"/>
      <c r="V2" s="10"/>
      <c r="W2" s="10"/>
      <c r="X2" s="12"/>
      <c r="Y2" s="12"/>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4"/>
      <c r="X3" s="17"/>
      <c r="Y3" s="17"/>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400" t="s">
        <v>9</v>
      </c>
      <c r="M5" s="400" t="s">
        <v>9</v>
      </c>
      <c r="N5" s="1182" t="s">
        <v>87</v>
      </c>
      <c r="O5" s="1182" t="s">
        <v>13</v>
      </c>
      <c r="P5" s="1182" t="s">
        <v>14</v>
      </c>
      <c r="Q5" s="1182" t="s">
        <v>15</v>
      </c>
      <c r="R5" s="1182" t="s">
        <v>16</v>
      </c>
      <c r="S5" s="1182" t="s">
        <v>64</v>
      </c>
      <c r="T5" s="1182" t="s">
        <v>65</v>
      </c>
      <c r="U5" s="1182" t="s">
        <v>66</v>
      </c>
      <c r="V5" s="1182" t="s">
        <v>67</v>
      </c>
      <c r="W5" s="1182" t="s">
        <v>68</v>
      </c>
      <c r="X5" s="29" t="s">
        <v>10</v>
      </c>
      <c r="Y5" s="30" t="s">
        <v>11</v>
      </c>
      <c r="Z5" s="1182" t="s">
        <v>69</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183"/>
      <c r="V6" s="1183"/>
      <c r="W6" s="1183"/>
      <c r="X6" s="187">
        <v>42583</v>
      </c>
      <c r="Y6" s="188">
        <v>42614</v>
      </c>
      <c r="Z6" s="1183"/>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4"/>
      <c r="V7" s="24"/>
      <c r="W7" s="23"/>
      <c r="X7" s="22"/>
      <c r="Y7" s="22"/>
      <c r="Z7" s="24"/>
      <c r="AA7" s="24"/>
      <c r="AB7" s="24"/>
      <c r="AC7" s="24"/>
      <c r="AD7" s="302"/>
      <c r="AE7" s="24"/>
      <c r="AF7" s="24"/>
      <c r="AG7" s="303"/>
      <c r="AH7" s="238"/>
      <c r="AI7" s="402"/>
    </row>
    <row r="8" spans="1:358" ht="21.75" hidden="1" outlineLevel="1" thickBot="1">
      <c r="A8" s="209" t="s">
        <v>21</v>
      </c>
      <c r="B8" s="210">
        <v>61.78</v>
      </c>
      <c r="C8" s="210" t="s">
        <v>22</v>
      </c>
      <c r="D8" s="211"/>
      <c r="E8" s="212">
        <v>58.55</v>
      </c>
      <c r="F8" s="35"/>
      <c r="G8" s="35"/>
      <c r="H8" s="35"/>
      <c r="I8" s="35"/>
      <c r="J8" s="36"/>
      <c r="K8" s="35"/>
      <c r="L8" s="213"/>
      <c r="M8" s="213"/>
      <c r="N8" s="35"/>
      <c r="O8" s="35"/>
      <c r="P8" s="35"/>
      <c r="Q8" s="35"/>
      <c r="R8" s="38"/>
      <c r="S8" s="39"/>
      <c r="T8" s="39"/>
      <c r="U8" s="395"/>
      <c r="V8" s="39"/>
      <c r="W8" s="38"/>
      <c r="X8" s="360"/>
      <c r="Y8" s="215"/>
      <c r="Z8" s="38"/>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08"/>
      <c r="V9" s="208"/>
      <c r="W9" s="208"/>
      <c r="X9" s="216"/>
      <c r="Y9" s="217"/>
      <c r="Z9" s="208"/>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58.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390">
        <v>26.81</v>
      </c>
      <c r="Q10" s="390">
        <v>29.38</v>
      </c>
      <c r="R10" s="388">
        <v>35.141818181818174</v>
      </c>
      <c r="S10" s="388">
        <v>39.03</v>
      </c>
      <c r="T10" s="388">
        <v>44.268571428571427</v>
      </c>
      <c r="U10" s="388">
        <v>46.255909090909093</v>
      </c>
      <c r="V10" s="189">
        <v>44.5</v>
      </c>
      <c r="W10" s="189">
        <v>45</v>
      </c>
      <c r="X10" s="185"/>
      <c r="Y10" s="186"/>
      <c r="Z10" s="189">
        <v>45.4</v>
      </c>
      <c r="AA10" s="189">
        <v>46.5</v>
      </c>
      <c r="AB10" s="189">
        <v>47</v>
      </c>
      <c r="AC10" s="297">
        <v>47.5</v>
      </c>
      <c r="AD10" s="308">
        <f>AVERAGE(P10:R10)</f>
        <v>30.443939393939388</v>
      </c>
      <c r="AE10" s="246">
        <f>AVERAGE(S10:T10:U10)</f>
        <v>43.184826839826833</v>
      </c>
      <c r="AF10" s="246">
        <f>AVERAGE(V10:Z10)</f>
        <v>44.966666666666669</v>
      </c>
      <c r="AG10" s="309">
        <f>AVERAGE(AA10:AC10)</f>
        <v>47</v>
      </c>
      <c r="AH10" s="241">
        <f>AVERAGE(P10:AC10)</f>
        <v>41.398858225108221</v>
      </c>
      <c r="AI10" s="267"/>
    </row>
    <row r="11" spans="1:358" ht="58.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390">
        <v>26.81</v>
      </c>
      <c r="Q11" s="390">
        <v>29.38</v>
      </c>
      <c r="R11" s="389">
        <v>35.141818181818174</v>
      </c>
      <c r="S11" s="388">
        <v>39.03</v>
      </c>
      <c r="T11" s="388">
        <v>44.268571428571427</v>
      </c>
      <c r="U11" s="389">
        <v>46.255909090909093</v>
      </c>
      <c r="V11" s="183">
        <v>44</v>
      </c>
      <c r="W11" s="183">
        <v>45</v>
      </c>
      <c r="X11" s="185"/>
      <c r="Y11" s="186"/>
      <c r="Z11" s="183">
        <v>46</v>
      </c>
      <c r="AA11" s="183">
        <v>46.5</v>
      </c>
      <c r="AB11" s="183">
        <v>47</v>
      </c>
      <c r="AC11" s="298">
        <v>47.5</v>
      </c>
      <c r="AD11" s="308">
        <f>AVERAGE(P11:R11)</f>
        <v>30.443939393939388</v>
      </c>
      <c r="AE11" s="246">
        <f>AVERAGE(S11:T11:U11)</f>
        <v>43.184826839826833</v>
      </c>
      <c r="AF11" s="246">
        <f>AVERAGE(V11:Z11)</f>
        <v>45</v>
      </c>
      <c r="AG11" s="309">
        <f t="shared" ref="AG11:AG13" si="1">AVERAGE(AA11:AC11)</f>
        <v>47</v>
      </c>
      <c r="AH11" s="241">
        <f>AVERAGE(P11:AC11)</f>
        <v>41.407191558441554</v>
      </c>
      <c r="AI11" s="267"/>
    </row>
    <row r="12" spans="1:358" ht="58.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390">
        <v>26.81</v>
      </c>
      <c r="Q12" s="390">
        <v>29.38</v>
      </c>
      <c r="R12" s="388">
        <v>35.141818181818174</v>
      </c>
      <c r="S12" s="388">
        <v>39.03</v>
      </c>
      <c r="T12" s="388">
        <v>44.268571428571427</v>
      </c>
      <c r="U12" s="389">
        <v>46.255909090909093</v>
      </c>
      <c r="V12" s="183">
        <v>43</v>
      </c>
      <c r="W12" s="189">
        <v>46.7</v>
      </c>
      <c r="X12" s="185" t="s">
        <v>194</v>
      </c>
      <c r="Y12" s="186" t="s">
        <v>194</v>
      </c>
      <c r="Z12" s="189">
        <v>47</v>
      </c>
      <c r="AA12" s="189">
        <v>47.5</v>
      </c>
      <c r="AB12" s="189">
        <v>47.7</v>
      </c>
      <c r="AC12" s="297">
        <v>48</v>
      </c>
      <c r="AD12" s="308">
        <f>AVERAGE(P12:R12)</f>
        <v>30.443939393939388</v>
      </c>
      <c r="AE12" s="246">
        <f>AVERAGE(S12:T12:U12)</f>
        <v>43.184826839826833</v>
      </c>
      <c r="AF12" s="246">
        <f>AVERAGE(V12:Z12)</f>
        <v>45.566666666666663</v>
      </c>
      <c r="AG12" s="309">
        <f t="shared" si="1"/>
        <v>47.733333333333327</v>
      </c>
      <c r="AH12" s="241">
        <f>AVERAGE(P12:AC12)</f>
        <v>41.732191558441549</v>
      </c>
      <c r="AI12" s="267"/>
    </row>
    <row r="13" spans="1:358" ht="58.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390">
        <v>26.81</v>
      </c>
      <c r="Q13" s="390">
        <v>29.38</v>
      </c>
      <c r="R13" s="388">
        <v>35.141818181818174</v>
      </c>
      <c r="S13" s="388">
        <v>39.03</v>
      </c>
      <c r="T13" s="388">
        <v>44.268571428571427</v>
      </c>
      <c r="U13" s="388">
        <v>46.255909090909093</v>
      </c>
      <c r="V13" s="189">
        <v>42.4</v>
      </c>
      <c r="W13" s="189">
        <v>44.5</v>
      </c>
      <c r="X13" s="253" t="s">
        <v>210</v>
      </c>
      <c r="Y13" s="254"/>
      <c r="Z13" s="189">
        <v>46</v>
      </c>
      <c r="AA13" s="189">
        <v>48.3</v>
      </c>
      <c r="AB13" s="189">
        <v>49.2</v>
      </c>
      <c r="AC13" s="297">
        <v>50</v>
      </c>
      <c r="AD13" s="308">
        <f>AVERAGE(P13:R13)</f>
        <v>30.443939393939388</v>
      </c>
      <c r="AE13" s="246">
        <f>AVERAGE(S13:T13:U13)</f>
        <v>43.184826839826833</v>
      </c>
      <c r="AF13" s="246">
        <f>AVERAGE(V13:Z13)</f>
        <v>44.300000000000004</v>
      </c>
      <c r="AG13" s="309">
        <f t="shared" si="1"/>
        <v>49.166666666666664</v>
      </c>
      <c r="AH13" s="241">
        <f>AVERAGE(P13:AC13)</f>
        <v>41.773858225108221</v>
      </c>
      <c r="AI13" s="267"/>
    </row>
    <row r="14" spans="1:358" s="62" customFormat="1" ht="19.5" hidden="1" outlineLevel="1" thickBot="1">
      <c r="A14" s="245" t="s">
        <v>75</v>
      </c>
      <c r="B14" s="244" t="s">
        <v>27</v>
      </c>
      <c r="C14" s="58" t="s">
        <v>27</v>
      </c>
      <c r="D14" s="58"/>
      <c r="E14" s="58"/>
      <c r="F14" s="59"/>
      <c r="G14" s="59"/>
      <c r="H14" s="59"/>
      <c r="I14" s="59"/>
      <c r="J14" s="59" t="e">
        <f t="shared" ref="J14:K14" si="2">AVERAGE(J10:J13)</f>
        <v>#DIV/0!</v>
      </c>
      <c r="K14" s="59">
        <f t="shared" si="2"/>
        <v>48.3</v>
      </c>
      <c r="L14" s="59">
        <f>AVERAGE(L10:L13)</f>
        <v>46.85</v>
      </c>
      <c r="M14" s="59">
        <f>AVERAGE(M10:M13)</f>
        <v>48.634999999999998</v>
      </c>
      <c r="N14" s="59">
        <f>AVERAGE(N10:N13)</f>
        <v>46.25</v>
      </c>
      <c r="O14" s="59">
        <f t="shared" ref="O14" si="3">AVERAGE(O10:O13)</f>
        <v>37</v>
      </c>
      <c r="P14" s="59">
        <f>AVERAGE(P10:P13)</f>
        <v>26.81</v>
      </c>
      <c r="Q14" s="59">
        <f>AVERAGE(Q10:Q13)</f>
        <v>29.38</v>
      </c>
      <c r="R14" s="59">
        <f>AVERAGE(R10:R13)</f>
        <v>35.141818181818174</v>
      </c>
      <c r="S14" s="59">
        <f>AVERAGE(S10:S13)</f>
        <v>39.03</v>
      </c>
      <c r="T14" s="59">
        <f>AVERAGE(T10:T13)</f>
        <v>44.268571428571427</v>
      </c>
      <c r="U14" s="59">
        <f t="shared" ref="U14:AC14" si="4">AVERAGE(U10:U13)</f>
        <v>46.255909090909093</v>
      </c>
      <c r="V14" s="59">
        <f t="shared" si="4"/>
        <v>43.475000000000001</v>
      </c>
      <c r="W14" s="59">
        <f t="shared" si="4"/>
        <v>45.3</v>
      </c>
      <c r="X14" s="369"/>
      <c r="Y14" s="369"/>
      <c r="Z14" s="59">
        <f t="shared" si="4"/>
        <v>46.1</v>
      </c>
      <c r="AA14" s="59">
        <f t="shared" si="4"/>
        <v>47.2</v>
      </c>
      <c r="AB14" s="59">
        <f t="shared" si="4"/>
        <v>47.724999999999994</v>
      </c>
      <c r="AC14" s="234">
        <f t="shared" si="4"/>
        <v>48.25</v>
      </c>
      <c r="AD14" s="310">
        <f>AVERAGE(AD10:AD13)</f>
        <v>30.443939393939388</v>
      </c>
      <c r="AE14" s="59">
        <f t="shared" ref="AE14" si="5">AVERAGE(AE10:AE13)</f>
        <v>43.184826839826833</v>
      </c>
      <c r="AF14" s="59">
        <f>AVERAGE(AF10:AF13)</f>
        <v>44.958333333333336</v>
      </c>
      <c r="AG14" s="311">
        <f>AVERAGE(AG10:AG13)</f>
        <v>47.724999999999994</v>
      </c>
      <c r="AH14" s="242">
        <f>AVERAGE(AH10:AH13)</f>
        <v>41.578024891774888</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6">Q14</f>
        <v>29.38</v>
      </c>
      <c r="R15" s="164">
        <f>R14</f>
        <v>35.141818181818174</v>
      </c>
      <c r="S15" s="164">
        <f>S14</f>
        <v>39.03</v>
      </c>
      <c r="T15" s="164">
        <f>T14</f>
        <v>44.268571428571427</v>
      </c>
      <c r="U15" s="164">
        <v>46.4</v>
      </c>
      <c r="V15" s="164">
        <v>43.5</v>
      </c>
      <c r="W15" s="164">
        <v>43.8</v>
      </c>
      <c r="X15" s="370"/>
      <c r="Y15" s="370"/>
      <c r="Z15" s="164">
        <v>44</v>
      </c>
      <c r="AA15" s="164">
        <v>46</v>
      </c>
      <c r="AB15" s="164">
        <v>47</v>
      </c>
      <c r="AC15" s="229">
        <v>48</v>
      </c>
      <c r="AD15" s="312">
        <f>AVERAGE(P15:R15)</f>
        <v>30.443939393939388</v>
      </c>
      <c r="AE15" s="164">
        <f>AVERAGE(S15:T15:U15)</f>
        <v>43.232857142857142</v>
      </c>
      <c r="AF15" s="164">
        <f>AVERAGE(V15:Z15)</f>
        <v>43.766666666666673</v>
      </c>
      <c r="AG15" s="313">
        <f>AVERAGE(AA15:AC15)</f>
        <v>47</v>
      </c>
      <c r="AH15" s="242">
        <f>AVERAGE(P15:AC15)</f>
        <v>41.110865800865803</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24"/>
      <c r="V16" s="24"/>
      <c r="W16" s="23"/>
      <c r="X16" s="371"/>
      <c r="Y16" s="371"/>
      <c r="Z16" s="23"/>
      <c r="AA16" s="23"/>
      <c r="AB16" s="23"/>
      <c r="AC16" s="24"/>
      <c r="AD16" s="314"/>
      <c r="AE16" s="23"/>
      <c r="AF16" s="23"/>
      <c r="AG16" s="303"/>
      <c r="AH16" s="238"/>
      <c r="AI16" s="272"/>
    </row>
    <row r="17" spans="1:358" ht="21.75" hidden="1" outlineLevel="1" thickBot="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395"/>
      <c r="V17" s="39"/>
      <c r="W17" s="38"/>
      <c r="X17" s="372"/>
      <c r="Y17" s="372"/>
      <c r="Z17" s="38"/>
      <c r="AA17" s="38"/>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44"/>
      <c r="V18" s="44"/>
      <c r="W18" s="44"/>
      <c r="X18" s="373"/>
      <c r="Y18" s="374"/>
      <c r="Z18" s="44"/>
      <c r="AA18" s="4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58.5"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388">
        <v>9.7899999999999991</v>
      </c>
      <c r="Q19" s="388">
        <v>4.5627777777777778</v>
      </c>
      <c r="R19" s="388">
        <v>3.8622727272727388</v>
      </c>
      <c r="S19" s="388">
        <v>3.33</v>
      </c>
      <c r="T19" s="388">
        <v>-0.23190476190475806</v>
      </c>
      <c r="U19" s="388">
        <v>-0.89681818181818329</v>
      </c>
      <c r="V19" s="189">
        <v>0</v>
      </c>
      <c r="W19" s="189">
        <v>0</v>
      </c>
      <c r="X19" s="185"/>
      <c r="Y19" s="186"/>
      <c r="Z19" s="189">
        <v>0.3</v>
      </c>
      <c r="AA19" s="189">
        <v>1</v>
      </c>
      <c r="AB19" s="189">
        <v>1.5</v>
      </c>
      <c r="AC19" s="297">
        <v>2</v>
      </c>
      <c r="AD19" s="308">
        <f>AVERAGE(P19:R19)</f>
        <v>6.0716835016835056</v>
      </c>
      <c r="AE19" s="246">
        <f>AVERAGE(S19:T19:U19)</f>
        <v>0.73375901875901961</v>
      </c>
      <c r="AF19" s="246">
        <f>AVERAGE(V19:Z19)</f>
        <v>9.9999999999999992E-2</v>
      </c>
      <c r="AG19" s="309">
        <f>AVERAGE(AA19:AC19)</f>
        <v>1.5</v>
      </c>
      <c r="AH19" s="241">
        <f>AVERAGE(P19:AC19)</f>
        <v>2.1013606301106313</v>
      </c>
      <c r="AI19" s="272"/>
    </row>
    <row r="20" spans="1:358" ht="58.5" hidden="1" customHeight="1" outlineLevel="1">
      <c r="A20" s="47" t="s">
        <v>24</v>
      </c>
      <c r="B20" s="48">
        <f t="shared" ref="B20" si="7">C20-$B$16</f>
        <v>-1.3</v>
      </c>
      <c r="C20" s="55">
        <v>-1.3</v>
      </c>
      <c r="D20" s="49"/>
      <c r="E20" s="49"/>
      <c r="F20" s="56"/>
      <c r="G20" s="57"/>
      <c r="H20" s="56"/>
      <c r="I20" s="56"/>
      <c r="J20" s="55"/>
      <c r="K20" s="189">
        <v>-0.4</v>
      </c>
      <c r="L20" s="189">
        <v>0.3</v>
      </c>
      <c r="M20" s="189">
        <v>1.9</v>
      </c>
      <c r="N20" s="171">
        <v>4.8</v>
      </c>
      <c r="O20" s="183"/>
      <c r="P20" s="388">
        <v>9.7899999999999991</v>
      </c>
      <c r="Q20" s="389">
        <v>4.5627777777777778</v>
      </c>
      <c r="R20" s="389">
        <v>3.8622727272727388</v>
      </c>
      <c r="S20" s="388">
        <v>3.33</v>
      </c>
      <c r="T20" s="388">
        <v>-0.23190476190475806</v>
      </c>
      <c r="U20" s="389">
        <v>-0.89681818181818329</v>
      </c>
      <c r="V20" s="183">
        <v>-0.4</v>
      </c>
      <c r="W20" s="183">
        <v>0</v>
      </c>
      <c r="X20" s="185"/>
      <c r="Y20" s="186"/>
      <c r="Z20" s="183">
        <v>0.3</v>
      </c>
      <c r="AA20" s="183">
        <v>1</v>
      </c>
      <c r="AB20" s="183">
        <v>1.5</v>
      </c>
      <c r="AC20" s="298">
        <v>1.5</v>
      </c>
      <c r="AD20" s="308">
        <f>AVERAGE(P20:R20)</f>
        <v>6.0716835016835056</v>
      </c>
      <c r="AE20" s="246">
        <f>AVERAGE(S20:T20:U20)</f>
        <v>0.73375901875901961</v>
      </c>
      <c r="AF20" s="246">
        <f>AVERAGE(V20:Z20)</f>
        <v>-3.3333333333333347E-2</v>
      </c>
      <c r="AG20" s="309">
        <f t="shared" ref="AG20:AG22" si="8">AVERAGE(AA20:AC20)</f>
        <v>1.3333333333333333</v>
      </c>
      <c r="AH20" s="241">
        <f>AVERAGE(P20:AC20)</f>
        <v>2.0263606301106316</v>
      </c>
      <c r="AI20" s="272"/>
    </row>
    <row r="21" spans="1:358" ht="58.5" hidden="1" customHeight="1" outlineLevel="1">
      <c r="A21" s="47" t="s">
        <v>25</v>
      </c>
      <c r="B21" s="78">
        <f t="shared" ref="B21" si="9">C21-$B$17</f>
        <v>8.0000000000000071E-2</v>
      </c>
      <c r="C21" s="55">
        <v>-1.7</v>
      </c>
      <c r="D21" s="49"/>
      <c r="E21" s="49"/>
      <c r="F21" s="56"/>
      <c r="G21" s="57"/>
      <c r="H21" s="56"/>
      <c r="I21" s="56"/>
      <c r="J21" s="79"/>
      <c r="K21" s="189">
        <v>-2</v>
      </c>
      <c r="L21" s="189">
        <v>0.6</v>
      </c>
      <c r="M21" s="189">
        <v>0.6</v>
      </c>
      <c r="N21" s="171">
        <v>4.5999999999999996</v>
      </c>
      <c r="O21" s="189">
        <v>3</v>
      </c>
      <c r="P21" s="388">
        <v>9.7899999999999991</v>
      </c>
      <c r="Q21" s="388">
        <v>4.5627777777777778</v>
      </c>
      <c r="R21" s="388">
        <v>3.8622727272727388</v>
      </c>
      <c r="S21" s="388">
        <v>3.33</v>
      </c>
      <c r="T21" s="388">
        <v>-0.23190476190475806</v>
      </c>
      <c r="U21" s="388">
        <v>-0.89681818181818329</v>
      </c>
      <c r="V21" s="189">
        <v>-0.5</v>
      </c>
      <c r="W21" s="189">
        <v>-0.1</v>
      </c>
      <c r="X21" s="185" t="s">
        <v>208</v>
      </c>
      <c r="Y21" s="186" t="s">
        <v>208</v>
      </c>
      <c r="Z21" s="189">
        <v>0.1</v>
      </c>
      <c r="AA21" s="189">
        <v>0</v>
      </c>
      <c r="AB21" s="189">
        <v>-0.3</v>
      </c>
      <c r="AC21" s="297">
        <v>-0.45</v>
      </c>
      <c r="AD21" s="308">
        <f>AVERAGE(P21:R21)</f>
        <v>6.0716835016835056</v>
      </c>
      <c r="AE21" s="246">
        <f>AVERAGE(S21:T21:U21)</f>
        <v>0.73375901875901961</v>
      </c>
      <c r="AF21" s="246">
        <f>AVERAGE(V21:Z21)</f>
        <v>-0.16666666666666666</v>
      </c>
      <c r="AG21" s="309">
        <f t="shared" si="8"/>
        <v>-0.25</v>
      </c>
      <c r="AH21" s="241">
        <f>AVERAGE(P21:AC21)</f>
        <v>1.5971939634439647</v>
      </c>
      <c r="AI21" s="272"/>
    </row>
    <row r="22" spans="1:358" ht="58.5" hidden="1" customHeight="1" outlineLevel="1" thickBot="1">
      <c r="A22" s="47" t="s">
        <v>26</v>
      </c>
      <c r="B22" s="48">
        <f>C22-$B$13</f>
        <v>-1.769999999999996</v>
      </c>
      <c r="C22" s="55">
        <v>-1</v>
      </c>
      <c r="D22" s="80"/>
      <c r="E22" s="49"/>
      <c r="F22" s="52"/>
      <c r="G22" s="51"/>
      <c r="H22" s="52"/>
      <c r="I22" s="52"/>
      <c r="J22" s="55"/>
      <c r="K22" s="181">
        <v>1.84</v>
      </c>
      <c r="L22" s="181">
        <v>1.84</v>
      </c>
      <c r="M22" s="181">
        <v>1.2</v>
      </c>
      <c r="N22" s="181">
        <v>2.1</v>
      </c>
      <c r="O22" s="181">
        <v>10</v>
      </c>
      <c r="P22" s="388">
        <v>9.7899999999999991</v>
      </c>
      <c r="Q22" s="388">
        <v>4.5627777777777778</v>
      </c>
      <c r="R22" s="388">
        <v>3.8622727272727388</v>
      </c>
      <c r="S22" s="388">
        <v>3.33</v>
      </c>
      <c r="T22" s="388">
        <v>-0.23190476190475806</v>
      </c>
      <c r="U22" s="388">
        <v>-0.89681818181818329</v>
      </c>
      <c r="V22" s="189">
        <v>-0.2</v>
      </c>
      <c r="W22" s="189">
        <v>0</v>
      </c>
      <c r="X22" s="185"/>
      <c r="Y22" s="186"/>
      <c r="Z22" s="189">
        <v>0.5</v>
      </c>
      <c r="AA22" s="189">
        <v>1</v>
      </c>
      <c r="AB22" s="189">
        <v>1.5</v>
      </c>
      <c r="AC22" s="297">
        <v>1.5</v>
      </c>
      <c r="AD22" s="308">
        <f>AVERAGE(P22:R22)</f>
        <v>6.0716835016835056</v>
      </c>
      <c r="AE22" s="246">
        <f>AVERAGE(S22:T22:U22)</f>
        <v>0.73375901875901961</v>
      </c>
      <c r="AF22" s="246">
        <f>AVERAGE(V22:Z22)</f>
        <v>9.9999999999999992E-2</v>
      </c>
      <c r="AG22" s="309">
        <f t="shared" si="8"/>
        <v>1.3333333333333333</v>
      </c>
      <c r="AH22" s="241">
        <f>AVERAGE(P22:AC22)</f>
        <v>2.0596939634439648</v>
      </c>
      <c r="AI22" s="272"/>
    </row>
    <row r="23" spans="1:358" ht="21.75" hidden="1" customHeight="1" outlineLevel="1" thickBot="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59">
        <f>AVERAGE(P19:P22)</f>
        <v>9.7899999999999991</v>
      </c>
      <c r="Q23" s="59">
        <f>AVERAGE(Q19:Q22)</f>
        <v>4.5627777777777778</v>
      </c>
      <c r="R23" s="59">
        <f t="shared" ref="R23" si="10">AVERAGE(R19:R22)</f>
        <v>3.8622727272727388</v>
      </c>
      <c r="S23" s="59">
        <f>AVERAGE(S19:S22)</f>
        <v>3.33</v>
      </c>
      <c r="T23" s="59">
        <f>AVERAGE(T19:T22)</f>
        <v>-0.23190476190475806</v>
      </c>
      <c r="U23" s="59">
        <f t="shared" ref="U23:AC23" si="11">AVERAGE(U19:U22)</f>
        <v>-0.89681818181818329</v>
      </c>
      <c r="V23" s="59">
        <f t="shared" si="11"/>
        <v>-0.27500000000000002</v>
      </c>
      <c r="W23" s="59">
        <f t="shared" si="11"/>
        <v>-2.5000000000000001E-2</v>
      </c>
      <c r="X23" s="375"/>
      <c r="Y23" s="375"/>
      <c r="Z23" s="59">
        <f t="shared" si="11"/>
        <v>0.3</v>
      </c>
      <c r="AA23" s="59">
        <f t="shared" si="11"/>
        <v>0.75</v>
      </c>
      <c r="AB23" s="59">
        <f t="shared" si="11"/>
        <v>1.05</v>
      </c>
      <c r="AC23" s="234">
        <f t="shared" si="11"/>
        <v>1.1375</v>
      </c>
      <c r="AD23" s="310">
        <f>AVERAGE(AD19:AD22)</f>
        <v>6.0716835016835056</v>
      </c>
      <c r="AE23" s="59">
        <f>AVERAGE(AE19:AE22)</f>
        <v>0.73375901875901961</v>
      </c>
      <c r="AF23" s="59">
        <f t="shared" ref="AF23:AG23" si="12">AVERAGE(AF19:AF22)</f>
        <v>0</v>
      </c>
      <c r="AG23" s="311">
        <f t="shared" si="12"/>
        <v>0.97916666666666652</v>
      </c>
      <c r="AH23" s="242">
        <f>AVERAGE(AH19:AH22)</f>
        <v>1.946152296777298</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164">
        <f>P23</f>
        <v>9.7899999999999991</v>
      </c>
      <c r="Q24" s="164">
        <f t="shared" ref="Q24" si="13">Q23</f>
        <v>4.5627777777777778</v>
      </c>
      <c r="R24" s="164">
        <f>R23</f>
        <v>3.8622727272727388</v>
      </c>
      <c r="S24" s="164">
        <f>S23</f>
        <v>3.33</v>
      </c>
      <c r="T24" s="164">
        <f>T23</f>
        <v>-0.23190476190475806</v>
      </c>
      <c r="U24" s="164">
        <v>-0.8</v>
      </c>
      <c r="V24" s="164">
        <v>-0.3</v>
      </c>
      <c r="W24" s="164">
        <v>0</v>
      </c>
      <c r="X24" s="370"/>
      <c r="Y24" s="370"/>
      <c r="Z24" s="164">
        <v>0.2</v>
      </c>
      <c r="AA24" s="164">
        <v>1</v>
      </c>
      <c r="AB24" s="164">
        <v>1.1000000000000001</v>
      </c>
      <c r="AC24" s="229">
        <v>1.3</v>
      </c>
      <c r="AD24" s="312">
        <f>AVERAGE(P24:R24)</f>
        <v>6.0716835016835056</v>
      </c>
      <c r="AE24" s="164">
        <f>AVERAGE(S24:T24:U24)</f>
        <v>0.7660317460317474</v>
      </c>
      <c r="AF24" s="164">
        <f>AVERAGE(V24:Z24)</f>
        <v>-3.3333333333333326E-2</v>
      </c>
      <c r="AG24" s="313">
        <f>AVERAGE(AA24:AC24)</f>
        <v>1.1333333333333335</v>
      </c>
      <c r="AH24" s="242">
        <f>AVERAGE(P24:AC24)</f>
        <v>1.9844288119288134</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24"/>
      <c r="V25" s="24"/>
      <c r="W25" s="23"/>
      <c r="X25" s="371"/>
      <c r="Y25" s="371"/>
      <c r="Z25" s="23"/>
      <c r="AA25" s="23"/>
      <c r="AB25" s="23"/>
      <c r="AC25" s="24"/>
      <c r="AD25" s="314"/>
      <c r="AE25" s="23"/>
      <c r="AF25" s="23"/>
      <c r="AG25" s="303"/>
      <c r="AH25" s="238"/>
      <c r="AI25" s="272"/>
    </row>
    <row r="26" spans="1:358" ht="21.75" hidden="1" outlineLevel="1" thickBot="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395"/>
      <c r="V26" s="39"/>
      <c r="W26" s="38"/>
      <c r="X26" s="372"/>
      <c r="Y26" s="372"/>
      <c r="Z26" s="38"/>
      <c r="AA26" s="38"/>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44"/>
      <c r="V27" s="44"/>
      <c r="W27" s="44"/>
      <c r="X27" s="376"/>
      <c r="Y27" s="377"/>
      <c r="Z27" s="44"/>
      <c r="AA27" s="44"/>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388">
        <v>23.61</v>
      </c>
      <c r="Q28" s="388">
        <v>15.2</v>
      </c>
      <c r="R28" s="388">
        <v>17.63000000000001</v>
      </c>
      <c r="S28" s="388">
        <v>15.56</v>
      </c>
      <c r="T28" s="388">
        <v>14.896666666666668</v>
      </c>
      <c r="U28" s="388">
        <v>12.885454545454536</v>
      </c>
      <c r="V28" s="189">
        <v>9</v>
      </c>
      <c r="W28" s="189">
        <v>9</v>
      </c>
      <c r="X28" s="185"/>
      <c r="Y28" s="186"/>
      <c r="Z28" s="189">
        <v>10.5</v>
      </c>
      <c r="AA28" s="189">
        <v>11.5</v>
      </c>
      <c r="AB28" s="189">
        <v>12</v>
      </c>
      <c r="AC28" s="297">
        <v>12.5</v>
      </c>
      <c r="AD28" s="308">
        <f>AVERAGE(P28:R28)</f>
        <v>18.813333333333336</v>
      </c>
      <c r="AE28" s="246">
        <f>AVERAGE(S28:T28:U28)</f>
        <v>14.447373737373736</v>
      </c>
      <c r="AF28" s="246">
        <f>AVERAGE(V28:Z28)</f>
        <v>9.5</v>
      </c>
      <c r="AG28" s="309">
        <f>AVERAGE(AA28:AC28)</f>
        <v>12</v>
      </c>
      <c r="AH28" s="241">
        <f>AVERAGE(P28:AC28)</f>
        <v>13.690176767676768</v>
      </c>
      <c r="AI28" s="272"/>
    </row>
    <row r="29" spans="1:358" ht="54.75" hidden="1" customHeight="1" outlineLevel="1">
      <c r="A29" s="47" t="s">
        <v>24</v>
      </c>
      <c r="B29" s="78">
        <f t="shared" ref="B29" si="14">C29-$B$22</f>
        <v>21.869999999999997</v>
      </c>
      <c r="C29" s="55">
        <v>20.100000000000001</v>
      </c>
      <c r="D29" s="49"/>
      <c r="E29" s="49"/>
      <c r="F29" s="56"/>
      <c r="G29" s="57"/>
      <c r="H29" s="56"/>
      <c r="I29" s="56"/>
      <c r="J29" s="55"/>
      <c r="K29" s="189">
        <v>17</v>
      </c>
      <c r="L29" s="189">
        <v>17</v>
      </c>
      <c r="M29" s="189">
        <v>16.3</v>
      </c>
      <c r="N29" s="189">
        <v>15</v>
      </c>
      <c r="O29" s="183"/>
      <c r="P29" s="388">
        <v>23.61</v>
      </c>
      <c r="Q29" s="388">
        <v>15.2</v>
      </c>
      <c r="R29" s="389">
        <v>17.63000000000001</v>
      </c>
      <c r="S29" s="388">
        <v>15.56</v>
      </c>
      <c r="T29" s="389">
        <v>14.896666666666668</v>
      </c>
      <c r="U29" s="389">
        <v>12.885454545454536</v>
      </c>
      <c r="V29" s="183">
        <v>10.199999999999999</v>
      </c>
      <c r="W29" s="183">
        <v>10.5</v>
      </c>
      <c r="X29" s="185"/>
      <c r="Y29" s="186"/>
      <c r="Z29" s="183">
        <v>11</v>
      </c>
      <c r="AA29" s="183">
        <v>12.5</v>
      </c>
      <c r="AB29" s="183">
        <v>12</v>
      </c>
      <c r="AC29" s="298">
        <v>12</v>
      </c>
      <c r="AD29" s="308">
        <f>AVERAGE(P29:R29)</f>
        <v>18.813333333333336</v>
      </c>
      <c r="AE29" s="246">
        <f>AVERAGE(S29:T29:U29)</f>
        <v>14.447373737373736</v>
      </c>
      <c r="AF29" s="246">
        <f>AVERAGE(V29:Z29)</f>
        <v>10.566666666666666</v>
      </c>
      <c r="AG29" s="309">
        <f t="shared" ref="AG29:AG31" si="15">AVERAGE(AA29:AC29)</f>
        <v>12.166666666666666</v>
      </c>
      <c r="AH29" s="241">
        <f>AVERAGE(P29:AC29)</f>
        <v>13.998510101010103</v>
      </c>
      <c r="AI29" s="272"/>
    </row>
    <row r="30" spans="1:358" ht="54.75" hidden="1" customHeight="1" outlineLevel="1">
      <c r="A30" s="47" t="s">
        <v>25</v>
      </c>
      <c r="B30" s="48">
        <f t="shared" ref="B30" si="16">C30-$B$26</f>
        <v>-0.80999999999999872</v>
      </c>
      <c r="C30" s="55">
        <v>20</v>
      </c>
      <c r="D30" s="49"/>
      <c r="E30" s="49"/>
      <c r="F30" s="56"/>
      <c r="G30" s="57"/>
      <c r="H30" s="56"/>
      <c r="I30" s="56"/>
      <c r="J30" s="55"/>
      <c r="K30" s="189">
        <v>16</v>
      </c>
      <c r="L30" s="189">
        <v>16</v>
      </c>
      <c r="M30" s="189">
        <v>16</v>
      </c>
      <c r="N30" s="189">
        <v>16</v>
      </c>
      <c r="O30" s="189">
        <v>16.5</v>
      </c>
      <c r="P30" s="388">
        <v>23.61</v>
      </c>
      <c r="Q30" s="388">
        <v>15.2</v>
      </c>
      <c r="R30" s="388">
        <v>17.63000000000001</v>
      </c>
      <c r="S30" s="388">
        <v>15.56</v>
      </c>
      <c r="T30" s="388">
        <v>14.896666666666668</v>
      </c>
      <c r="U30" s="388">
        <v>12.885454545454536</v>
      </c>
      <c r="V30" s="189">
        <v>11.5</v>
      </c>
      <c r="W30" s="189">
        <v>11.5</v>
      </c>
      <c r="X30" s="185" t="s">
        <v>209</v>
      </c>
      <c r="Y30" s="186" t="s">
        <v>209</v>
      </c>
      <c r="Z30" s="189">
        <v>12</v>
      </c>
      <c r="AA30" s="189">
        <v>12</v>
      </c>
      <c r="AB30" s="189">
        <v>12.5</v>
      </c>
      <c r="AC30" s="297">
        <v>12.5</v>
      </c>
      <c r="AD30" s="308">
        <f>AVERAGE(P30:R30)</f>
        <v>18.813333333333336</v>
      </c>
      <c r="AE30" s="246">
        <f>AVERAGE(S30:T30:U30)</f>
        <v>14.447373737373736</v>
      </c>
      <c r="AF30" s="246">
        <f>AVERAGE(V30:Z30)</f>
        <v>11.666666666666666</v>
      </c>
      <c r="AG30" s="309">
        <f t="shared" si="15"/>
        <v>12.333333333333334</v>
      </c>
      <c r="AH30" s="241">
        <f>AVERAGE(P30:AC30)</f>
        <v>14.315176767676768</v>
      </c>
      <c r="AI30" s="272"/>
    </row>
    <row r="31" spans="1:358" ht="50.25" hidden="1" customHeight="1" outlineLevel="1" thickBot="1">
      <c r="A31" s="47" t="s">
        <v>26</v>
      </c>
      <c r="B31" s="78" t="e">
        <f>C31-#REF!</f>
        <v>#REF!</v>
      </c>
      <c r="C31" s="55">
        <v>20.18</v>
      </c>
      <c r="D31" s="49"/>
      <c r="E31" s="49"/>
      <c r="F31" s="52"/>
      <c r="G31" s="51"/>
      <c r="H31" s="52"/>
      <c r="I31" s="92"/>
      <c r="J31" s="55"/>
      <c r="K31" s="93">
        <v>15.68</v>
      </c>
      <c r="L31" s="94">
        <v>18</v>
      </c>
      <c r="M31" s="94">
        <v>15.94</v>
      </c>
      <c r="N31" s="181">
        <v>16.25</v>
      </c>
      <c r="O31" s="181">
        <v>18.5</v>
      </c>
      <c r="P31" s="388">
        <v>23.61</v>
      </c>
      <c r="Q31" s="388">
        <v>15.2</v>
      </c>
      <c r="R31" s="388">
        <v>17.63000000000001</v>
      </c>
      <c r="S31" s="388">
        <v>15.56</v>
      </c>
      <c r="T31" s="388">
        <v>14.896666666666668</v>
      </c>
      <c r="U31" s="388">
        <v>12.885454545454536</v>
      </c>
      <c r="V31" s="189">
        <v>9.6</v>
      </c>
      <c r="W31" s="189">
        <v>10.5</v>
      </c>
      <c r="X31" s="185" t="s">
        <v>211</v>
      </c>
      <c r="Y31" s="186"/>
      <c r="Z31" s="189">
        <v>11.3</v>
      </c>
      <c r="AA31" s="189">
        <v>11.9</v>
      </c>
      <c r="AB31" s="189">
        <v>11</v>
      </c>
      <c r="AC31" s="297">
        <v>10</v>
      </c>
      <c r="AD31" s="308">
        <f>AVERAGE(P31:R31)</f>
        <v>18.813333333333336</v>
      </c>
      <c r="AE31" s="246">
        <f>AVERAGE(S31:T31:U31)</f>
        <v>14.447373737373736</v>
      </c>
      <c r="AF31" s="246">
        <f>AVERAGE(V31:Z31)</f>
        <v>10.466666666666667</v>
      </c>
      <c r="AG31" s="309">
        <f t="shared" si="15"/>
        <v>10.966666666666667</v>
      </c>
      <c r="AH31" s="241">
        <f>AVERAGE(P31:AC31)</f>
        <v>13.673510101010102</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17">AVERAGE(J28:J31)</f>
        <v>#DIV/0!</v>
      </c>
      <c r="K32" s="59">
        <f t="shared" si="17"/>
        <v>16.482500000000002</v>
      </c>
      <c r="L32" s="59">
        <f t="shared" si="17"/>
        <v>17.25</v>
      </c>
      <c r="M32" s="59">
        <f t="shared" si="17"/>
        <v>16.372499999999999</v>
      </c>
      <c r="N32" s="59">
        <f t="shared" si="17"/>
        <v>15.8125</v>
      </c>
      <c r="O32" s="59">
        <f t="shared" si="17"/>
        <v>18.166666666666668</v>
      </c>
      <c r="P32" s="59">
        <f t="shared" si="17"/>
        <v>23.61</v>
      </c>
      <c r="Q32" s="59">
        <f t="shared" si="17"/>
        <v>15.2</v>
      </c>
      <c r="R32" s="59">
        <f t="shared" si="17"/>
        <v>17.63000000000001</v>
      </c>
      <c r="S32" s="59">
        <f t="shared" si="17"/>
        <v>15.56</v>
      </c>
      <c r="T32" s="59">
        <f>AVERAGE(T28:T31)</f>
        <v>14.896666666666668</v>
      </c>
      <c r="U32" s="59">
        <f t="shared" si="17"/>
        <v>12.885454545454536</v>
      </c>
      <c r="V32" s="59">
        <f t="shared" si="17"/>
        <v>10.074999999999999</v>
      </c>
      <c r="W32" s="59">
        <f t="shared" si="17"/>
        <v>10.375</v>
      </c>
      <c r="X32" s="369"/>
      <c r="Y32" s="369"/>
      <c r="Z32" s="59">
        <f t="shared" si="17"/>
        <v>11.2</v>
      </c>
      <c r="AA32" s="59">
        <f t="shared" si="17"/>
        <v>11.975</v>
      </c>
      <c r="AB32" s="59">
        <f t="shared" si="17"/>
        <v>11.875</v>
      </c>
      <c r="AC32" s="234">
        <f t="shared" si="17"/>
        <v>11.75</v>
      </c>
      <c r="AD32" s="310">
        <f>AVERAGE(AD28:AD31)</f>
        <v>18.813333333333336</v>
      </c>
      <c r="AE32" s="59">
        <f t="shared" ref="AE32:AG32" si="18">AVERAGE(AE28:AE31)</f>
        <v>14.447373737373736</v>
      </c>
      <c r="AF32" s="59">
        <f t="shared" si="18"/>
        <v>10.55</v>
      </c>
      <c r="AG32" s="311">
        <f t="shared" si="18"/>
        <v>11.866666666666667</v>
      </c>
      <c r="AH32" s="242">
        <f>AVERAGE(AH28:AH31)</f>
        <v>13.919343434343435</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164">
        <f>P32</f>
        <v>23.61</v>
      </c>
      <c r="Q33" s="164">
        <f t="shared" ref="Q33" si="19">Q32</f>
        <v>15.2</v>
      </c>
      <c r="R33" s="164">
        <f>R32</f>
        <v>17.63000000000001</v>
      </c>
      <c r="S33" s="164">
        <f>S32</f>
        <v>15.56</v>
      </c>
      <c r="T33" s="164">
        <f>T32</f>
        <v>14.896666666666668</v>
      </c>
      <c r="U33" s="164">
        <v>13</v>
      </c>
      <c r="V33" s="164">
        <v>9.5</v>
      </c>
      <c r="W33" s="164">
        <v>10</v>
      </c>
      <c r="X33" s="370"/>
      <c r="Y33" s="370"/>
      <c r="Z33" s="164">
        <v>10.5</v>
      </c>
      <c r="AA33" s="164">
        <v>11</v>
      </c>
      <c r="AB33" s="164">
        <v>11.5</v>
      </c>
      <c r="AC33" s="229">
        <v>12</v>
      </c>
      <c r="AD33" s="312">
        <f>AVERAGE(P33:R33)</f>
        <v>18.813333333333336</v>
      </c>
      <c r="AE33" s="164">
        <f>AVERAGE(S33:T33:U33)</f>
        <v>14.485555555555557</v>
      </c>
      <c r="AF33" s="164">
        <f>AVERAGE(V33:Z33)</f>
        <v>10</v>
      </c>
      <c r="AG33" s="313">
        <f>AVERAGE(AA33:AC33)</f>
        <v>11.5</v>
      </c>
      <c r="AH33" s="242">
        <f>AVERAGE(P33:AC33)</f>
        <v>13.699722222222222</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24"/>
      <c r="V34" s="24"/>
      <c r="W34" s="23"/>
      <c r="X34" s="371"/>
      <c r="Y34" s="371"/>
      <c r="Z34" s="23"/>
      <c r="AA34" s="23"/>
      <c r="AB34" s="23"/>
      <c r="AC34" s="24"/>
      <c r="AD34" s="314"/>
      <c r="AE34" s="23"/>
      <c r="AF34" s="23"/>
      <c r="AG34" s="303"/>
      <c r="AH34" s="238"/>
      <c r="AI34" s="272"/>
    </row>
    <row r="35" spans="1:358" ht="21.75" hidden="1" outlineLevel="1" thickBot="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395"/>
      <c r="V35" s="39"/>
      <c r="W35" s="38"/>
      <c r="X35" s="378"/>
      <c r="Y35" s="378"/>
      <c r="Z35" s="38"/>
      <c r="AA35" s="3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44"/>
      <c r="V36" s="44"/>
      <c r="W36" s="44"/>
      <c r="X36" s="373"/>
      <c r="Y36" s="374"/>
      <c r="Z36" s="44"/>
      <c r="AA36" s="4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57.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388">
        <v>11.1</v>
      </c>
      <c r="Q37" s="388">
        <v>11.62</v>
      </c>
      <c r="R37" s="390">
        <v>12.238181818181829</v>
      </c>
      <c r="S37" s="390">
        <v>10.5</v>
      </c>
      <c r="T37" s="390">
        <v>10.901428571428582</v>
      </c>
      <c r="U37" s="390">
        <v>12.038181818181819</v>
      </c>
      <c r="V37" s="181">
        <v>13</v>
      </c>
      <c r="W37" s="181">
        <v>12.75</v>
      </c>
      <c r="X37" s="185"/>
      <c r="Y37" s="186"/>
      <c r="Z37" s="181">
        <v>12.5</v>
      </c>
      <c r="AA37" s="181">
        <v>13</v>
      </c>
      <c r="AB37" s="181">
        <v>13.5</v>
      </c>
      <c r="AC37" s="299">
        <v>14</v>
      </c>
      <c r="AD37" s="308">
        <f>AVERAGE(P37:R37)</f>
        <v>11.652727272727276</v>
      </c>
      <c r="AE37" s="246">
        <f>AVERAGE(S37:T37:U37)</f>
        <v>11.1465367965368</v>
      </c>
      <c r="AF37" s="246">
        <f>AVERAGE(V37:Z37)</f>
        <v>12.75</v>
      </c>
      <c r="AG37" s="309">
        <f>AVERAGE(AA37:AC37)</f>
        <v>13.5</v>
      </c>
      <c r="AH37" s="241">
        <f>AVERAGE(P37:AC37)</f>
        <v>12.262316017316019</v>
      </c>
      <c r="AI37" s="272"/>
    </row>
    <row r="38" spans="1:358" ht="57.75" hidden="1" customHeight="1" outlineLevel="1">
      <c r="A38" s="47" t="s">
        <v>24</v>
      </c>
      <c r="B38" s="78">
        <f t="shared" ref="B38" si="20">C38-$B$28</f>
        <v>13.809999999999999</v>
      </c>
      <c r="C38" s="55">
        <v>13.5</v>
      </c>
      <c r="D38" s="49"/>
      <c r="E38" s="49"/>
      <c r="F38" s="56"/>
      <c r="G38" s="57"/>
      <c r="H38" s="56"/>
      <c r="I38" s="56"/>
      <c r="J38" s="55"/>
      <c r="K38" s="189">
        <v>13.4</v>
      </c>
      <c r="L38" s="191">
        <v>13.3</v>
      </c>
      <c r="M38" s="154">
        <v>13</v>
      </c>
      <c r="N38" s="191">
        <v>13.8</v>
      </c>
      <c r="O38" s="184"/>
      <c r="P38" s="388">
        <v>11.1</v>
      </c>
      <c r="Q38" s="388">
        <v>11.62</v>
      </c>
      <c r="R38" s="391">
        <v>12.238181818181829</v>
      </c>
      <c r="S38" s="390">
        <v>10.5</v>
      </c>
      <c r="T38" s="391">
        <v>10.901428571428582</v>
      </c>
      <c r="U38" s="391">
        <v>12.038181818181819</v>
      </c>
      <c r="V38" s="175">
        <v>12.7</v>
      </c>
      <c r="W38" s="175">
        <v>11</v>
      </c>
      <c r="X38" s="185"/>
      <c r="Y38" s="186"/>
      <c r="Z38" s="175">
        <v>11</v>
      </c>
      <c r="AA38" s="175">
        <v>12</v>
      </c>
      <c r="AB38" s="175">
        <v>13.4</v>
      </c>
      <c r="AC38" s="300">
        <v>13.7</v>
      </c>
      <c r="AD38" s="308">
        <f>AVERAGE(P38:R38)</f>
        <v>11.652727272727276</v>
      </c>
      <c r="AE38" s="246">
        <f>AVERAGE(S38:T38:U38)</f>
        <v>11.1465367965368</v>
      </c>
      <c r="AF38" s="246">
        <f>AVERAGE(V38:Z38)</f>
        <v>11.566666666666668</v>
      </c>
      <c r="AG38" s="309">
        <f t="shared" ref="AG38:AG40" si="21">AVERAGE(AA38:AC38)</f>
        <v>13.033333333333331</v>
      </c>
      <c r="AH38" s="241">
        <f>AVERAGE(P38:AC38)</f>
        <v>11.849816017316018</v>
      </c>
      <c r="AI38" s="272"/>
    </row>
    <row r="39" spans="1:358" ht="57.75" hidden="1" customHeight="1" outlineLevel="1">
      <c r="A39" s="47" t="s">
        <v>25</v>
      </c>
      <c r="B39" s="78">
        <f t="shared" ref="B39" si="22">C39-$B$35</f>
        <v>8.0000000000000071E-2</v>
      </c>
      <c r="C39" s="55">
        <v>13.8</v>
      </c>
      <c r="D39" s="49"/>
      <c r="E39" s="49"/>
      <c r="F39" s="52"/>
      <c r="G39" s="57"/>
      <c r="H39" s="56"/>
      <c r="I39" s="56"/>
      <c r="J39" s="55"/>
      <c r="K39" s="189">
        <v>12.5</v>
      </c>
      <c r="L39" s="191">
        <v>13.2</v>
      </c>
      <c r="M39" s="154">
        <v>13.2</v>
      </c>
      <c r="N39" s="191">
        <v>14.5</v>
      </c>
      <c r="O39" s="191">
        <v>15.25</v>
      </c>
      <c r="P39" s="388">
        <v>11.1</v>
      </c>
      <c r="Q39" s="388">
        <v>11.62</v>
      </c>
      <c r="R39" s="388">
        <v>12.238181818181829</v>
      </c>
      <c r="S39" s="390">
        <v>10.5</v>
      </c>
      <c r="T39" s="390">
        <v>10.901428571428582</v>
      </c>
      <c r="U39" s="390">
        <v>12.038181818181819</v>
      </c>
      <c r="V39" s="181">
        <v>12.408629033942777</v>
      </c>
      <c r="W39" s="181">
        <v>12.428676391800403</v>
      </c>
      <c r="X39" s="185" t="s">
        <v>161</v>
      </c>
      <c r="Y39" s="186" t="s">
        <v>36</v>
      </c>
      <c r="Z39" s="181">
        <v>12.571666666666662</v>
      </c>
      <c r="AA39" s="181">
        <v>12.760333333333332</v>
      </c>
      <c r="AB39" s="181">
        <v>12.964333333333332</v>
      </c>
      <c r="AC39" s="299">
        <v>13.058333333333332</v>
      </c>
      <c r="AD39" s="308">
        <f>AVERAGE(P39:R39)</f>
        <v>11.652727272727276</v>
      </c>
      <c r="AE39" s="246">
        <f>AVERAGE(S39:T39:U39)</f>
        <v>11.1465367965368</v>
      </c>
      <c r="AF39" s="246">
        <f>AVERAGE(V39:Z39)</f>
        <v>12.469657364136614</v>
      </c>
      <c r="AG39" s="309">
        <f t="shared" si="21"/>
        <v>12.927666666666665</v>
      </c>
      <c r="AH39" s="241">
        <f>AVERAGE(P39:AC39)</f>
        <v>12.049147025016842</v>
      </c>
      <c r="AI39" s="272"/>
    </row>
    <row r="40" spans="1:358" ht="57.75" hidden="1" customHeight="1" outlineLevel="1" thickBot="1">
      <c r="A40" s="47" t="s">
        <v>26</v>
      </c>
      <c r="B40" s="48" t="e">
        <f>C40-#REF!</f>
        <v>#REF!</v>
      </c>
      <c r="C40" s="55">
        <v>12.8</v>
      </c>
      <c r="D40" s="49"/>
      <c r="E40" s="49"/>
      <c r="F40" s="52"/>
      <c r="G40" s="51"/>
      <c r="H40" s="52"/>
      <c r="I40" s="52"/>
      <c r="J40" s="55"/>
      <c r="K40" s="181">
        <v>13.34</v>
      </c>
      <c r="L40" s="101">
        <v>13.34</v>
      </c>
      <c r="M40" s="101">
        <v>13.68</v>
      </c>
      <c r="N40" s="182">
        <v>14.12</v>
      </c>
      <c r="O40" s="182">
        <v>14</v>
      </c>
      <c r="P40" s="388">
        <v>11.1</v>
      </c>
      <c r="Q40" s="388">
        <v>11.62</v>
      </c>
      <c r="R40" s="390">
        <v>12.238181818181829</v>
      </c>
      <c r="S40" s="390">
        <v>10.5</v>
      </c>
      <c r="T40" s="390">
        <v>10.901428571428582</v>
      </c>
      <c r="U40" s="390">
        <v>12.038181818181819</v>
      </c>
      <c r="V40" s="181">
        <v>12.9</v>
      </c>
      <c r="W40" s="181">
        <v>13.3</v>
      </c>
      <c r="X40" s="185" t="s">
        <v>212</v>
      </c>
      <c r="Y40" s="186" t="s">
        <v>213</v>
      </c>
      <c r="Z40" s="181">
        <v>13.5</v>
      </c>
      <c r="AA40" s="181">
        <v>13.9</v>
      </c>
      <c r="AB40" s="181">
        <v>15</v>
      </c>
      <c r="AC40" s="299">
        <v>15.7</v>
      </c>
      <c r="AD40" s="308">
        <f>AVERAGE(P40:R40)</f>
        <v>11.652727272727276</v>
      </c>
      <c r="AE40" s="246">
        <f>AVERAGE(S40:T40:U40)</f>
        <v>11.1465367965368</v>
      </c>
      <c r="AF40" s="246">
        <f>AVERAGE(V40:Z40)</f>
        <v>13.233333333333334</v>
      </c>
      <c r="AG40" s="309">
        <f t="shared" si="21"/>
        <v>14.866666666666665</v>
      </c>
      <c r="AH40" s="241">
        <f>AVERAGE(P40:AC40)</f>
        <v>12.724816017316021</v>
      </c>
      <c r="AI40" s="272"/>
    </row>
    <row r="41" spans="1:358" s="62" customFormat="1" ht="19.5" hidden="1" outlineLevel="1" thickBot="1">
      <c r="A41" s="245" t="s">
        <v>75</v>
      </c>
      <c r="B41" s="155" t="s">
        <v>27</v>
      </c>
      <c r="C41" s="155" t="s">
        <v>27</v>
      </c>
      <c r="D41" s="155"/>
      <c r="E41" s="156"/>
      <c r="F41" s="157"/>
      <c r="G41" s="157"/>
      <c r="H41" s="157"/>
      <c r="I41" s="157"/>
      <c r="J41" s="157" t="e">
        <f t="shared" ref="J41:AG41" si="23">AVERAGE(J37:J40)</f>
        <v>#DIV/0!</v>
      </c>
      <c r="K41" s="157">
        <f t="shared" si="23"/>
        <v>13.11</v>
      </c>
      <c r="L41" s="157">
        <f t="shared" si="23"/>
        <v>13.435000000000002</v>
      </c>
      <c r="M41" s="157">
        <f t="shared" si="23"/>
        <v>13.345000000000001</v>
      </c>
      <c r="N41" s="157">
        <f t="shared" si="23"/>
        <v>14.229999999999999</v>
      </c>
      <c r="O41" s="157">
        <f t="shared" si="23"/>
        <v>14.25</v>
      </c>
      <c r="P41" s="157">
        <f t="shared" si="23"/>
        <v>11.1</v>
      </c>
      <c r="Q41" s="157">
        <f t="shared" si="23"/>
        <v>11.62</v>
      </c>
      <c r="R41" s="157">
        <f t="shared" si="23"/>
        <v>12.238181818181829</v>
      </c>
      <c r="S41" s="59">
        <f t="shared" si="23"/>
        <v>10.5</v>
      </c>
      <c r="T41" s="59">
        <f>AVERAGE(T37:T40)</f>
        <v>10.901428571428582</v>
      </c>
      <c r="U41" s="59">
        <f t="shared" si="23"/>
        <v>12.038181818181819</v>
      </c>
      <c r="V41" s="59">
        <f t="shared" si="23"/>
        <v>12.752157258485694</v>
      </c>
      <c r="W41" s="59">
        <f t="shared" si="23"/>
        <v>12.369669097950101</v>
      </c>
      <c r="X41" s="379"/>
      <c r="Y41" s="379"/>
      <c r="Z41" s="59">
        <f t="shared" si="23"/>
        <v>12.392916666666665</v>
      </c>
      <c r="AA41" s="59">
        <f t="shared" si="23"/>
        <v>12.915083333333333</v>
      </c>
      <c r="AB41" s="59">
        <f t="shared" si="23"/>
        <v>13.716083333333334</v>
      </c>
      <c r="AC41" s="234">
        <f t="shared" si="23"/>
        <v>14.114583333333332</v>
      </c>
      <c r="AD41" s="310">
        <f t="shared" si="23"/>
        <v>11.652727272727276</v>
      </c>
      <c r="AE41" s="59">
        <f t="shared" si="23"/>
        <v>11.1465367965368</v>
      </c>
      <c r="AF41" s="59">
        <f t="shared" si="23"/>
        <v>12.504914341034155</v>
      </c>
      <c r="AG41" s="311">
        <f t="shared" si="23"/>
        <v>13.581916666666666</v>
      </c>
      <c r="AH41" s="242">
        <f>AVERAGE(AH37:AH40)</f>
        <v>12.221523769241225</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17.25" customHeight="1" collapsed="1" thickBot="1">
      <c r="A42" s="227" t="s">
        <v>74</v>
      </c>
      <c r="B42" s="165"/>
      <c r="C42" s="165"/>
      <c r="D42" s="166"/>
      <c r="E42" s="166"/>
      <c r="F42" s="167"/>
      <c r="G42" s="167"/>
      <c r="H42" s="167"/>
      <c r="I42" s="167"/>
      <c r="J42" s="168"/>
      <c r="K42" s="167"/>
      <c r="L42" s="167"/>
      <c r="M42" s="167"/>
      <c r="N42" s="164">
        <f>N41</f>
        <v>14.229999999999999</v>
      </c>
      <c r="O42" s="164">
        <v>15.6</v>
      </c>
      <c r="P42" s="164">
        <f>P41</f>
        <v>11.1</v>
      </c>
      <c r="Q42" s="164">
        <f t="shared" ref="Q42:R42" si="24">Q41</f>
        <v>11.62</v>
      </c>
      <c r="R42" s="164">
        <f t="shared" si="24"/>
        <v>12.238181818181829</v>
      </c>
      <c r="S42" s="164">
        <f>S41</f>
        <v>10.5</v>
      </c>
      <c r="T42" s="164">
        <f>T41</f>
        <v>10.901428571428582</v>
      </c>
      <c r="U42" s="164">
        <v>11.9</v>
      </c>
      <c r="V42" s="164">
        <v>12.5</v>
      </c>
      <c r="W42" s="164">
        <v>11.2</v>
      </c>
      <c r="X42" s="370"/>
      <c r="Y42" s="370"/>
      <c r="Z42" s="164">
        <v>11.8</v>
      </c>
      <c r="AA42" s="164">
        <v>12.2</v>
      </c>
      <c r="AB42" s="164">
        <v>13</v>
      </c>
      <c r="AC42" s="164">
        <v>13.7</v>
      </c>
      <c r="AD42" s="312">
        <f>AVERAGE(P42:R42)</f>
        <v>11.652727272727276</v>
      </c>
      <c r="AE42" s="164">
        <f>AVERAGE(S42:T42:U42)</f>
        <v>11.100476190476193</v>
      </c>
      <c r="AF42" s="164">
        <f>AVERAGE(V42:Z42)</f>
        <v>11.833333333333334</v>
      </c>
      <c r="AG42" s="313">
        <f>AVERAGE(AA42:AC42)</f>
        <v>12.966666666666667</v>
      </c>
      <c r="AH42" s="242">
        <f>AVERAGE(P42:AC42)</f>
        <v>11.888300865800867</v>
      </c>
      <c r="AI42" s="271">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15.75" hidden="1" customHeight="1">
      <c r="A43" s="197" t="s">
        <v>37</v>
      </c>
      <c r="B43" s="102"/>
      <c r="C43" s="102"/>
      <c r="D43" s="102"/>
      <c r="E43" s="102"/>
      <c r="F43" s="159"/>
      <c r="G43" s="159"/>
      <c r="H43" s="159"/>
      <c r="I43" s="159"/>
      <c r="J43" s="103"/>
      <c r="K43" s="159">
        <f>K41+K14</f>
        <v>61.41</v>
      </c>
      <c r="L43" s="159">
        <f>L41+L14</f>
        <v>60.285000000000004</v>
      </c>
      <c r="M43" s="104">
        <f t="shared" ref="M43:AH44" si="25">M41-M52</f>
        <v>0.27500000000000036</v>
      </c>
      <c r="N43" s="157">
        <f t="shared" si="25"/>
        <v>0.19999999999999929</v>
      </c>
      <c r="O43" s="157">
        <f t="shared" si="25"/>
        <v>9.9999999999999645E-2</v>
      </c>
      <c r="P43" s="157">
        <f t="shared" si="25"/>
        <v>1.7599999999999998</v>
      </c>
      <c r="Q43" s="157">
        <f t="shared" si="25"/>
        <v>2.4599999999999991</v>
      </c>
      <c r="R43" s="157">
        <f t="shared" si="25"/>
        <v>1.8622727272727317</v>
      </c>
      <c r="S43" s="157">
        <f t="shared" si="25"/>
        <v>1.4499999999999993</v>
      </c>
      <c r="T43" s="157">
        <f t="shared" si="25"/>
        <v>0.31809523809523199</v>
      </c>
      <c r="U43" s="157">
        <f t="shared" si="25"/>
        <v>0.15363636363637312</v>
      </c>
      <c r="V43" s="157">
        <f t="shared" si="25"/>
        <v>0.13441666666666841</v>
      </c>
      <c r="W43" s="157">
        <f t="shared" si="25"/>
        <v>0.40925000000000011</v>
      </c>
      <c r="X43" s="159"/>
      <c r="Y43" s="159"/>
      <c r="Z43" s="157">
        <f t="shared" si="25"/>
        <v>0.56791666666666529</v>
      </c>
      <c r="AA43" s="157">
        <f t="shared" si="25"/>
        <v>0.84008333333333418</v>
      </c>
      <c r="AB43" s="157">
        <f t="shared" si="25"/>
        <v>1.066083333333335</v>
      </c>
      <c r="AC43" s="236">
        <f t="shared" si="25"/>
        <v>1.1895833333333314</v>
      </c>
      <c r="AD43" s="317">
        <f t="shared" si="25"/>
        <v>2.0274242424242441</v>
      </c>
      <c r="AE43" s="157">
        <f t="shared" si="25"/>
        <v>0.64057720057720147</v>
      </c>
      <c r="AF43" s="157">
        <f t="shared" si="25"/>
        <v>0.37052777777777912</v>
      </c>
      <c r="AG43" s="318">
        <f t="shared" si="25"/>
        <v>1.0319166666666657</v>
      </c>
      <c r="AH43" s="242">
        <f t="shared" si="25"/>
        <v>1.0176114718614713</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si="25"/>
        <v>0.19999999999999929</v>
      </c>
      <c r="O44" s="164">
        <f t="shared" si="25"/>
        <v>1.4499999999999993</v>
      </c>
      <c r="P44" s="164">
        <f t="shared" si="25"/>
        <v>1.7599999999999998</v>
      </c>
      <c r="Q44" s="164">
        <f t="shared" si="25"/>
        <v>2.4599999999999991</v>
      </c>
      <c r="R44" s="164">
        <f t="shared" si="25"/>
        <v>1.8622727272727317</v>
      </c>
      <c r="S44" s="164">
        <f t="shared" si="25"/>
        <v>1.4499999999999993</v>
      </c>
      <c r="T44" s="164">
        <f t="shared" si="25"/>
        <v>0.31809523809523199</v>
      </c>
      <c r="U44" s="164">
        <f t="shared" si="25"/>
        <v>0.20000000000000107</v>
      </c>
      <c r="V44" s="164">
        <f t="shared" si="25"/>
        <v>0</v>
      </c>
      <c r="W44" s="164">
        <f t="shared" si="25"/>
        <v>0.19999999999999929</v>
      </c>
      <c r="X44" s="370"/>
      <c r="Y44" s="370"/>
      <c r="Z44" s="164">
        <f t="shared" si="25"/>
        <v>0.30000000000000071</v>
      </c>
      <c r="AA44" s="164">
        <f t="shared" si="25"/>
        <v>0.69999999999999929</v>
      </c>
      <c r="AB44" s="164">
        <f t="shared" si="25"/>
        <v>1</v>
      </c>
      <c r="AC44" s="229">
        <f t="shared" si="25"/>
        <v>1.1999999999999993</v>
      </c>
      <c r="AD44" s="312">
        <f>AVERAGE(P44:R44)</f>
        <v>2.0274242424242437</v>
      </c>
      <c r="AE44" s="164">
        <f>AE42-AE53</f>
        <v>0.65603174603174352</v>
      </c>
      <c r="AF44" s="164">
        <f>AF42-AF53</f>
        <v>0.16666666666666785</v>
      </c>
      <c r="AG44" s="313">
        <f>AG42-AG53</f>
        <v>0.96666666666666679</v>
      </c>
      <c r="AH44" s="243">
        <f>AH42-AH53</f>
        <v>0.9541973304473288</v>
      </c>
      <c r="AI44" s="274">
        <f>AI42-AI52</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ht="21.75" thickBot="1">
      <c r="A45" s="196" t="s">
        <v>38</v>
      </c>
      <c r="B45" s="88"/>
      <c r="C45" s="88"/>
      <c r="D45" s="65"/>
      <c r="E45" s="65"/>
      <c r="F45" s="20"/>
      <c r="G45" s="20"/>
      <c r="H45" s="20"/>
      <c r="I45" s="20"/>
      <c r="J45" s="66"/>
      <c r="K45" s="20"/>
      <c r="L45" s="20"/>
      <c r="M45" s="20"/>
      <c r="N45" s="20"/>
      <c r="O45" s="20"/>
      <c r="P45" s="20"/>
      <c r="Q45" s="20"/>
      <c r="R45" s="23"/>
      <c r="S45" s="24"/>
      <c r="T45" s="24"/>
      <c r="U45" s="24"/>
      <c r="V45" s="24"/>
      <c r="W45" s="177"/>
      <c r="X45" s="371"/>
      <c r="Y45" s="371"/>
      <c r="Z45" s="177"/>
      <c r="AA45" s="177"/>
      <c r="AB45" s="177"/>
      <c r="AC45" s="301"/>
      <c r="AD45" s="314"/>
      <c r="AE45" s="23"/>
      <c r="AF45" s="23"/>
      <c r="AG45" s="303"/>
      <c r="AH45" s="238"/>
      <c r="AI45" s="275">
        <f>AH42-AH53</f>
        <v>0.9541973304473288</v>
      </c>
    </row>
    <row r="46" spans="1:358" ht="17.25" hidden="1" customHeight="1" outlineLevel="1">
      <c r="A46" s="89" t="s">
        <v>39</v>
      </c>
      <c r="B46" s="105">
        <v>14.19</v>
      </c>
      <c r="C46" s="106" t="str">
        <f>C35</f>
        <v>Previous WK</v>
      </c>
      <c r="D46" s="98"/>
      <c r="E46" s="99">
        <v>13.82</v>
      </c>
      <c r="F46" s="35"/>
      <c r="G46" s="35"/>
      <c r="H46" s="35"/>
      <c r="I46" s="35"/>
      <c r="J46" s="72"/>
      <c r="K46" s="35"/>
      <c r="L46" s="37"/>
      <c r="M46" s="37"/>
      <c r="N46" s="35"/>
      <c r="O46" s="35"/>
      <c r="P46" s="35"/>
      <c r="Q46" s="35"/>
      <c r="R46" s="38"/>
      <c r="S46" s="39"/>
      <c r="T46" s="39"/>
      <c r="U46" s="395"/>
      <c r="V46" s="39"/>
      <c r="W46" s="38"/>
      <c r="X46" s="381"/>
      <c r="Y46" s="381"/>
      <c r="Z46" s="38"/>
      <c r="AA46" s="38"/>
      <c r="AB46" s="38"/>
      <c r="AC46" s="39"/>
      <c r="AD46" s="304"/>
      <c r="AE46" s="248"/>
      <c r="AF46" s="248"/>
      <c r="AG46" s="305"/>
      <c r="AH46" s="239"/>
      <c r="AI46" s="267"/>
    </row>
    <row r="47" spans="1:358" s="77" customFormat="1" ht="16.5" hidden="1" customHeight="1" outlineLevel="1">
      <c r="A47" s="1180"/>
      <c r="B47" s="1181"/>
      <c r="C47" s="1181"/>
      <c r="D47" s="41"/>
      <c r="E47" s="41"/>
      <c r="F47" s="76"/>
      <c r="G47" s="76"/>
      <c r="H47" s="76"/>
      <c r="I47" s="76"/>
      <c r="J47" s="43"/>
      <c r="K47" s="76"/>
      <c r="L47" s="76"/>
      <c r="M47" s="76"/>
      <c r="N47" s="76"/>
      <c r="O47" s="76"/>
      <c r="P47" s="222"/>
      <c r="Q47" s="76"/>
      <c r="R47" s="44"/>
      <c r="S47" s="44"/>
      <c r="T47" s="44"/>
      <c r="U47" s="44"/>
      <c r="V47" s="44"/>
      <c r="W47" s="44"/>
      <c r="X47" s="382"/>
      <c r="Y47" s="383"/>
      <c r="Z47" s="44"/>
      <c r="AA47" s="44"/>
      <c r="AB47" s="44"/>
      <c r="AC47" s="235"/>
      <c r="AD47" s="315"/>
      <c r="AE47" s="44"/>
      <c r="AF47" s="44"/>
      <c r="AG47" s="316"/>
      <c r="AH47" s="240"/>
      <c r="AI47" s="268"/>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5"/>
      <c r="EY47" s="45"/>
      <c r="EZ47" s="45"/>
      <c r="FA47" s="45"/>
      <c r="FB47" s="45"/>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5"/>
      <c r="GL47" s="45"/>
      <c r="GM47" s="45"/>
      <c r="GN47" s="45"/>
      <c r="GO47" s="45"/>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row>
    <row r="48" spans="1:358" ht="50.25" hidden="1" customHeight="1" outlineLevel="1">
      <c r="A48" s="47" t="s">
        <v>23</v>
      </c>
      <c r="B48" s="78">
        <f>C48-$B$46</f>
        <v>6.0000000000000497E-2</v>
      </c>
      <c r="C48" s="55">
        <v>14.25</v>
      </c>
      <c r="D48" s="49"/>
      <c r="E48" s="49"/>
      <c r="F48" s="51"/>
      <c r="G48" s="57"/>
      <c r="H48" s="56"/>
      <c r="I48" s="56"/>
      <c r="J48" s="55"/>
      <c r="K48" s="189">
        <v>13.5</v>
      </c>
      <c r="L48" s="191">
        <v>14.2</v>
      </c>
      <c r="M48" s="154">
        <v>13.1</v>
      </c>
      <c r="N48" s="191">
        <v>14.2</v>
      </c>
      <c r="O48" s="191">
        <v>13.7</v>
      </c>
      <c r="P48" s="388">
        <v>9.34</v>
      </c>
      <c r="Q48" s="388">
        <v>9.16</v>
      </c>
      <c r="R48" s="388">
        <v>10.375909090909097</v>
      </c>
      <c r="S48" s="388">
        <v>9.0500000000000007</v>
      </c>
      <c r="T48" s="388">
        <v>10.58333333333335</v>
      </c>
      <c r="U48" s="388">
        <v>11.884545454545446</v>
      </c>
      <c r="V48" s="189">
        <v>13.2</v>
      </c>
      <c r="W48" s="189">
        <v>12.5</v>
      </c>
      <c r="X48" s="185"/>
      <c r="Y48" s="186"/>
      <c r="Z48" s="189">
        <v>12</v>
      </c>
      <c r="AA48" s="189">
        <v>12</v>
      </c>
      <c r="AB48" s="189">
        <v>12.5</v>
      </c>
      <c r="AC48" s="297">
        <v>13</v>
      </c>
      <c r="AD48" s="308">
        <f>AVERAGE(P48:R48)</f>
        <v>9.6253030303030318</v>
      </c>
      <c r="AE48" s="246">
        <f>AVERAGE(S48:T48:U48)</f>
        <v>10.505959595959599</v>
      </c>
      <c r="AF48" s="246">
        <f>AVERAGE(V48:Z48)</f>
        <v>12.566666666666668</v>
      </c>
      <c r="AG48" s="309">
        <f>AVERAGE(AA48:AC48)</f>
        <v>12.5</v>
      </c>
      <c r="AH48" s="241">
        <f>AVERAGE(P48:AC48)</f>
        <v>11.299482323232326</v>
      </c>
      <c r="AI48" s="267"/>
    </row>
    <row r="49" spans="1:358" ht="50.25" hidden="1" customHeight="1" outlineLevel="1">
      <c r="A49" s="47" t="s">
        <v>24</v>
      </c>
      <c r="B49" s="78" t="e">
        <f>C49-#REF!</f>
        <v>#REF!</v>
      </c>
      <c r="C49" s="55">
        <v>14.3</v>
      </c>
      <c r="D49" s="49"/>
      <c r="E49" s="49"/>
      <c r="F49" s="57"/>
      <c r="G49" s="57"/>
      <c r="H49" s="56"/>
      <c r="I49" s="56"/>
      <c r="J49" s="55"/>
      <c r="K49" s="189">
        <v>13.5</v>
      </c>
      <c r="L49" s="191">
        <v>13.6</v>
      </c>
      <c r="M49" s="154">
        <v>12.9</v>
      </c>
      <c r="N49" s="191">
        <v>14</v>
      </c>
      <c r="O49" s="184"/>
      <c r="P49" s="388">
        <v>9.34</v>
      </c>
      <c r="Q49" s="388">
        <v>9.16</v>
      </c>
      <c r="R49" s="389">
        <v>10.375909090909097</v>
      </c>
      <c r="S49" s="388">
        <v>9.0500000000000007</v>
      </c>
      <c r="T49" s="389">
        <v>10.58333333333335</v>
      </c>
      <c r="U49" s="389">
        <v>11.884545454545446</v>
      </c>
      <c r="V49" s="183">
        <v>12.6</v>
      </c>
      <c r="W49" s="183">
        <v>10.7</v>
      </c>
      <c r="X49" s="185"/>
      <c r="Y49" s="186"/>
      <c r="Z49" s="183">
        <v>10.5</v>
      </c>
      <c r="AA49" s="183">
        <v>11.3</v>
      </c>
      <c r="AB49" s="183">
        <v>12.4</v>
      </c>
      <c r="AC49" s="298">
        <v>12.5</v>
      </c>
      <c r="AD49" s="308">
        <f>AVERAGE(P49:R49)</f>
        <v>9.6253030303030318</v>
      </c>
      <c r="AE49" s="246">
        <f>AVERAGE(S49:T49:U49)</f>
        <v>10.505959595959599</v>
      </c>
      <c r="AF49" s="246">
        <f>AVERAGE(V49:Z49)</f>
        <v>11.266666666666666</v>
      </c>
      <c r="AG49" s="309">
        <f t="shared" ref="AG49:AG51" si="26">AVERAGE(AA49:AC49)</f>
        <v>12.066666666666668</v>
      </c>
      <c r="AH49" s="241">
        <f>AVERAGE(P49:AC49)</f>
        <v>10.866148989898994</v>
      </c>
      <c r="AI49" s="267"/>
    </row>
    <row r="50" spans="1:358" ht="50.25" hidden="1" customHeight="1" outlineLevel="1">
      <c r="A50" s="47" t="s">
        <v>25</v>
      </c>
      <c r="B50" s="78">
        <f t="shared" ref="B50" si="27">C50-$B$46</f>
        <v>-8.9999999999999858E-2</v>
      </c>
      <c r="C50" s="55">
        <v>14.1</v>
      </c>
      <c r="D50" s="49"/>
      <c r="E50" s="49"/>
      <c r="F50" s="57"/>
      <c r="G50" s="57"/>
      <c r="H50" s="56"/>
      <c r="I50" s="56"/>
      <c r="J50" s="55"/>
      <c r="K50" s="189">
        <v>13</v>
      </c>
      <c r="L50" s="191">
        <v>13</v>
      </c>
      <c r="M50" s="189">
        <v>13</v>
      </c>
      <c r="N50" s="189">
        <v>14.3</v>
      </c>
      <c r="O50" s="189">
        <v>14.75</v>
      </c>
      <c r="P50" s="388">
        <v>9.34</v>
      </c>
      <c r="Q50" s="388">
        <v>9.16</v>
      </c>
      <c r="R50" s="388">
        <v>10.375909090909097</v>
      </c>
      <c r="S50" s="388">
        <v>9.0500000000000007</v>
      </c>
      <c r="T50" s="388">
        <v>10.58333333333335</v>
      </c>
      <c r="U50" s="388">
        <v>11.884545454545446</v>
      </c>
      <c r="V50" s="189">
        <v>11.870962367276109</v>
      </c>
      <c r="W50" s="189">
        <v>11.641676391800404</v>
      </c>
      <c r="X50" s="185" t="s">
        <v>162</v>
      </c>
      <c r="Y50" s="186" t="s">
        <v>36</v>
      </c>
      <c r="Z50" s="189">
        <v>11.6</v>
      </c>
      <c r="AA50" s="189">
        <v>11.6</v>
      </c>
      <c r="AB50" s="189">
        <v>11.7</v>
      </c>
      <c r="AC50" s="297">
        <v>11.7</v>
      </c>
      <c r="AD50" s="308">
        <f>AVERAGE(P50:R50)</f>
        <v>9.6253030303030318</v>
      </c>
      <c r="AE50" s="246">
        <f>AVERAGE(S50:T50:U50)</f>
        <v>10.505959595959599</v>
      </c>
      <c r="AF50" s="246">
        <f>AVERAGE(V50:Z50)</f>
        <v>11.70421291969217</v>
      </c>
      <c r="AG50" s="309">
        <f t="shared" si="26"/>
        <v>11.666666666666666</v>
      </c>
      <c r="AH50" s="241">
        <f>AVERAGE(P50:AC50)</f>
        <v>10.875535553155366</v>
      </c>
      <c r="AI50" s="267"/>
    </row>
    <row r="51" spans="1:358" ht="50.25" hidden="1" customHeight="1" outlineLevel="1" thickBot="1">
      <c r="A51" s="47" t="s">
        <v>26</v>
      </c>
      <c r="B51" s="78" t="e">
        <f>C51-#REF!</f>
        <v>#REF!</v>
      </c>
      <c r="C51" s="55">
        <v>14.5</v>
      </c>
      <c r="D51" s="49"/>
      <c r="E51" s="49"/>
      <c r="F51" s="51"/>
      <c r="G51" s="51"/>
      <c r="H51" s="52"/>
      <c r="I51" s="52"/>
      <c r="J51" s="55"/>
      <c r="K51" s="181">
        <v>13.4</v>
      </c>
      <c r="L51" s="101">
        <v>13.4</v>
      </c>
      <c r="M51" s="101">
        <v>13.28</v>
      </c>
      <c r="N51" s="176">
        <v>13.62</v>
      </c>
      <c r="O51" s="176">
        <v>14</v>
      </c>
      <c r="P51" s="388">
        <v>9.34</v>
      </c>
      <c r="Q51" s="388">
        <v>9.16</v>
      </c>
      <c r="R51" s="389">
        <v>10.375909090909097</v>
      </c>
      <c r="S51" s="388">
        <v>9.0500000000000007</v>
      </c>
      <c r="T51" s="389">
        <v>10.58333333333335</v>
      </c>
      <c r="U51" s="388">
        <v>11.884545454545446</v>
      </c>
      <c r="V51" s="189">
        <v>12.8</v>
      </c>
      <c r="W51" s="183">
        <v>13</v>
      </c>
      <c r="X51" s="224" t="s">
        <v>212</v>
      </c>
      <c r="Y51" s="186" t="s">
        <v>213</v>
      </c>
      <c r="Z51" s="183">
        <v>13.2</v>
      </c>
      <c r="AA51" s="183">
        <v>13.4</v>
      </c>
      <c r="AB51" s="183">
        <v>14</v>
      </c>
      <c r="AC51" s="298">
        <v>14.5</v>
      </c>
      <c r="AD51" s="308">
        <f>AVERAGE(P51:R51)</f>
        <v>9.6253030303030318</v>
      </c>
      <c r="AE51" s="246">
        <f>AVERAGE(S51:T51:U51)</f>
        <v>10.505959595959599</v>
      </c>
      <c r="AF51" s="246">
        <f>AVERAGE(V51:Z51)</f>
        <v>13</v>
      </c>
      <c r="AG51" s="309">
        <f t="shared" si="26"/>
        <v>13.966666666666667</v>
      </c>
      <c r="AH51" s="241">
        <f>AVERAGE(P51:AC51)</f>
        <v>11.774482323232325</v>
      </c>
      <c r="AI51" s="267"/>
    </row>
    <row r="52" spans="1:358" s="62" customFormat="1" ht="19.5" hidden="1" outlineLevel="1" thickBot="1">
      <c r="A52" s="245" t="s">
        <v>75</v>
      </c>
      <c r="B52" s="155" t="s">
        <v>27</v>
      </c>
      <c r="C52" s="155" t="s">
        <v>27</v>
      </c>
      <c r="D52" s="155"/>
      <c r="E52" s="156"/>
      <c r="F52" s="157" t="e">
        <f>AVERAGE(F48:F51)</f>
        <v>#DIV/0!</v>
      </c>
      <c r="G52" s="157"/>
      <c r="H52" s="157"/>
      <c r="I52" s="157"/>
      <c r="J52" s="157" t="e">
        <f t="shared" ref="J52:K52" si="28">AVERAGE(J48:J51)</f>
        <v>#DIV/0!</v>
      </c>
      <c r="K52" s="157">
        <f t="shared" si="28"/>
        <v>13.35</v>
      </c>
      <c r="L52" s="157">
        <v>13.75</v>
      </c>
      <c r="M52" s="157">
        <f>AVERAGE(M48:M51)</f>
        <v>13.07</v>
      </c>
      <c r="N52" s="157">
        <f>AVERAGE(N48:N51)</f>
        <v>14.03</v>
      </c>
      <c r="O52" s="157">
        <f>AVERAGE(O48:O51)</f>
        <v>14.15</v>
      </c>
      <c r="P52" s="157">
        <f>AVERAGE(P48:P51)</f>
        <v>9.34</v>
      </c>
      <c r="Q52" s="157">
        <f>AVERAGE(Q48:Q51)</f>
        <v>9.16</v>
      </c>
      <c r="R52" s="157">
        <f t="shared" ref="R52:AG52" si="29">AVERAGE(R48:R51)</f>
        <v>10.375909090909097</v>
      </c>
      <c r="S52" s="59">
        <f t="shared" si="29"/>
        <v>9.0500000000000007</v>
      </c>
      <c r="T52" s="59">
        <f>AVERAGE(T48:T51)</f>
        <v>10.58333333333335</v>
      </c>
      <c r="U52" s="59">
        <f t="shared" si="29"/>
        <v>11.884545454545446</v>
      </c>
      <c r="V52" s="59">
        <f t="shared" si="29"/>
        <v>12.617740591819025</v>
      </c>
      <c r="W52" s="59">
        <f t="shared" si="29"/>
        <v>11.960419097950101</v>
      </c>
      <c r="X52" s="379"/>
      <c r="Y52" s="379"/>
      <c r="Z52" s="59">
        <f t="shared" si="29"/>
        <v>11.824999999999999</v>
      </c>
      <c r="AA52" s="59">
        <f t="shared" si="29"/>
        <v>12.074999999999999</v>
      </c>
      <c r="AB52" s="59">
        <f t="shared" si="29"/>
        <v>12.649999999999999</v>
      </c>
      <c r="AC52" s="234">
        <f t="shared" si="29"/>
        <v>12.925000000000001</v>
      </c>
      <c r="AD52" s="310">
        <f t="shared" si="29"/>
        <v>9.6253030303030318</v>
      </c>
      <c r="AE52" s="59">
        <f t="shared" si="29"/>
        <v>10.505959595959599</v>
      </c>
      <c r="AF52" s="59">
        <f t="shared" si="29"/>
        <v>12.134386563256376</v>
      </c>
      <c r="AG52" s="311">
        <f t="shared" si="29"/>
        <v>12.55</v>
      </c>
      <c r="AH52" s="242">
        <f>AVERAGE(AH48:AH51)</f>
        <v>11.203912297379754</v>
      </c>
      <c r="AI52" s="270"/>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s="61"/>
      <c r="GU52" s="61"/>
      <c r="GV52" s="61"/>
      <c r="GW52" s="61"/>
      <c r="GX52" s="61"/>
      <c r="GY52" s="61"/>
      <c r="GZ52" s="61"/>
      <c r="HA52" s="61"/>
      <c r="HB52" s="61"/>
      <c r="HC52" s="61"/>
      <c r="HD52" s="61"/>
      <c r="HE52" s="61"/>
      <c r="HF52" s="61"/>
      <c r="HG52" s="61"/>
      <c r="HH52" s="61"/>
      <c r="HI52" s="61"/>
      <c r="HJ52" s="61"/>
      <c r="HK52" s="61"/>
      <c r="HL52" s="61"/>
      <c r="HM52" s="61"/>
      <c r="HN52" s="61"/>
      <c r="HO52" s="61"/>
      <c r="HP52" s="61"/>
      <c r="HQ52" s="61"/>
      <c r="HR52" s="61"/>
      <c r="HS52" s="61"/>
      <c r="HT52" s="61"/>
      <c r="HU52" s="61"/>
      <c r="HV52" s="61"/>
      <c r="HW52" s="61"/>
      <c r="HX52" s="61"/>
      <c r="HY52" s="61"/>
      <c r="HZ52" s="61"/>
      <c r="IA52" s="61"/>
      <c r="IB52" s="61"/>
      <c r="IC52" s="61"/>
      <c r="ID52" s="61"/>
      <c r="IE52" s="61"/>
      <c r="IF52" s="61"/>
      <c r="IG52" s="61"/>
      <c r="IH52" s="61"/>
      <c r="II52" s="61"/>
      <c r="IJ52" s="61"/>
      <c r="IK52" s="61"/>
      <c r="IL52" s="61"/>
      <c r="IM52" s="61"/>
      <c r="IN52" s="61"/>
      <c r="IO52" s="61"/>
      <c r="IP52" s="61"/>
      <c r="IQ52" s="61"/>
      <c r="IR52" s="61"/>
      <c r="IS52" s="61"/>
      <c r="IT52" s="61"/>
      <c r="IU52" s="61"/>
      <c r="IV52" s="61"/>
      <c r="IW52" s="61"/>
      <c r="IX52" s="61"/>
      <c r="IY52" s="61"/>
      <c r="IZ52" s="61"/>
      <c r="JA52" s="61"/>
      <c r="JB52" s="61"/>
      <c r="JC52" s="61"/>
      <c r="JD52" s="61"/>
      <c r="JE52" s="61"/>
      <c r="JF52" s="61"/>
      <c r="JG52" s="61"/>
      <c r="JH52" s="61"/>
      <c r="JI52" s="61"/>
      <c r="JJ52" s="61"/>
      <c r="JK52" s="61"/>
      <c r="JL52" s="61"/>
      <c r="JM52" s="61"/>
      <c r="JN52" s="61"/>
      <c r="JO52" s="61"/>
      <c r="JP52" s="61"/>
      <c r="JQ52" s="61"/>
      <c r="JR52" s="61"/>
      <c r="JS52" s="61"/>
      <c r="JT52" s="61"/>
      <c r="JU52" s="61"/>
      <c r="JV52" s="61"/>
      <c r="JW52" s="61"/>
      <c r="JX52" s="61"/>
      <c r="JY52" s="61"/>
      <c r="JZ52" s="61"/>
      <c r="KA52" s="61"/>
      <c r="KB52" s="61"/>
      <c r="KC52" s="61"/>
      <c r="KD52" s="61"/>
      <c r="KE52" s="61"/>
      <c r="KF52" s="61"/>
      <c r="KG52" s="61"/>
      <c r="KH52" s="61"/>
      <c r="KI52" s="61"/>
      <c r="KJ52" s="61"/>
      <c r="KK52" s="61"/>
      <c r="KL52" s="61"/>
      <c r="KM52" s="61"/>
      <c r="KN52" s="61"/>
      <c r="KO52" s="61"/>
      <c r="KP52" s="61"/>
      <c r="KQ52" s="61"/>
      <c r="KR52" s="61"/>
      <c r="KS52" s="61"/>
      <c r="KT52" s="61"/>
      <c r="KU52" s="61"/>
      <c r="KV52" s="61"/>
      <c r="KW52" s="61"/>
      <c r="KX52" s="61"/>
      <c r="KY52" s="61"/>
      <c r="KZ52" s="61"/>
      <c r="LA52" s="61"/>
      <c r="LB52" s="61"/>
      <c r="LC52" s="61"/>
      <c r="LD52" s="61"/>
      <c r="LE52" s="61"/>
      <c r="LF52" s="61"/>
      <c r="LG52" s="61"/>
      <c r="LH52" s="61"/>
      <c r="LI52" s="61"/>
      <c r="LJ52" s="61"/>
      <c r="LK52" s="61"/>
      <c r="LL52" s="61"/>
      <c r="LM52" s="61"/>
      <c r="LN52" s="61"/>
      <c r="LO52" s="61"/>
      <c r="LP52" s="61"/>
      <c r="LQ52" s="61"/>
      <c r="LR52" s="61"/>
      <c r="LS52" s="61"/>
      <c r="LT52" s="61"/>
      <c r="LU52" s="61"/>
      <c r="LV52" s="61"/>
      <c r="LW52" s="61"/>
      <c r="LX52" s="61"/>
      <c r="LY52" s="61"/>
      <c r="LZ52" s="61"/>
      <c r="MA52" s="61"/>
      <c r="MB52" s="61"/>
      <c r="MC52" s="61"/>
      <c r="MD52" s="61"/>
      <c r="ME52" s="61"/>
      <c r="MF52" s="61"/>
      <c r="MG52" s="61"/>
      <c r="MH52" s="61"/>
      <c r="MI52" s="61"/>
      <c r="MJ52" s="61"/>
      <c r="MK52" s="61"/>
      <c r="ML52" s="61"/>
      <c r="MM52" s="61"/>
      <c r="MN52" s="61"/>
      <c r="MO52" s="61"/>
      <c r="MP52" s="61"/>
      <c r="MQ52" s="61"/>
      <c r="MR52" s="61"/>
      <c r="MS52" s="61"/>
      <c r="MT52" s="61"/>
    </row>
    <row r="53" spans="1:358" ht="19.5" collapsed="1" thickBot="1">
      <c r="A53" s="227" t="s">
        <v>74</v>
      </c>
      <c r="B53" s="165"/>
      <c r="C53" s="165"/>
      <c r="D53" s="166"/>
      <c r="E53" s="166"/>
      <c r="F53" s="167"/>
      <c r="G53" s="167"/>
      <c r="H53" s="167"/>
      <c r="I53" s="167"/>
      <c r="J53" s="168"/>
      <c r="K53" s="167">
        <f>K52+K14</f>
        <v>61.65</v>
      </c>
      <c r="L53" s="167">
        <f>L52+L14</f>
        <v>60.6</v>
      </c>
      <c r="M53" s="167"/>
      <c r="N53" s="164">
        <f>N52</f>
        <v>14.03</v>
      </c>
      <c r="O53" s="164">
        <f t="shared" ref="O53" si="30">O52</f>
        <v>14.15</v>
      </c>
      <c r="P53" s="164">
        <f>P52</f>
        <v>9.34</v>
      </c>
      <c r="Q53" s="164">
        <f t="shared" ref="Q53" si="31">Q52</f>
        <v>9.16</v>
      </c>
      <c r="R53" s="164">
        <f>R52</f>
        <v>10.375909090909097</v>
      </c>
      <c r="S53" s="164">
        <f>S52</f>
        <v>9.0500000000000007</v>
      </c>
      <c r="T53" s="164">
        <f>T52</f>
        <v>10.58333333333335</v>
      </c>
      <c r="U53" s="164">
        <v>11.7</v>
      </c>
      <c r="V53" s="164">
        <v>12.5</v>
      </c>
      <c r="W53" s="164">
        <v>11</v>
      </c>
      <c r="X53" s="370"/>
      <c r="Y53" s="370"/>
      <c r="Z53" s="164">
        <v>11.5</v>
      </c>
      <c r="AA53" s="164">
        <v>11.5</v>
      </c>
      <c r="AB53" s="164">
        <v>12</v>
      </c>
      <c r="AC53" s="164">
        <v>12.5</v>
      </c>
      <c r="AD53" s="312">
        <f>AVERAGE(P53:R53)</f>
        <v>9.6253030303030318</v>
      </c>
      <c r="AE53" s="164">
        <f>AVERAGE(S53:T53:U53)</f>
        <v>10.44444444444445</v>
      </c>
      <c r="AF53" s="164">
        <f>AVERAGE(V53:Z53)</f>
        <v>11.666666666666666</v>
      </c>
      <c r="AG53" s="313">
        <f>AVERAGE(AA53:AC53)</f>
        <v>12</v>
      </c>
      <c r="AH53" s="242">
        <f>AVERAGE(P53:AC53)</f>
        <v>10.934103535353538</v>
      </c>
      <c r="AI53" s="275">
        <v>12.8</v>
      </c>
    </row>
    <row r="54" spans="1:358" ht="21.75" thickBot="1">
      <c r="A54" s="196" t="s">
        <v>41</v>
      </c>
      <c r="B54" s="88"/>
      <c r="C54" s="88"/>
      <c r="D54" s="65"/>
      <c r="E54" s="65"/>
      <c r="F54" s="20"/>
      <c r="G54" s="20"/>
      <c r="H54" s="20"/>
      <c r="I54" s="20"/>
      <c r="J54" s="109"/>
      <c r="K54" s="20"/>
      <c r="L54" s="20"/>
      <c r="M54" s="20"/>
      <c r="N54" s="20"/>
      <c r="O54" s="20"/>
      <c r="P54" s="20"/>
      <c r="Q54" s="20"/>
      <c r="R54" s="23"/>
      <c r="S54" s="24"/>
      <c r="T54" s="24"/>
      <c r="U54" s="24"/>
      <c r="V54" s="24"/>
      <c r="W54" s="23"/>
      <c r="X54" s="371"/>
      <c r="Y54" s="371"/>
      <c r="Z54" s="23"/>
      <c r="AA54" s="23"/>
      <c r="AB54" s="23"/>
      <c r="AC54" s="24"/>
      <c r="AD54" s="314"/>
      <c r="AE54" s="23"/>
      <c r="AF54" s="23"/>
      <c r="AG54" s="303"/>
      <c r="AH54" s="238"/>
      <c r="AI54" s="267"/>
    </row>
    <row r="55" spans="1:358" ht="21.75" hidden="1" outlineLevel="1" thickBot="1">
      <c r="A55" s="89" t="s">
        <v>42</v>
      </c>
      <c r="B55" s="110">
        <v>-1.1100000000000001</v>
      </c>
      <c r="C55" s="110" t="str">
        <f>C46</f>
        <v>Previous WK</v>
      </c>
      <c r="D55" s="98"/>
      <c r="E55" s="99">
        <v>-3.67</v>
      </c>
      <c r="F55" s="35"/>
      <c r="G55" s="35"/>
      <c r="H55" s="35"/>
      <c r="I55" s="35"/>
      <c r="J55" s="72"/>
      <c r="K55" s="35"/>
      <c r="L55" s="37"/>
      <c r="M55" s="37"/>
      <c r="N55" s="35"/>
      <c r="O55" s="35"/>
      <c r="P55" s="35"/>
      <c r="Q55" s="35"/>
      <c r="R55" s="38"/>
      <c r="S55" s="39"/>
      <c r="T55" s="39"/>
      <c r="U55" s="396"/>
      <c r="V55" s="39"/>
      <c r="W55" s="38"/>
      <c r="X55" s="372"/>
      <c r="Y55" s="372"/>
      <c r="Z55" s="38"/>
      <c r="AA55" s="38"/>
      <c r="AB55" s="38"/>
      <c r="AC55" s="39"/>
      <c r="AD55" s="304"/>
      <c r="AE55" s="248"/>
      <c r="AF55" s="248"/>
      <c r="AG55" s="305"/>
      <c r="AH55" s="239"/>
      <c r="AI55" s="267"/>
    </row>
    <row r="56" spans="1:358" s="77" customFormat="1" ht="19.5" hidden="1" outlineLevel="1" thickBot="1">
      <c r="A56" s="1180"/>
      <c r="B56" s="1181"/>
      <c r="C56" s="1181"/>
      <c r="D56" s="41"/>
      <c r="E56" s="41"/>
      <c r="F56" s="76"/>
      <c r="G56" s="76"/>
      <c r="H56" s="76"/>
      <c r="I56" s="76"/>
      <c r="J56" s="43"/>
      <c r="K56" s="76"/>
      <c r="L56" s="76"/>
      <c r="M56" s="76"/>
      <c r="N56" s="76"/>
      <c r="O56" s="76"/>
      <c r="P56" s="222"/>
      <c r="Q56" s="76"/>
      <c r="R56" s="44"/>
      <c r="S56" s="44"/>
      <c r="T56" s="44"/>
      <c r="U56" s="44"/>
      <c r="V56" s="44"/>
      <c r="W56" s="44"/>
      <c r="X56" s="376"/>
      <c r="Y56" s="377"/>
      <c r="Z56" s="44"/>
      <c r="AA56" s="44"/>
      <c r="AB56" s="44"/>
      <c r="AC56" s="235"/>
      <c r="AD56" s="315"/>
      <c r="AE56" s="44"/>
      <c r="AF56" s="44"/>
      <c r="AG56" s="316"/>
      <c r="AH56" s="240"/>
      <c r="AI56" s="268"/>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c r="EK56" s="45"/>
      <c r="EL56" s="45"/>
      <c r="EM56" s="45"/>
      <c r="EN56" s="45"/>
      <c r="EO56" s="45"/>
      <c r="EP56" s="45"/>
      <c r="EQ56" s="45"/>
      <c r="ER56" s="45"/>
      <c r="ES56" s="45"/>
      <c r="ET56" s="45"/>
      <c r="EU56" s="45"/>
      <c r="EV56" s="45"/>
      <c r="EW56" s="45"/>
      <c r="EX56" s="45"/>
      <c r="EY56" s="45"/>
      <c r="EZ56" s="45"/>
      <c r="FA56" s="45"/>
      <c r="FB56" s="45"/>
      <c r="FC56" s="45"/>
      <c r="FD56" s="45"/>
      <c r="FE56" s="45"/>
      <c r="FF56" s="45"/>
      <c r="FG56" s="45"/>
      <c r="FH56" s="45"/>
      <c r="FI56" s="45"/>
      <c r="FJ56" s="45"/>
      <c r="FK56" s="45"/>
      <c r="FL56" s="45"/>
      <c r="FM56" s="45"/>
      <c r="FN56" s="45"/>
      <c r="FO56" s="45"/>
      <c r="FP56" s="45"/>
      <c r="FQ56" s="45"/>
      <c r="FR56" s="45"/>
      <c r="FS56" s="45"/>
      <c r="FT56" s="45"/>
      <c r="FU56" s="45"/>
      <c r="FV56" s="45"/>
      <c r="FW56" s="45"/>
      <c r="FX56" s="45"/>
      <c r="FY56" s="45"/>
      <c r="FZ56" s="45"/>
      <c r="GA56" s="45"/>
      <c r="GB56" s="45"/>
      <c r="GC56" s="45"/>
      <c r="GD56" s="45"/>
      <c r="GE56" s="45"/>
      <c r="GF56" s="45"/>
      <c r="GG56" s="45"/>
      <c r="GH56" s="45"/>
      <c r="GI56" s="45"/>
      <c r="GJ56" s="45"/>
      <c r="GK56" s="45"/>
      <c r="GL56" s="45"/>
      <c r="GM56" s="45"/>
      <c r="GN56" s="45"/>
      <c r="GO56" s="45"/>
      <c r="GP56" s="45"/>
      <c r="GQ56" s="45"/>
      <c r="GR56" s="45"/>
      <c r="GS56" s="45"/>
      <c r="GT56" s="45"/>
      <c r="GU56" s="45"/>
      <c r="GV56" s="45"/>
      <c r="GW56" s="45"/>
      <c r="GX56" s="45"/>
      <c r="GY56" s="45"/>
      <c r="GZ56" s="45"/>
      <c r="HA56" s="45"/>
      <c r="HB56" s="45"/>
      <c r="HC56" s="45"/>
      <c r="HD56" s="45"/>
      <c r="HE56" s="45"/>
      <c r="HF56" s="45"/>
      <c r="HG56" s="45"/>
      <c r="HH56" s="45"/>
      <c r="HI56" s="45"/>
      <c r="HJ56" s="45"/>
      <c r="HK56" s="45"/>
      <c r="HL56" s="45"/>
      <c r="HM56" s="45"/>
      <c r="HN56" s="45"/>
      <c r="HO56" s="45"/>
      <c r="HP56" s="45"/>
      <c r="HQ56" s="45"/>
      <c r="HR56" s="45"/>
      <c r="HS56" s="45"/>
      <c r="HT56" s="45"/>
      <c r="HU56" s="45"/>
      <c r="HV56" s="45"/>
      <c r="HW56" s="45"/>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row>
    <row r="57" spans="1:358" ht="51" hidden="1" customHeight="1" outlineLevel="1">
      <c r="A57" s="47" t="s">
        <v>23</v>
      </c>
      <c r="B57" s="78">
        <f>C57-$B$55</f>
        <v>-0.8899999999999999</v>
      </c>
      <c r="C57" s="55">
        <v>-2</v>
      </c>
      <c r="D57" s="49"/>
      <c r="E57" s="49"/>
      <c r="F57" s="52"/>
      <c r="G57" s="57"/>
      <c r="H57" s="56"/>
      <c r="I57" s="56"/>
      <c r="J57" s="55"/>
      <c r="K57" s="189">
        <v>-7.5</v>
      </c>
      <c r="L57" s="191">
        <v>-7.5</v>
      </c>
      <c r="M57" s="154">
        <v>-8</v>
      </c>
      <c r="N57" s="176">
        <v>-7</v>
      </c>
      <c r="O57" s="176">
        <v>-7</v>
      </c>
      <c r="P57" s="389">
        <v>-3.13</v>
      </c>
      <c r="Q57" s="389">
        <v>-5.08</v>
      </c>
      <c r="R57" s="389">
        <v>-7.3010164638511021</v>
      </c>
      <c r="S57" s="389">
        <v>-8.77</v>
      </c>
      <c r="T57" s="388">
        <v>-9.0720209973753256</v>
      </c>
      <c r="U57" s="388">
        <v>-8.3847566213314266</v>
      </c>
      <c r="V57" s="189">
        <v>-4.5</v>
      </c>
      <c r="W57" s="189">
        <v>-6</v>
      </c>
      <c r="X57" s="185"/>
      <c r="Y57" s="186"/>
      <c r="Z57" s="189">
        <v>-7</v>
      </c>
      <c r="AA57" s="189">
        <v>-6.5</v>
      </c>
      <c r="AB57" s="189">
        <v>-6.25</v>
      </c>
      <c r="AC57" s="297">
        <v>-6.3</v>
      </c>
      <c r="AD57" s="308">
        <f>AVERAGE(P57:R57)</f>
        <v>-5.1703388212837007</v>
      </c>
      <c r="AE57" s="246">
        <f>AVERAGE(S57:T57:U57)</f>
        <v>-8.7422592062355839</v>
      </c>
      <c r="AF57" s="246">
        <f>AVERAGE(V57:Z57)</f>
        <v>-5.833333333333333</v>
      </c>
      <c r="AG57" s="309">
        <f>AVERAGE(AA57:AC57)</f>
        <v>-6.3500000000000005</v>
      </c>
      <c r="AH57" s="241">
        <f>AVERAGE(P57:AC57)</f>
        <v>-6.5239828402131543</v>
      </c>
      <c r="AI57" s="267"/>
    </row>
    <row r="58" spans="1:358" ht="51" hidden="1" customHeight="1" outlineLevel="1">
      <c r="A58" s="47" t="s">
        <v>24</v>
      </c>
      <c r="B58" s="78">
        <f t="shared" ref="B58" si="32">C58-$B$43</f>
        <v>-1.2</v>
      </c>
      <c r="C58" s="111">
        <v>-1.2</v>
      </c>
      <c r="D58" s="49"/>
      <c r="E58" s="49"/>
      <c r="F58" s="56"/>
      <c r="G58" s="57"/>
      <c r="H58" s="56"/>
      <c r="I58" s="56"/>
      <c r="J58" s="111"/>
      <c r="K58" s="189">
        <v>-8.1</v>
      </c>
      <c r="L58" s="191">
        <v>-8.1</v>
      </c>
      <c r="M58" s="154">
        <v>-8.3000000000000007</v>
      </c>
      <c r="N58" s="176">
        <v>-7</v>
      </c>
      <c r="O58" s="191"/>
      <c r="P58" s="389">
        <v>-3.13</v>
      </c>
      <c r="Q58" s="389">
        <v>-5.08</v>
      </c>
      <c r="R58" s="388">
        <v>-7.3010164638511021</v>
      </c>
      <c r="S58" s="388">
        <v>-8.77</v>
      </c>
      <c r="T58" s="388">
        <v>-9.0720209973753256</v>
      </c>
      <c r="U58" s="388">
        <v>-8.3847566213314266</v>
      </c>
      <c r="V58" s="189">
        <v>-4.5</v>
      </c>
      <c r="W58" s="189">
        <v>-5</v>
      </c>
      <c r="X58" s="185"/>
      <c r="Y58" s="186"/>
      <c r="Z58" s="189">
        <v>-7.5</v>
      </c>
      <c r="AA58" s="189">
        <v>-8</v>
      </c>
      <c r="AB58" s="189">
        <v>-7.9</v>
      </c>
      <c r="AC58" s="297">
        <v>-7.8</v>
      </c>
      <c r="AD58" s="308">
        <f>AVERAGE(P58:R58)</f>
        <v>-5.1703388212837007</v>
      </c>
      <c r="AE58" s="246">
        <f>AVERAGE(S58:T58:U58)</f>
        <v>-8.7422592062355839</v>
      </c>
      <c r="AF58" s="246">
        <f>AVERAGE(V58:Z58)</f>
        <v>-5.666666666666667</v>
      </c>
      <c r="AG58" s="309">
        <f t="shared" ref="AG58:AG60" si="33">AVERAGE(AA58:AC58)</f>
        <v>-7.8999999999999995</v>
      </c>
      <c r="AH58" s="241">
        <f>AVERAGE(P58:AC58)</f>
        <v>-6.8698161735464884</v>
      </c>
      <c r="AI58" s="267"/>
    </row>
    <row r="59" spans="1:358" ht="51" hidden="1" customHeight="1" outlineLevel="1">
      <c r="A59" s="47" t="s">
        <v>25</v>
      </c>
      <c r="B59" s="78">
        <f t="shared" ref="B59" si="34">C59-$B$55</f>
        <v>-0.3899999999999999</v>
      </c>
      <c r="C59" s="55">
        <v>-1.5</v>
      </c>
      <c r="D59" s="49"/>
      <c r="E59" s="49"/>
      <c r="F59" s="52"/>
      <c r="G59" s="57"/>
      <c r="H59" s="56"/>
      <c r="I59" s="56"/>
      <c r="J59" s="55"/>
      <c r="K59" s="189">
        <v>-8</v>
      </c>
      <c r="L59" s="191">
        <v>-8</v>
      </c>
      <c r="M59" s="189">
        <v>-8</v>
      </c>
      <c r="N59" s="176">
        <v>-7</v>
      </c>
      <c r="O59" s="176">
        <v>-6.5</v>
      </c>
      <c r="P59" s="389">
        <v>-3.13</v>
      </c>
      <c r="Q59" s="389">
        <v>-5.08</v>
      </c>
      <c r="R59" s="389">
        <v>-7.3010164638511021</v>
      </c>
      <c r="S59" s="389">
        <v>-8.77</v>
      </c>
      <c r="T59" s="388">
        <v>-9.0720209973753256</v>
      </c>
      <c r="U59" s="388">
        <v>-8.3847566213314266</v>
      </c>
      <c r="V59" s="189">
        <v>-5</v>
      </c>
      <c r="W59" s="189">
        <v>-5.7</v>
      </c>
      <c r="X59" s="185" t="s">
        <v>214</v>
      </c>
      <c r="Y59" s="186" t="s">
        <v>214</v>
      </c>
      <c r="Z59" s="189">
        <v>-7</v>
      </c>
      <c r="AA59" s="189">
        <v>-8</v>
      </c>
      <c r="AB59" s="189">
        <v>-8</v>
      </c>
      <c r="AC59" s="297">
        <v>-8</v>
      </c>
      <c r="AD59" s="308">
        <f>AVERAGE(P59:R59)</f>
        <v>-5.1703388212837007</v>
      </c>
      <c r="AE59" s="246">
        <f>AVERAGE(S59:T59:U59)</f>
        <v>-8.7422592062355839</v>
      </c>
      <c r="AF59" s="246">
        <f>AVERAGE(V59:Z59)</f>
        <v>-5.8999999999999995</v>
      </c>
      <c r="AG59" s="309">
        <f t="shared" si="33"/>
        <v>-8</v>
      </c>
      <c r="AH59" s="241">
        <f>AVERAGE(P59:AC59)</f>
        <v>-6.9531495068798215</v>
      </c>
      <c r="AI59" s="267"/>
    </row>
    <row r="60" spans="1:358" ht="51" hidden="1" customHeight="1" outlineLevel="1" thickBot="1">
      <c r="A60" s="47" t="s">
        <v>26</v>
      </c>
      <c r="B60" s="78">
        <f>C60-$B$25</f>
        <v>-1.98</v>
      </c>
      <c r="C60" s="55">
        <v>-1.98</v>
      </c>
      <c r="D60" s="49"/>
      <c r="E60" s="49"/>
      <c r="F60" s="52"/>
      <c r="G60" s="51"/>
      <c r="H60" s="52"/>
      <c r="I60" s="52"/>
      <c r="J60" s="55"/>
      <c r="K60" s="181">
        <v>-9.02</v>
      </c>
      <c r="L60" s="101">
        <v>-9.02</v>
      </c>
      <c r="M60" s="101">
        <v>-9.02</v>
      </c>
      <c r="N60" s="182">
        <v>-6.67</v>
      </c>
      <c r="O60" s="182">
        <v>-6.7</v>
      </c>
      <c r="P60" s="389">
        <v>-3.13</v>
      </c>
      <c r="Q60" s="389">
        <v>-5.08</v>
      </c>
      <c r="R60" s="388">
        <v>-7.3010164638511021</v>
      </c>
      <c r="S60" s="388">
        <v>-8.77</v>
      </c>
      <c r="T60" s="388">
        <v>-9.0720209973753256</v>
      </c>
      <c r="U60" s="388">
        <v>-8.3847566213314266</v>
      </c>
      <c r="V60" s="189">
        <v>-4</v>
      </c>
      <c r="W60" s="189">
        <v>-5.5</v>
      </c>
      <c r="X60" s="185" t="s">
        <v>205</v>
      </c>
      <c r="Y60" s="186"/>
      <c r="Z60" s="189">
        <v>-6.2</v>
      </c>
      <c r="AA60" s="189">
        <v>-6.2</v>
      </c>
      <c r="AB60" s="189">
        <v>-6.1</v>
      </c>
      <c r="AC60" s="297">
        <v>-6</v>
      </c>
      <c r="AD60" s="308">
        <f>AVERAGE(P60:R60)</f>
        <v>-5.1703388212837007</v>
      </c>
      <c r="AE60" s="246">
        <f>AVERAGE(S60:T60:U60)</f>
        <v>-8.7422592062355839</v>
      </c>
      <c r="AF60" s="246">
        <f>AVERAGE(V60:Z60)</f>
        <v>-5.2333333333333334</v>
      </c>
      <c r="AG60" s="309">
        <f t="shared" si="33"/>
        <v>-6.1000000000000005</v>
      </c>
      <c r="AH60" s="241">
        <f>AVERAGE(P60:AC60)</f>
        <v>-6.3114828402131549</v>
      </c>
      <c r="AI60" s="267"/>
    </row>
    <row r="61" spans="1:358" s="62" customFormat="1" ht="19.5" hidden="1" outlineLevel="1" thickBot="1">
      <c r="A61" s="245" t="s">
        <v>75</v>
      </c>
      <c r="B61" s="58" t="s">
        <v>27</v>
      </c>
      <c r="C61" s="58" t="s">
        <v>27</v>
      </c>
      <c r="D61" s="87"/>
      <c r="E61" s="58"/>
      <c r="F61" s="59"/>
      <c r="G61" s="59"/>
      <c r="H61" s="59"/>
      <c r="I61" s="59"/>
      <c r="J61" s="59"/>
      <c r="K61" s="59">
        <f t="shared" ref="K61:AG61" si="35">AVERAGE(K57:K60)</f>
        <v>-8.1550000000000011</v>
      </c>
      <c r="L61" s="59">
        <f t="shared" si="35"/>
        <v>-8.1550000000000011</v>
      </c>
      <c r="M61" s="59">
        <f t="shared" si="35"/>
        <v>-8.33</v>
      </c>
      <c r="N61" s="59">
        <f t="shared" si="35"/>
        <v>-6.9175000000000004</v>
      </c>
      <c r="O61" s="59">
        <f t="shared" si="35"/>
        <v>-6.7333333333333334</v>
      </c>
      <c r="P61" s="59">
        <f>AVERAGE(P57:P60)</f>
        <v>-3.13</v>
      </c>
      <c r="Q61" s="59">
        <f t="shared" si="35"/>
        <v>-5.08</v>
      </c>
      <c r="R61" s="59">
        <f t="shared" si="35"/>
        <v>-7.3010164638511021</v>
      </c>
      <c r="S61" s="59">
        <f t="shared" si="35"/>
        <v>-8.77</v>
      </c>
      <c r="T61" s="59">
        <f>AVERAGE(T57:T60)</f>
        <v>-9.0720209973753256</v>
      </c>
      <c r="U61" s="59">
        <f t="shared" si="35"/>
        <v>-8.3847566213314266</v>
      </c>
      <c r="V61" s="59">
        <f t="shared" si="35"/>
        <v>-4.5</v>
      </c>
      <c r="W61" s="59">
        <f t="shared" si="35"/>
        <v>-5.55</v>
      </c>
      <c r="X61" s="369"/>
      <c r="Y61" s="369"/>
      <c r="Z61" s="59">
        <f t="shared" si="35"/>
        <v>-6.9249999999999998</v>
      </c>
      <c r="AA61" s="59">
        <f t="shared" si="35"/>
        <v>-7.1749999999999998</v>
      </c>
      <c r="AB61" s="59">
        <f t="shared" si="35"/>
        <v>-7.0625</v>
      </c>
      <c r="AC61" s="234">
        <f t="shared" si="35"/>
        <v>-7.0250000000000004</v>
      </c>
      <c r="AD61" s="310">
        <f t="shared" si="35"/>
        <v>-5.1703388212837007</v>
      </c>
      <c r="AE61" s="59">
        <f t="shared" si="35"/>
        <v>-8.7422592062355839</v>
      </c>
      <c r="AF61" s="59">
        <f t="shared" si="35"/>
        <v>-5.6583333333333332</v>
      </c>
      <c r="AG61" s="311">
        <f t="shared" si="35"/>
        <v>-7.0875000000000004</v>
      </c>
      <c r="AH61" s="242">
        <f>AVERAGE(AH57:AH60)</f>
        <v>-6.6646078402131552</v>
      </c>
      <c r="AI61" s="269"/>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c r="HI61" s="61"/>
      <c r="HJ61" s="61"/>
      <c r="HK61" s="61"/>
      <c r="HL61" s="61"/>
      <c r="HM61" s="61"/>
      <c r="HN61" s="61"/>
      <c r="HO61" s="61"/>
      <c r="HP61" s="61"/>
      <c r="HQ61" s="61"/>
      <c r="HR61" s="61"/>
      <c r="HS61" s="61"/>
      <c r="HT61" s="61"/>
      <c r="HU61" s="61"/>
      <c r="HV61" s="61"/>
      <c r="HW61" s="61"/>
      <c r="HX61" s="61"/>
      <c r="HY61" s="61"/>
      <c r="HZ61" s="61"/>
      <c r="IA61" s="61"/>
      <c r="IB61" s="61"/>
      <c r="IC61" s="61"/>
      <c r="ID61" s="61"/>
      <c r="IE61" s="61"/>
      <c r="IF61" s="61"/>
      <c r="IG61" s="61"/>
      <c r="IH61" s="61"/>
      <c r="II61" s="61"/>
      <c r="IJ61" s="61"/>
      <c r="IK61" s="61"/>
      <c r="IL61" s="61"/>
      <c r="IM61" s="61"/>
      <c r="IN61" s="61"/>
      <c r="IO61" s="61"/>
      <c r="IP61" s="61"/>
      <c r="IQ61" s="61"/>
      <c r="IR61" s="61"/>
      <c r="IS61" s="61"/>
      <c r="IT61" s="61"/>
      <c r="IU61" s="61"/>
      <c r="IV61" s="61"/>
      <c r="IW61" s="61"/>
      <c r="IX61" s="61"/>
      <c r="IY61" s="61"/>
      <c r="IZ61" s="61"/>
      <c r="JA61" s="61"/>
      <c r="JB61" s="61"/>
      <c r="JC61" s="61"/>
      <c r="JD61" s="61"/>
      <c r="JE61" s="61"/>
      <c r="JF61" s="61"/>
      <c r="JG61" s="61"/>
      <c r="JH61" s="61"/>
      <c r="JI61" s="61"/>
      <c r="JJ61" s="61"/>
      <c r="JK61" s="61"/>
      <c r="JL61" s="61"/>
      <c r="JM61" s="61"/>
      <c r="JN61" s="61"/>
      <c r="JO61" s="61"/>
      <c r="JP61" s="61"/>
      <c r="JQ61" s="61"/>
      <c r="JR61" s="61"/>
      <c r="JS61" s="61"/>
      <c r="JT61" s="61"/>
      <c r="JU61" s="61"/>
      <c r="JV61" s="61"/>
      <c r="JW61" s="61"/>
      <c r="JX61" s="61"/>
      <c r="JY61" s="61"/>
      <c r="JZ61" s="61"/>
      <c r="KA61" s="61"/>
      <c r="KB61" s="61"/>
      <c r="KC61" s="61"/>
      <c r="KD61" s="61"/>
      <c r="KE61" s="61"/>
      <c r="KF61" s="61"/>
      <c r="KG61" s="61"/>
      <c r="KH61" s="61"/>
      <c r="KI61" s="61"/>
      <c r="KJ61" s="61"/>
      <c r="KK61" s="61"/>
      <c r="KL61" s="61"/>
      <c r="KM61" s="61"/>
      <c r="KN61" s="61"/>
      <c r="KO61" s="61"/>
      <c r="KP61" s="61"/>
      <c r="KQ61" s="61"/>
      <c r="KR61" s="61"/>
      <c r="KS61" s="61"/>
      <c r="KT61" s="61"/>
      <c r="KU61" s="61"/>
      <c r="KV61" s="61"/>
      <c r="KW61" s="61"/>
      <c r="KX61" s="61"/>
      <c r="KY61" s="61"/>
      <c r="KZ61" s="61"/>
      <c r="LA61" s="61"/>
      <c r="LB61" s="61"/>
      <c r="LC61" s="61"/>
      <c r="LD61" s="61"/>
      <c r="LE61" s="61"/>
      <c r="LF61" s="61"/>
      <c r="LG61" s="61"/>
      <c r="LH61" s="61"/>
      <c r="LI61" s="61"/>
      <c r="LJ61" s="61"/>
      <c r="LK61" s="61"/>
      <c r="LL61" s="61"/>
      <c r="LM61" s="61"/>
      <c r="LN61" s="61"/>
      <c r="LO61" s="61"/>
      <c r="LP61" s="61"/>
      <c r="LQ61" s="61"/>
      <c r="LR61" s="61"/>
      <c r="LS61" s="61"/>
      <c r="LT61" s="61"/>
      <c r="LU61" s="61"/>
      <c r="LV61" s="61"/>
      <c r="LW61" s="61"/>
      <c r="LX61" s="61"/>
      <c r="LY61" s="61"/>
      <c r="LZ61" s="61"/>
      <c r="MA61" s="61"/>
      <c r="MB61" s="61"/>
      <c r="MC61" s="61"/>
      <c r="MD61" s="61"/>
      <c r="ME61" s="61"/>
      <c r="MF61" s="61"/>
      <c r="MG61" s="61"/>
      <c r="MH61" s="61"/>
      <c r="MI61" s="61"/>
      <c r="MJ61" s="61"/>
      <c r="MK61" s="61"/>
      <c r="ML61" s="61"/>
      <c r="MM61" s="61"/>
      <c r="MN61" s="61"/>
      <c r="MO61" s="61"/>
      <c r="MP61" s="61"/>
      <c r="MQ61" s="61"/>
      <c r="MR61" s="61"/>
      <c r="MS61" s="61"/>
      <c r="MT61" s="61"/>
    </row>
    <row r="62" spans="1:358" ht="19.5" collapsed="1" thickBot="1">
      <c r="A62" s="227" t="s">
        <v>74</v>
      </c>
      <c r="B62" s="160"/>
      <c r="C62" s="160"/>
      <c r="D62" s="161"/>
      <c r="E62" s="161"/>
      <c r="F62" s="162"/>
      <c r="G62" s="162"/>
      <c r="H62" s="162"/>
      <c r="I62" s="162"/>
      <c r="J62" s="163"/>
      <c r="K62" s="162">
        <f>K14+K61</f>
        <v>40.144999999999996</v>
      </c>
      <c r="L62" s="162">
        <f>L14+L61</f>
        <v>38.695</v>
      </c>
      <c r="M62" s="162"/>
      <c r="N62" s="164">
        <f>N61</f>
        <v>-6.9175000000000004</v>
      </c>
      <c r="O62" s="164">
        <f>O61</f>
        <v>-6.7333333333333334</v>
      </c>
      <c r="P62" s="164">
        <f>P61</f>
        <v>-3.13</v>
      </c>
      <c r="Q62" s="164">
        <f t="shared" ref="Q62" si="36">Q61</f>
        <v>-5.08</v>
      </c>
      <c r="R62" s="164">
        <f>R61</f>
        <v>-7.3010164638511021</v>
      </c>
      <c r="S62" s="164">
        <f>S61</f>
        <v>-8.77</v>
      </c>
      <c r="T62" s="164">
        <f>T61</f>
        <v>-9.0720209973753256</v>
      </c>
      <c r="U62" s="164">
        <v>-8.8000000000000007</v>
      </c>
      <c r="V62" s="164">
        <v>-4.5</v>
      </c>
      <c r="W62" s="164">
        <v>-5.5</v>
      </c>
      <c r="X62" s="370"/>
      <c r="Y62" s="370"/>
      <c r="Z62" s="164">
        <v>-7</v>
      </c>
      <c r="AA62" s="164">
        <v>-7.5</v>
      </c>
      <c r="AB62" s="164">
        <v>-7</v>
      </c>
      <c r="AC62" s="229">
        <v>-7</v>
      </c>
      <c r="AD62" s="312">
        <f>AVERAGE(P62:R62)</f>
        <v>-5.1703388212837007</v>
      </c>
      <c r="AE62" s="164">
        <f>AVERAGE(S62:T62:U62)</f>
        <v>-8.8806736657917753</v>
      </c>
      <c r="AF62" s="164">
        <f>AVERAGE(V62:Z62)</f>
        <v>-5.666666666666667</v>
      </c>
      <c r="AG62" s="313">
        <f>AVERAGE(AA62:AC62)</f>
        <v>-7.166666666666667</v>
      </c>
      <c r="AH62" s="242">
        <f>AVERAGE(P62:AC62)</f>
        <v>-6.7210864551022027</v>
      </c>
      <c r="AI62" s="275">
        <v>-6.5</v>
      </c>
    </row>
    <row r="63" spans="1:358" ht="21.75" thickBot="1">
      <c r="A63" s="196" t="s">
        <v>45</v>
      </c>
      <c r="B63" s="112"/>
      <c r="C63" s="112"/>
      <c r="D63" s="113"/>
      <c r="E63" s="113"/>
      <c r="F63" s="20"/>
      <c r="G63" s="20"/>
      <c r="H63" s="20"/>
      <c r="I63" s="20"/>
      <c r="J63" s="114"/>
      <c r="K63" s="20"/>
      <c r="L63" s="115"/>
      <c r="M63" s="115"/>
      <c r="N63" s="20"/>
      <c r="O63" s="20"/>
      <c r="P63" s="20"/>
      <c r="Q63" s="20"/>
      <c r="R63" s="23"/>
      <c r="S63" s="24"/>
      <c r="T63" s="24"/>
      <c r="U63" s="24"/>
      <c r="V63" s="24"/>
      <c r="W63" s="23"/>
      <c r="X63" s="371"/>
      <c r="Y63" s="371"/>
      <c r="Z63" s="23"/>
      <c r="AA63" s="23"/>
      <c r="AB63" s="23"/>
      <c r="AC63" s="24"/>
      <c r="AD63" s="314"/>
      <c r="AE63" s="23"/>
      <c r="AF63" s="23"/>
      <c r="AG63" s="303"/>
      <c r="AH63" s="238"/>
      <c r="AI63" s="267"/>
    </row>
    <row r="64" spans="1:358" ht="21.75" hidden="1" outlineLevel="1" thickBot="1">
      <c r="A64" s="117" t="s">
        <v>46</v>
      </c>
      <c r="B64" s="118">
        <v>0.28000000000000003</v>
      </c>
      <c r="C64" s="118" t="str">
        <f>C55</f>
        <v>Previous WK</v>
      </c>
      <c r="D64" s="119"/>
      <c r="E64" s="120">
        <v>1.02</v>
      </c>
      <c r="F64" s="35"/>
      <c r="G64" s="35"/>
      <c r="H64" s="35"/>
      <c r="I64" s="35"/>
      <c r="J64" s="69"/>
      <c r="K64" s="35"/>
      <c r="L64" s="121"/>
      <c r="M64" s="121"/>
      <c r="N64" s="35"/>
      <c r="O64" s="35"/>
      <c r="P64" s="35"/>
      <c r="Q64" s="35"/>
      <c r="R64" s="38"/>
      <c r="S64" s="39"/>
      <c r="T64" s="39"/>
      <c r="U64" s="395"/>
      <c r="V64" s="39"/>
      <c r="W64" s="38"/>
      <c r="X64" s="384"/>
      <c r="Y64" s="384"/>
      <c r="Z64" s="38"/>
      <c r="AA64" s="38"/>
      <c r="AB64" s="38"/>
      <c r="AC64" s="39"/>
      <c r="AD64" s="304"/>
      <c r="AE64" s="248"/>
      <c r="AF64" s="248"/>
      <c r="AG64" s="305"/>
      <c r="AH64" s="239"/>
      <c r="AI64" s="267"/>
    </row>
    <row r="65" spans="1:358" s="77" customFormat="1" ht="21" hidden="1" customHeight="1" outlineLevel="1">
      <c r="A65" s="1180"/>
      <c r="B65" s="1181"/>
      <c r="C65" s="1181"/>
      <c r="D65" s="41"/>
      <c r="E65" s="41"/>
      <c r="F65" s="76"/>
      <c r="G65" s="76"/>
      <c r="H65" s="76"/>
      <c r="I65" s="76"/>
      <c r="J65" s="43"/>
      <c r="K65" s="76"/>
      <c r="L65" s="76"/>
      <c r="M65" s="76"/>
      <c r="N65" s="76"/>
      <c r="O65" s="76"/>
      <c r="P65" s="222"/>
      <c r="Q65" s="76"/>
      <c r="R65" s="44"/>
      <c r="S65" s="44"/>
      <c r="T65" s="44"/>
      <c r="U65" s="44"/>
      <c r="V65" s="44"/>
      <c r="W65" s="44"/>
      <c r="X65" s="373"/>
      <c r="Y65" s="374"/>
      <c r="Z65" s="44"/>
      <c r="AA65" s="44"/>
      <c r="AB65" s="44"/>
      <c r="AC65" s="235"/>
      <c r="AD65" s="315"/>
      <c r="AE65" s="44"/>
      <c r="AF65" s="44"/>
      <c r="AG65" s="316"/>
      <c r="AH65" s="240"/>
      <c r="AI65" s="268"/>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48.75" hidden="1" customHeight="1" outlineLevel="1">
      <c r="A66" s="47" t="s">
        <v>23</v>
      </c>
      <c r="B66" s="78">
        <f>C66-$B$64</f>
        <v>0.21999999999999997</v>
      </c>
      <c r="C66" s="123">
        <v>0.5</v>
      </c>
      <c r="D66" s="49"/>
      <c r="E66" s="49"/>
      <c r="F66" s="52"/>
      <c r="G66" s="57"/>
      <c r="H66" s="56"/>
      <c r="I66" s="56"/>
      <c r="J66" s="123"/>
      <c r="K66" s="189">
        <v>1.8</v>
      </c>
      <c r="L66" s="191">
        <v>1.8</v>
      </c>
      <c r="M66" s="191">
        <v>1.9</v>
      </c>
      <c r="N66" s="191">
        <v>2</v>
      </c>
      <c r="O66" s="191">
        <v>2</v>
      </c>
      <c r="P66" s="388">
        <v>3.5</v>
      </c>
      <c r="Q66" s="388">
        <v>3.18</v>
      </c>
      <c r="R66" s="388">
        <v>3.3497727272727289</v>
      </c>
      <c r="S66" s="388">
        <v>2.4500000000000002</v>
      </c>
      <c r="T66" s="388">
        <v>2.6066785714285672</v>
      </c>
      <c r="U66" s="388">
        <v>2.0834090909090861</v>
      </c>
      <c r="V66" s="189">
        <v>2.8</v>
      </c>
      <c r="W66" s="189">
        <v>2.6385276679841865</v>
      </c>
      <c r="X66" s="255"/>
      <c r="Y66" s="255"/>
      <c r="Z66" s="189">
        <v>2.7699999999999974</v>
      </c>
      <c r="AA66" s="189">
        <v>2.7811363636363438</v>
      </c>
      <c r="AB66" s="189">
        <v>2.7618181818181795</v>
      </c>
      <c r="AC66" s="297">
        <v>2.7356601731601642</v>
      </c>
      <c r="AD66" s="308">
        <f>AVERAGE(P66:R66)</f>
        <v>3.3432575757575762</v>
      </c>
      <c r="AE66" s="246">
        <f>AVERAGE(S66:T66:U66)</f>
        <v>2.380029220779218</v>
      </c>
      <c r="AF66" s="246">
        <f>AVERAGE(V66:Z66)</f>
        <v>2.7361758893280612</v>
      </c>
      <c r="AG66" s="309">
        <f>AVERAGE(AA66:AC66)</f>
        <v>2.7595382395382289</v>
      </c>
      <c r="AH66" s="241">
        <f>AVERAGE(P66:AC66)</f>
        <v>2.8047502313507704</v>
      </c>
      <c r="AI66" s="267"/>
    </row>
    <row r="67" spans="1:358" ht="48.75" hidden="1" customHeight="1" outlineLevel="1">
      <c r="A67" s="47" t="s">
        <v>24</v>
      </c>
      <c r="B67" s="78">
        <f t="shared" ref="B67" si="37">C67-$B$50</f>
        <v>0.68999999999999984</v>
      </c>
      <c r="C67" s="123">
        <v>0.6</v>
      </c>
      <c r="D67" s="49"/>
      <c r="E67" s="49"/>
      <c r="F67" s="56"/>
      <c r="G67" s="57"/>
      <c r="H67" s="56"/>
      <c r="I67" s="56"/>
      <c r="J67" s="55"/>
      <c r="K67" s="189">
        <v>1.3</v>
      </c>
      <c r="L67" s="191">
        <v>1.3</v>
      </c>
      <c r="M67" s="191">
        <v>1.7</v>
      </c>
      <c r="N67" s="191">
        <v>2</v>
      </c>
      <c r="O67" s="191"/>
      <c r="P67" s="388">
        <v>3.5</v>
      </c>
      <c r="Q67" s="388">
        <v>3.18</v>
      </c>
      <c r="R67" s="388">
        <v>3.3497727272727289</v>
      </c>
      <c r="S67" s="388">
        <v>2.4500000000000002</v>
      </c>
      <c r="T67" s="388">
        <v>2.6066785714285672</v>
      </c>
      <c r="U67" s="388">
        <v>2.0834090909090861</v>
      </c>
      <c r="V67" s="189">
        <v>2.5</v>
      </c>
      <c r="W67" s="189">
        <v>2.9</v>
      </c>
      <c r="X67" s="255"/>
      <c r="Y67" s="255"/>
      <c r="Z67" s="189">
        <v>2.9</v>
      </c>
      <c r="AA67" s="189">
        <v>2.5</v>
      </c>
      <c r="AB67" s="189">
        <v>2.6</v>
      </c>
      <c r="AC67" s="297">
        <v>2.8</v>
      </c>
      <c r="AD67" s="308">
        <f>AVERAGE(P67:R67)</f>
        <v>3.3432575757575762</v>
      </c>
      <c r="AE67" s="246">
        <f>AVERAGE(S67:T67:U67)</f>
        <v>2.380029220779218</v>
      </c>
      <c r="AF67" s="246">
        <f>AVERAGE(V67:Z67)</f>
        <v>2.7666666666666671</v>
      </c>
      <c r="AG67" s="309">
        <f t="shared" ref="AG67:AG69" si="38">AVERAGE(AA67:AC67)</f>
        <v>2.6333333333333333</v>
      </c>
      <c r="AH67" s="241">
        <f>AVERAGE(P67:AC67)</f>
        <v>2.7808216991341985</v>
      </c>
      <c r="AI67" s="267"/>
    </row>
    <row r="68" spans="1:358" ht="48.75" hidden="1" customHeight="1" outlineLevel="1">
      <c r="A68" s="47" t="s">
        <v>25</v>
      </c>
      <c r="B68" s="78">
        <f t="shared" ref="B68" si="39">C68-$B$64</f>
        <v>0.82000000000000006</v>
      </c>
      <c r="C68" s="123">
        <v>1.1000000000000001</v>
      </c>
      <c r="D68" s="49"/>
      <c r="E68" s="49"/>
      <c r="F68" s="52"/>
      <c r="G68" s="57"/>
      <c r="H68" s="56"/>
      <c r="I68" s="56"/>
      <c r="J68" s="123"/>
      <c r="K68" s="189">
        <v>0.5</v>
      </c>
      <c r="L68" s="191">
        <v>1.7</v>
      </c>
      <c r="M68" s="189">
        <v>1.7</v>
      </c>
      <c r="N68" s="191">
        <v>1.7</v>
      </c>
      <c r="O68" s="191">
        <v>1.7</v>
      </c>
      <c r="P68" s="388">
        <v>3.5</v>
      </c>
      <c r="Q68" s="388">
        <v>3.18</v>
      </c>
      <c r="R68" s="388">
        <v>3.3497727272727289</v>
      </c>
      <c r="S68" s="388">
        <v>2.4500000000000002</v>
      </c>
      <c r="T68" s="388">
        <v>2.6066785714285672</v>
      </c>
      <c r="U68" s="388">
        <v>2.0834090909090861</v>
      </c>
      <c r="V68" s="189">
        <v>2.8</v>
      </c>
      <c r="W68" s="189">
        <v>2.8</v>
      </c>
      <c r="X68" s="185" t="s">
        <v>215</v>
      </c>
      <c r="Y68" s="186" t="s">
        <v>215</v>
      </c>
      <c r="Z68" s="189">
        <v>2.9</v>
      </c>
      <c r="AA68" s="189">
        <v>2.9</v>
      </c>
      <c r="AB68" s="189">
        <v>2.9</v>
      </c>
      <c r="AC68" s="297">
        <v>2.9</v>
      </c>
      <c r="AD68" s="308">
        <f>AVERAGE(P68:R68)</f>
        <v>3.3432575757575762</v>
      </c>
      <c r="AE68" s="246">
        <f>AVERAGE(S68:T68:U68)</f>
        <v>2.380029220779218</v>
      </c>
      <c r="AF68" s="246">
        <f>AVERAGE(V68:Z68)</f>
        <v>2.8333333333333335</v>
      </c>
      <c r="AG68" s="309">
        <f t="shared" si="38"/>
        <v>2.9</v>
      </c>
      <c r="AH68" s="241">
        <f>AVERAGE(P68:AC68)</f>
        <v>2.8641550324675316</v>
      </c>
      <c r="AI68" s="267"/>
    </row>
    <row r="69" spans="1:358" ht="48.75" hidden="1" customHeight="1" outlineLevel="1" thickBot="1">
      <c r="A69" s="47" t="s">
        <v>26</v>
      </c>
      <c r="B69" s="78" t="e">
        <f>C69-#REF!</f>
        <v>#REF!</v>
      </c>
      <c r="C69" s="123">
        <v>1.5</v>
      </c>
      <c r="D69" s="49"/>
      <c r="E69" s="49"/>
      <c r="F69" s="52"/>
      <c r="G69" s="57"/>
      <c r="H69" s="52"/>
      <c r="I69" s="52"/>
      <c r="J69" s="123"/>
      <c r="K69" s="181">
        <v>1.2</v>
      </c>
      <c r="L69" s="182">
        <v>1.2</v>
      </c>
      <c r="M69" s="182">
        <v>1.2</v>
      </c>
      <c r="N69" s="182">
        <v>2</v>
      </c>
      <c r="O69" s="182">
        <v>2.5</v>
      </c>
      <c r="P69" s="388">
        <v>3.5</v>
      </c>
      <c r="Q69" s="388">
        <v>3.18</v>
      </c>
      <c r="R69" s="388">
        <v>3.3497727272727289</v>
      </c>
      <c r="S69" s="388">
        <v>2.4500000000000002</v>
      </c>
      <c r="T69" s="388">
        <v>2.6066785714285672</v>
      </c>
      <c r="U69" s="388">
        <v>2.0834090909090861</v>
      </c>
      <c r="V69" s="189">
        <v>2.4</v>
      </c>
      <c r="W69" s="189">
        <v>2.7</v>
      </c>
      <c r="X69" s="256"/>
      <c r="Y69" s="256"/>
      <c r="Z69" s="189">
        <v>2.7</v>
      </c>
      <c r="AA69" s="189">
        <v>2.7</v>
      </c>
      <c r="AB69" s="189">
        <v>2.7</v>
      </c>
      <c r="AC69" s="297">
        <v>2.7</v>
      </c>
      <c r="AD69" s="308">
        <f>AVERAGE(P69:R69)</f>
        <v>3.3432575757575762</v>
      </c>
      <c r="AE69" s="246">
        <f>AVERAGE(S69:T69:U69)</f>
        <v>2.380029220779218</v>
      </c>
      <c r="AF69" s="246">
        <f>AVERAGE(V69:Z69)</f>
        <v>2.6</v>
      </c>
      <c r="AG69" s="309">
        <f t="shared" si="38"/>
        <v>2.7000000000000006</v>
      </c>
      <c r="AH69" s="241">
        <f>AVERAGE(P69:AC69)</f>
        <v>2.7558216991341982</v>
      </c>
      <c r="AI69" s="267"/>
    </row>
    <row r="70" spans="1:358" s="62" customFormat="1" ht="19.5" hidden="1" customHeight="1" outlineLevel="1" thickBot="1">
      <c r="A70" s="245" t="s">
        <v>75</v>
      </c>
      <c r="B70" s="58" t="s">
        <v>27</v>
      </c>
      <c r="C70" s="58" t="s">
        <v>27</v>
      </c>
      <c r="D70" s="87"/>
      <c r="E70" s="58"/>
      <c r="F70" s="59"/>
      <c r="G70" s="59"/>
      <c r="H70" s="59"/>
      <c r="I70" s="59"/>
      <c r="J70" s="59" t="e">
        <f t="shared" ref="J70" si="40">AVERAGE(J66:J69)</f>
        <v>#DIV/0!</v>
      </c>
      <c r="K70" s="59">
        <f>AVERAGE(K66:K69)</f>
        <v>1.2</v>
      </c>
      <c r="L70" s="59">
        <f>AVERAGE(L66:L69)</f>
        <v>1.5</v>
      </c>
      <c r="M70" s="59">
        <f>AVERAGE(M66:M69)</f>
        <v>1.625</v>
      </c>
      <c r="N70" s="59">
        <v>1.6</v>
      </c>
      <c r="O70" s="59">
        <f>AVERAGE(O66:O69)</f>
        <v>2.0666666666666669</v>
      </c>
      <c r="P70" s="59">
        <f>AVERAGE(P66:P69)</f>
        <v>3.5</v>
      </c>
      <c r="Q70" s="59">
        <f>AVERAGE(Q66:Q69)</f>
        <v>3.18</v>
      </c>
      <c r="R70" s="59">
        <f>AVERAGE(R66:R69)</f>
        <v>3.3497727272727289</v>
      </c>
      <c r="S70" s="59">
        <f t="shared" ref="S70:AD70" si="41">AVERAGE(S66:S69)</f>
        <v>2.4500000000000002</v>
      </c>
      <c r="T70" s="59">
        <f>AVERAGE(T66:T69)</f>
        <v>2.6066785714285672</v>
      </c>
      <c r="U70" s="59">
        <f t="shared" si="41"/>
        <v>2.0834090909090861</v>
      </c>
      <c r="V70" s="59">
        <f t="shared" si="41"/>
        <v>2.625</v>
      </c>
      <c r="W70" s="59">
        <f t="shared" si="41"/>
        <v>2.7596319169960468</v>
      </c>
      <c r="X70" s="60"/>
      <c r="Y70" s="60"/>
      <c r="Z70" s="59">
        <f t="shared" si="41"/>
        <v>2.817499999999999</v>
      </c>
      <c r="AA70" s="59">
        <f t="shared" si="41"/>
        <v>2.720284090909086</v>
      </c>
      <c r="AB70" s="59">
        <f t="shared" si="41"/>
        <v>2.7404545454545453</v>
      </c>
      <c r="AC70" s="234">
        <f t="shared" si="41"/>
        <v>2.7839150432900412</v>
      </c>
      <c r="AD70" s="310">
        <f t="shared" si="41"/>
        <v>3.3432575757575762</v>
      </c>
      <c r="AE70" s="59">
        <f>AVERAGE(AE66:AE69)</f>
        <v>2.380029220779218</v>
      </c>
      <c r="AF70" s="59">
        <f t="shared" ref="AF70:AG70" si="42">AVERAGE(AF66:AF69)</f>
        <v>2.7340439723320156</v>
      </c>
      <c r="AG70" s="311">
        <f t="shared" si="42"/>
        <v>2.7482178932178907</v>
      </c>
      <c r="AH70" s="242">
        <f>AVERAGE(AH66:AH69)</f>
        <v>2.8013871655216747</v>
      </c>
      <c r="AI70" s="269"/>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s="62" customFormat="1" ht="20.25" customHeight="1" collapsed="1" thickBot="1">
      <c r="A71" s="227" t="s">
        <v>74</v>
      </c>
      <c r="B71" s="160"/>
      <c r="C71" s="160"/>
      <c r="D71" s="161"/>
      <c r="E71" s="161"/>
      <c r="F71" s="162"/>
      <c r="G71" s="162"/>
      <c r="H71" s="162"/>
      <c r="I71" s="162"/>
      <c r="J71" s="163"/>
      <c r="K71" s="162"/>
      <c r="L71" s="162"/>
      <c r="M71" s="162"/>
      <c r="N71" s="164">
        <f>N70</f>
        <v>1.6</v>
      </c>
      <c r="O71" s="164">
        <f>O70</f>
        <v>2.0666666666666669</v>
      </c>
      <c r="P71" s="164">
        <f>P70</f>
        <v>3.5</v>
      </c>
      <c r="Q71" s="164">
        <f t="shared" ref="Q71" si="43">Q70</f>
        <v>3.18</v>
      </c>
      <c r="R71" s="164">
        <f>R70</f>
        <v>3.3497727272727289</v>
      </c>
      <c r="S71" s="164">
        <f>S70</f>
        <v>2.4500000000000002</v>
      </c>
      <c r="T71" s="164">
        <f>T70</f>
        <v>2.6066785714285672</v>
      </c>
      <c r="U71" s="164">
        <v>2.1</v>
      </c>
      <c r="V71" s="164">
        <v>2.5</v>
      </c>
      <c r="W71" s="164">
        <v>2.8</v>
      </c>
      <c r="X71" s="164"/>
      <c r="Y71" s="164"/>
      <c r="Z71" s="164">
        <v>2.8</v>
      </c>
      <c r="AA71" s="164">
        <v>2.7</v>
      </c>
      <c r="AB71" s="164">
        <v>2.7</v>
      </c>
      <c r="AC71" s="229">
        <v>2.8</v>
      </c>
      <c r="AD71" s="312">
        <f>AVERAGE(P71:R71)</f>
        <v>3.3432575757575762</v>
      </c>
      <c r="AE71" s="164">
        <f>AVERAGE(S71:T71:U71)</f>
        <v>2.3855595238095226</v>
      </c>
      <c r="AF71" s="164">
        <f>AVERAGE(V71:Z71)</f>
        <v>2.6999999999999997</v>
      </c>
      <c r="AG71" s="313">
        <f>AVERAGE(AA71:AC71)</f>
        <v>2.7333333333333329</v>
      </c>
      <c r="AH71" s="242">
        <f>AVERAGE(P71:AC71)</f>
        <v>2.7905376082251081</v>
      </c>
      <c r="AI71" s="270"/>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21.75" thickBot="1">
      <c r="A72" s="252"/>
      <c r="F72" s="1"/>
      <c r="G72" s="1"/>
      <c r="H72" s="1"/>
      <c r="I72" s="125"/>
      <c r="K72" s="125">
        <f>K14+K70</f>
        <v>49.5</v>
      </c>
      <c r="L72" s="125">
        <f>L14+L70</f>
        <v>48.35</v>
      </c>
      <c r="M72" s="125">
        <f>M14+M70</f>
        <v>50.26</v>
      </c>
      <c r="N72" s="125"/>
      <c r="O72" s="125"/>
      <c r="P72" s="152"/>
      <c r="Q72" s="152"/>
      <c r="R72" s="406"/>
      <c r="S72" s="406"/>
      <c r="T72" s="406"/>
      <c r="U72" s="406"/>
      <c r="V72" s="406"/>
      <c r="W72" s="406"/>
      <c r="X72" s="407"/>
      <c r="Y72" s="407"/>
      <c r="Z72" s="406"/>
      <c r="AA72" s="406"/>
      <c r="AB72" s="406"/>
      <c r="AC72" s="406"/>
      <c r="AD72" s="406"/>
      <c r="AE72" s="406"/>
      <c r="AF72" s="406"/>
      <c r="AG72" s="406"/>
      <c r="AH72" s="7"/>
    </row>
    <row r="73" spans="1:358" ht="21" customHeight="1" thickBot="1">
      <c r="A73" s="364"/>
      <c r="B73" s="325"/>
      <c r="C73" s="325"/>
      <c r="D73" s="326"/>
      <c r="E73" s="326"/>
      <c r="F73" s="327" t="s">
        <v>4</v>
      </c>
      <c r="G73" s="327" t="s">
        <v>5</v>
      </c>
      <c r="H73" s="327" t="s">
        <v>6</v>
      </c>
      <c r="I73" s="327" t="s">
        <v>7</v>
      </c>
      <c r="J73" s="328" t="s">
        <v>2</v>
      </c>
      <c r="K73" s="327" t="s">
        <v>71</v>
      </c>
      <c r="L73" s="327" t="s">
        <v>72</v>
      </c>
      <c r="M73" s="327" t="s">
        <v>73</v>
      </c>
      <c r="N73" s="327" t="s">
        <v>12</v>
      </c>
      <c r="O73" s="327" t="s">
        <v>13</v>
      </c>
      <c r="P73" s="329" t="s">
        <v>14</v>
      </c>
      <c r="Q73" s="329" t="s">
        <v>15</v>
      </c>
      <c r="R73" s="329" t="s">
        <v>16</v>
      </c>
      <c r="S73" s="329" t="s">
        <v>64</v>
      </c>
      <c r="T73" s="329" t="s">
        <v>65</v>
      </c>
      <c r="U73" s="329" t="s">
        <v>66</v>
      </c>
      <c r="V73" s="329" t="s">
        <v>67</v>
      </c>
      <c r="W73" s="329" t="s">
        <v>68</v>
      </c>
      <c r="X73" s="330"/>
      <c r="Y73" s="330"/>
      <c r="Z73" s="329" t="s">
        <v>69</v>
      </c>
      <c r="AA73" s="329" t="s">
        <v>70</v>
      </c>
      <c r="AB73" s="329" t="s">
        <v>77</v>
      </c>
      <c r="AC73" s="331" t="s">
        <v>78</v>
      </c>
      <c r="AD73" s="332" t="s">
        <v>79</v>
      </c>
      <c r="AE73" s="329" t="s">
        <v>80</v>
      </c>
      <c r="AF73" s="329" t="s">
        <v>81</v>
      </c>
      <c r="AG73" s="329" t="s">
        <v>82</v>
      </c>
      <c r="AH73" s="331">
        <v>2016</v>
      </c>
    </row>
    <row r="74" spans="1:358" ht="17.25" customHeight="1">
      <c r="A74" s="363" t="s">
        <v>48</v>
      </c>
      <c r="B74" s="129" t="s">
        <v>48</v>
      </c>
      <c r="C74" s="129" t="s">
        <v>48</v>
      </c>
      <c r="D74" s="130"/>
      <c r="E74" s="130"/>
      <c r="F74" s="36"/>
      <c r="G74" s="36">
        <v>56.18</v>
      </c>
      <c r="H74" s="36">
        <v>47.690789473684205</v>
      </c>
      <c r="I74" s="36">
        <v>45.375000000000007</v>
      </c>
      <c r="J74" s="36" t="e">
        <f>J14</f>
        <v>#DIV/0!</v>
      </c>
      <c r="K74" s="36">
        <f>K14</f>
        <v>48.3</v>
      </c>
      <c r="L74" s="36">
        <f>L14</f>
        <v>46.85</v>
      </c>
      <c r="M74" s="36">
        <f>M14</f>
        <v>48.634999999999998</v>
      </c>
      <c r="N74" s="36">
        <f>N14</f>
        <v>46.25</v>
      </c>
      <c r="O74" s="36">
        <f t="shared" ref="O74:AG74" si="44">O15</f>
        <v>0</v>
      </c>
      <c r="P74" s="36">
        <f t="shared" si="44"/>
        <v>26.81</v>
      </c>
      <c r="Q74" s="36">
        <f t="shared" si="44"/>
        <v>29.38</v>
      </c>
      <c r="R74" s="36">
        <f t="shared" si="44"/>
        <v>35.141818181818174</v>
      </c>
      <c r="S74" s="36">
        <f t="shared" si="44"/>
        <v>39.03</v>
      </c>
      <c r="T74" s="36">
        <f t="shared" si="44"/>
        <v>44.268571428571427</v>
      </c>
      <c r="U74" s="36">
        <f t="shared" si="44"/>
        <v>46.4</v>
      </c>
      <c r="V74" s="36">
        <f t="shared" si="44"/>
        <v>43.5</v>
      </c>
      <c r="W74" s="36">
        <f t="shared" si="44"/>
        <v>43.8</v>
      </c>
      <c r="X74" s="36"/>
      <c r="Y74" s="36"/>
      <c r="Z74" s="36">
        <f t="shared" si="44"/>
        <v>44</v>
      </c>
      <c r="AA74" s="36">
        <f t="shared" si="44"/>
        <v>46</v>
      </c>
      <c r="AB74" s="36">
        <f t="shared" si="44"/>
        <v>47</v>
      </c>
      <c r="AC74" s="322">
        <f t="shared" si="44"/>
        <v>48</v>
      </c>
      <c r="AD74" s="319">
        <f t="shared" si="44"/>
        <v>30.443939393939388</v>
      </c>
      <c r="AE74" s="258">
        <f t="shared" si="44"/>
        <v>43.232857142857142</v>
      </c>
      <c r="AF74" s="258">
        <f t="shared" si="44"/>
        <v>43.766666666666673</v>
      </c>
      <c r="AG74" s="258">
        <f t="shared" si="44"/>
        <v>47</v>
      </c>
      <c r="AH74" s="334">
        <f t="shared" ref="AH74:AH80" si="45">AVERAGE(P74:AC74)</f>
        <v>41.110865800865803</v>
      </c>
    </row>
    <row r="75" spans="1:358" ht="18.75">
      <c r="A75" s="333" t="s">
        <v>49</v>
      </c>
      <c r="B75" s="129" t="s">
        <v>49</v>
      </c>
      <c r="C75" s="129" t="s">
        <v>49</v>
      </c>
      <c r="D75" s="130"/>
      <c r="E75" s="130"/>
      <c r="F75" s="36"/>
      <c r="G75" s="36">
        <v>53.145899999999997</v>
      </c>
      <c r="H75" s="36">
        <v>45.764210526315786</v>
      </c>
      <c r="I75" s="36">
        <v>46.804999999999993</v>
      </c>
      <c r="J75" s="36" t="e">
        <f>J14+#REF!</f>
        <v>#DIV/0!</v>
      </c>
      <c r="K75" s="36" t="e">
        <f>K14+#REF!</f>
        <v>#REF!</v>
      </c>
      <c r="L75" s="36" t="e">
        <f>L14+#REF!</f>
        <v>#REF!</v>
      </c>
      <c r="M75" s="36">
        <f>M14+M23</f>
        <v>50.059999999999995</v>
      </c>
      <c r="N75" s="36">
        <f>N14+N24</f>
        <v>50.125</v>
      </c>
      <c r="O75" s="36">
        <f t="shared" ref="O75:AG75" si="46">O15+O24</f>
        <v>6</v>
      </c>
      <c r="P75" s="36">
        <f t="shared" si="46"/>
        <v>36.599999999999994</v>
      </c>
      <c r="Q75" s="36">
        <f t="shared" si="46"/>
        <v>33.942777777777778</v>
      </c>
      <c r="R75" s="36">
        <f t="shared" si="46"/>
        <v>39.004090909090912</v>
      </c>
      <c r="S75" s="36">
        <f t="shared" si="46"/>
        <v>42.36</v>
      </c>
      <c r="T75" s="36">
        <f t="shared" si="46"/>
        <v>44.036666666666669</v>
      </c>
      <c r="U75" s="36">
        <f t="shared" si="46"/>
        <v>45.6</v>
      </c>
      <c r="V75" s="36">
        <f t="shared" si="46"/>
        <v>43.2</v>
      </c>
      <c r="W75" s="36">
        <f t="shared" si="46"/>
        <v>43.8</v>
      </c>
      <c r="X75" s="36"/>
      <c r="Y75" s="36"/>
      <c r="Z75" s="36">
        <f t="shared" si="46"/>
        <v>44.2</v>
      </c>
      <c r="AA75" s="36">
        <f t="shared" si="46"/>
        <v>47</v>
      </c>
      <c r="AB75" s="36">
        <f t="shared" si="46"/>
        <v>48.1</v>
      </c>
      <c r="AC75" s="322">
        <f t="shared" si="46"/>
        <v>49.3</v>
      </c>
      <c r="AD75" s="319">
        <f t="shared" si="46"/>
        <v>36.515622895622897</v>
      </c>
      <c r="AE75" s="258">
        <f t="shared" si="46"/>
        <v>43.998888888888892</v>
      </c>
      <c r="AF75" s="258">
        <f t="shared" si="46"/>
        <v>43.733333333333341</v>
      </c>
      <c r="AG75" s="258">
        <f t="shared" si="46"/>
        <v>48.133333333333333</v>
      </c>
      <c r="AH75" s="334">
        <f t="shared" si="45"/>
        <v>43.095294612794611</v>
      </c>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row>
    <row r="76" spans="1:358" ht="18.75">
      <c r="A76" s="333">
        <v>95</v>
      </c>
      <c r="B76" s="129">
        <v>95</v>
      </c>
      <c r="C76" s="129">
        <v>95</v>
      </c>
      <c r="D76" s="130"/>
      <c r="E76" s="130"/>
      <c r="F76" s="36"/>
      <c r="G76" s="36">
        <v>75.946299999999994</v>
      </c>
      <c r="H76" s="36">
        <v>66.004736842105288</v>
      </c>
      <c r="I76" s="36">
        <v>65.236000000000004</v>
      </c>
      <c r="J76" s="36" t="e">
        <f>J32+J14</f>
        <v>#DIV/0!</v>
      </c>
      <c r="K76" s="36">
        <f>K32+K14</f>
        <v>64.782499999999999</v>
      </c>
      <c r="L76" s="36">
        <f>L32+L14</f>
        <v>64.099999999999994</v>
      </c>
      <c r="M76" s="36">
        <f>M32+M14</f>
        <v>65.007499999999993</v>
      </c>
      <c r="N76" s="36">
        <f>N33+N14</f>
        <v>62.0625</v>
      </c>
      <c r="O76" s="36">
        <f t="shared" ref="O76:AG76" si="47">O33+O15</f>
        <v>17.5</v>
      </c>
      <c r="P76" s="36">
        <f t="shared" si="47"/>
        <v>50.42</v>
      </c>
      <c r="Q76" s="36">
        <f t="shared" si="47"/>
        <v>44.58</v>
      </c>
      <c r="R76" s="36">
        <f t="shared" si="47"/>
        <v>52.771818181818183</v>
      </c>
      <c r="S76" s="36">
        <f t="shared" si="47"/>
        <v>54.59</v>
      </c>
      <c r="T76" s="36">
        <f t="shared" si="47"/>
        <v>59.165238095238095</v>
      </c>
      <c r="U76" s="36">
        <f t="shared" si="47"/>
        <v>59.4</v>
      </c>
      <c r="V76" s="36">
        <f t="shared" si="47"/>
        <v>53</v>
      </c>
      <c r="W76" s="36">
        <f t="shared" si="47"/>
        <v>53.8</v>
      </c>
      <c r="X76" s="36"/>
      <c r="Y76" s="36"/>
      <c r="Z76" s="36">
        <f t="shared" si="47"/>
        <v>54.5</v>
      </c>
      <c r="AA76" s="36">
        <f t="shared" si="47"/>
        <v>57</v>
      </c>
      <c r="AB76" s="36">
        <f t="shared" si="47"/>
        <v>58.5</v>
      </c>
      <c r="AC76" s="322">
        <f t="shared" si="47"/>
        <v>60</v>
      </c>
      <c r="AD76" s="319">
        <f t="shared" si="47"/>
        <v>49.257272727272721</v>
      </c>
      <c r="AE76" s="258">
        <f t="shared" si="47"/>
        <v>57.718412698412699</v>
      </c>
      <c r="AF76" s="258">
        <f t="shared" si="47"/>
        <v>53.766666666666673</v>
      </c>
      <c r="AG76" s="258">
        <f t="shared" si="47"/>
        <v>58.5</v>
      </c>
      <c r="AH76" s="334">
        <f t="shared" si="45"/>
        <v>54.81058802308803</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333" t="s">
        <v>50</v>
      </c>
      <c r="B77" s="129" t="s">
        <v>50</v>
      </c>
      <c r="C77" s="129" t="s">
        <v>50</v>
      </c>
      <c r="D77" s="133"/>
      <c r="E77" s="133"/>
      <c r="F77" s="36"/>
      <c r="G77" s="36">
        <v>65.808999999999997</v>
      </c>
      <c r="H77" s="36">
        <v>57.075789473684203</v>
      </c>
      <c r="I77" s="36">
        <v>58.993499999999997</v>
      </c>
      <c r="J77" s="36" t="e">
        <f>J41+J14</f>
        <v>#DIV/0!</v>
      </c>
      <c r="K77" s="36">
        <f>K41+K14</f>
        <v>61.41</v>
      </c>
      <c r="L77" s="36">
        <f>L41+L14</f>
        <v>60.285000000000004</v>
      </c>
      <c r="M77" s="36">
        <f>M41+M14</f>
        <v>61.98</v>
      </c>
      <c r="N77" s="36">
        <f>N42+N14</f>
        <v>60.48</v>
      </c>
      <c r="O77" s="36">
        <f t="shared" ref="O77:AG77" si="48">O42+O15</f>
        <v>15.6</v>
      </c>
      <c r="P77" s="36">
        <f t="shared" si="48"/>
        <v>37.909999999999997</v>
      </c>
      <c r="Q77" s="36">
        <f t="shared" si="48"/>
        <v>41</v>
      </c>
      <c r="R77" s="36">
        <f t="shared" si="48"/>
        <v>47.38</v>
      </c>
      <c r="S77" s="36">
        <f t="shared" si="48"/>
        <v>49.53</v>
      </c>
      <c r="T77" s="36">
        <f t="shared" si="48"/>
        <v>55.170000000000009</v>
      </c>
      <c r="U77" s="36">
        <f t="shared" si="48"/>
        <v>58.3</v>
      </c>
      <c r="V77" s="36">
        <f t="shared" si="48"/>
        <v>56</v>
      </c>
      <c r="W77" s="36">
        <f t="shared" si="48"/>
        <v>55</v>
      </c>
      <c r="X77" s="36"/>
      <c r="Y77" s="36"/>
      <c r="Z77" s="36">
        <f t="shared" si="48"/>
        <v>55.8</v>
      </c>
      <c r="AA77" s="36">
        <f t="shared" si="48"/>
        <v>58.2</v>
      </c>
      <c r="AB77" s="36">
        <f t="shared" si="48"/>
        <v>60</v>
      </c>
      <c r="AC77" s="322">
        <f t="shared" si="48"/>
        <v>61.7</v>
      </c>
      <c r="AD77" s="319">
        <f t="shared" si="48"/>
        <v>42.096666666666664</v>
      </c>
      <c r="AE77" s="258">
        <f t="shared" si="48"/>
        <v>54.333333333333336</v>
      </c>
      <c r="AF77" s="258">
        <f t="shared" si="48"/>
        <v>55.600000000000009</v>
      </c>
      <c r="AG77" s="258">
        <f t="shared" si="48"/>
        <v>59.966666666666669</v>
      </c>
      <c r="AH77" s="334">
        <f t="shared" si="45"/>
        <v>52.999166666666675</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333" t="s">
        <v>51</v>
      </c>
      <c r="B78" s="129" t="s">
        <v>51</v>
      </c>
      <c r="C78" s="129" t="s">
        <v>51</v>
      </c>
      <c r="D78" s="130"/>
      <c r="E78" s="130"/>
      <c r="F78" s="36"/>
      <c r="G78" s="36">
        <v>65.069999999999993</v>
      </c>
      <c r="H78" s="36">
        <v>57.116315789473688</v>
      </c>
      <c r="I78" s="36">
        <v>59.478000000000009</v>
      </c>
      <c r="J78" s="36" t="e">
        <f>J52+J14</f>
        <v>#DIV/0!</v>
      </c>
      <c r="K78" s="36">
        <f>K52+K14</f>
        <v>61.65</v>
      </c>
      <c r="L78" s="36">
        <f>L52+L14</f>
        <v>60.6</v>
      </c>
      <c r="M78" s="36">
        <f>M52+M14</f>
        <v>61.704999999999998</v>
      </c>
      <c r="N78" s="36">
        <f>N53+N14</f>
        <v>60.28</v>
      </c>
      <c r="O78" s="36">
        <f t="shared" ref="O78:AG78" si="49">O53+O15</f>
        <v>14.15</v>
      </c>
      <c r="P78" s="36">
        <f t="shared" si="49"/>
        <v>36.15</v>
      </c>
      <c r="Q78" s="36">
        <f t="shared" si="49"/>
        <v>38.54</v>
      </c>
      <c r="R78" s="36">
        <f t="shared" si="49"/>
        <v>45.517727272727271</v>
      </c>
      <c r="S78" s="36">
        <f t="shared" si="49"/>
        <v>48.08</v>
      </c>
      <c r="T78" s="36">
        <f t="shared" si="49"/>
        <v>54.851904761904777</v>
      </c>
      <c r="U78" s="36">
        <f t="shared" si="49"/>
        <v>58.099999999999994</v>
      </c>
      <c r="V78" s="36">
        <f t="shared" si="49"/>
        <v>56</v>
      </c>
      <c r="W78" s="36">
        <f t="shared" si="49"/>
        <v>54.8</v>
      </c>
      <c r="X78" s="36"/>
      <c r="Y78" s="36"/>
      <c r="Z78" s="36">
        <f t="shared" si="49"/>
        <v>55.5</v>
      </c>
      <c r="AA78" s="36">
        <f t="shared" si="49"/>
        <v>57.5</v>
      </c>
      <c r="AB78" s="36">
        <f t="shared" si="49"/>
        <v>59</v>
      </c>
      <c r="AC78" s="322">
        <f t="shared" si="49"/>
        <v>60.5</v>
      </c>
      <c r="AD78" s="319">
        <f t="shared" si="49"/>
        <v>40.069242424242418</v>
      </c>
      <c r="AE78" s="258">
        <f t="shared" si="49"/>
        <v>53.677301587301592</v>
      </c>
      <c r="AF78" s="258">
        <f t="shared" si="49"/>
        <v>55.433333333333337</v>
      </c>
      <c r="AG78" s="258">
        <f t="shared" si="49"/>
        <v>59</v>
      </c>
      <c r="AH78" s="334">
        <f t="shared" si="45"/>
        <v>52.044969336219332</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333" t="s">
        <v>52</v>
      </c>
      <c r="B79" s="129" t="s">
        <v>52</v>
      </c>
      <c r="C79" s="129" t="s">
        <v>52</v>
      </c>
      <c r="D79" s="130"/>
      <c r="E79" s="130"/>
      <c r="F79" s="134"/>
      <c r="G79" s="134">
        <v>48.747959921259849</v>
      </c>
      <c r="H79" s="134">
        <v>38.740489017820138</v>
      </c>
      <c r="I79" s="134">
        <v>37.475669291338583</v>
      </c>
      <c r="J79" s="134" t="e">
        <f>(J61+J14)*6.35</f>
        <v>#DIV/0!</v>
      </c>
      <c r="K79" s="134">
        <f>(K61+K14)*6.35</f>
        <v>254.92074999999997</v>
      </c>
      <c r="L79" s="134">
        <f>(L61+L14)*6.35</f>
        <v>245.71324999999999</v>
      </c>
      <c r="M79" s="134">
        <f>(M61+M14)*6.35</f>
        <v>255.93674999999999</v>
      </c>
      <c r="N79" s="134">
        <f>(N62+N14)*6.35</f>
        <v>249.76137499999996</v>
      </c>
      <c r="O79" s="134">
        <f t="shared" ref="O79:AG79" si="50">(O62+O15)*6.35</f>
        <v>-42.756666666666668</v>
      </c>
      <c r="P79" s="134">
        <f t="shared" si="50"/>
        <v>150.36799999999999</v>
      </c>
      <c r="Q79" s="134">
        <f t="shared" si="50"/>
        <v>154.30499999999998</v>
      </c>
      <c r="R79" s="134">
        <f t="shared" si="50"/>
        <v>176.7890909090909</v>
      </c>
      <c r="S79" s="134">
        <f t="shared" si="50"/>
        <v>192.15100000000001</v>
      </c>
      <c r="T79" s="134">
        <f t="shared" si="50"/>
        <v>223.49809523809523</v>
      </c>
      <c r="U79" s="134">
        <f t="shared" si="50"/>
        <v>238.75999999999996</v>
      </c>
      <c r="V79" s="134">
        <f t="shared" si="50"/>
        <v>247.64999999999998</v>
      </c>
      <c r="W79" s="134">
        <f t="shared" si="50"/>
        <v>243.20499999999996</v>
      </c>
      <c r="X79" s="134"/>
      <c r="Y79" s="134"/>
      <c r="Z79" s="134">
        <f t="shared" si="50"/>
        <v>234.95</v>
      </c>
      <c r="AA79" s="134">
        <f t="shared" si="50"/>
        <v>244.47499999999999</v>
      </c>
      <c r="AB79" s="134">
        <f t="shared" si="50"/>
        <v>254</v>
      </c>
      <c r="AC79" s="323">
        <f t="shared" si="50"/>
        <v>260.34999999999997</v>
      </c>
      <c r="AD79" s="320">
        <f t="shared" si="50"/>
        <v>160.48736363636363</v>
      </c>
      <c r="AE79" s="259">
        <f t="shared" si="50"/>
        <v>218.13636507936508</v>
      </c>
      <c r="AF79" s="259">
        <f t="shared" si="50"/>
        <v>241.93500000000003</v>
      </c>
      <c r="AG79" s="259">
        <f t="shared" si="50"/>
        <v>252.94166666666666</v>
      </c>
      <c r="AH79" s="334">
        <f t="shared" si="45"/>
        <v>218.37509884559884</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9.5" thickBot="1">
      <c r="A80" s="335" t="s">
        <v>53</v>
      </c>
      <c r="B80" s="336" t="s">
        <v>53</v>
      </c>
      <c r="C80" s="336" t="s">
        <v>53</v>
      </c>
      <c r="D80" s="337"/>
      <c r="E80" s="337"/>
      <c r="F80" s="338"/>
      <c r="G80" s="338"/>
      <c r="H80" s="338"/>
      <c r="I80" s="338"/>
      <c r="J80" s="338" t="e">
        <f>J70</f>
        <v>#DIV/0!</v>
      </c>
      <c r="K80" s="338">
        <f t="shared" ref="K80:L80" si="51">K70</f>
        <v>1.2</v>
      </c>
      <c r="L80" s="338">
        <f t="shared" si="51"/>
        <v>1.5</v>
      </c>
      <c r="M80" s="338">
        <f>M70</f>
        <v>1.625</v>
      </c>
      <c r="N80" s="338">
        <f t="shared" ref="N80:AG80" si="52">N71+N15</f>
        <v>47.85</v>
      </c>
      <c r="O80" s="338">
        <f t="shared" si="52"/>
        <v>2.0666666666666669</v>
      </c>
      <c r="P80" s="338">
        <f t="shared" si="52"/>
        <v>30.31</v>
      </c>
      <c r="Q80" s="338">
        <f t="shared" si="52"/>
        <v>32.56</v>
      </c>
      <c r="R80" s="338">
        <f t="shared" si="52"/>
        <v>38.491590909090903</v>
      </c>
      <c r="S80" s="338">
        <f t="shared" si="52"/>
        <v>41.480000000000004</v>
      </c>
      <c r="T80" s="338">
        <f t="shared" si="52"/>
        <v>46.875249999999994</v>
      </c>
      <c r="U80" s="338">
        <f t="shared" si="52"/>
        <v>48.5</v>
      </c>
      <c r="V80" s="338">
        <f t="shared" si="52"/>
        <v>46</v>
      </c>
      <c r="W80" s="338">
        <f t="shared" si="52"/>
        <v>46.599999999999994</v>
      </c>
      <c r="X80" s="338"/>
      <c r="Y80" s="338"/>
      <c r="Z80" s="338">
        <f t="shared" si="52"/>
        <v>46.8</v>
      </c>
      <c r="AA80" s="338">
        <f t="shared" si="52"/>
        <v>48.7</v>
      </c>
      <c r="AB80" s="338">
        <f t="shared" si="52"/>
        <v>49.7</v>
      </c>
      <c r="AC80" s="339">
        <f t="shared" si="52"/>
        <v>50.8</v>
      </c>
      <c r="AD80" s="340">
        <f t="shared" si="52"/>
        <v>33.787196969696964</v>
      </c>
      <c r="AE80" s="341">
        <f t="shared" si="52"/>
        <v>45.618416666666661</v>
      </c>
      <c r="AF80" s="341">
        <f t="shared" si="52"/>
        <v>46.466666666666676</v>
      </c>
      <c r="AG80" s="341">
        <f t="shared" si="52"/>
        <v>49.733333333333334</v>
      </c>
      <c r="AH80" s="342">
        <f t="shared" si="45"/>
        <v>43.901403409090911</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21.75" thickBot="1">
      <c r="A81" s="199"/>
      <c r="F81" s="135"/>
      <c r="G81" s="135"/>
      <c r="H81" s="135"/>
      <c r="I81" s="135"/>
      <c r="K81" s="135"/>
      <c r="L81" s="135"/>
      <c r="M81" s="135"/>
      <c r="N81" s="135"/>
      <c r="O81" s="135"/>
      <c r="P81" s="403"/>
      <c r="Q81" s="403"/>
      <c r="R81" s="404"/>
      <c r="S81" s="404"/>
      <c r="T81" s="404"/>
      <c r="U81" s="404"/>
      <c r="V81" s="404"/>
      <c r="W81" s="404"/>
      <c r="X81" s="405"/>
      <c r="Y81" s="405"/>
      <c r="Z81" s="404"/>
      <c r="AA81" s="404"/>
      <c r="AB81" s="404"/>
      <c r="AC81" s="404"/>
      <c r="AD81" s="137"/>
      <c r="AE81" s="137"/>
      <c r="AF81" s="137"/>
      <c r="AG81" s="137"/>
      <c r="AH81" s="7"/>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19.5" customHeight="1">
      <c r="A82" s="332" t="s">
        <v>54</v>
      </c>
      <c r="B82" s="343" t="s">
        <v>54</v>
      </c>
      <c r="C82" s="343" t="s">
        <v>54</v>
      </c>
      <c r="D82" s="344"/>
      <c r="E82" s="344"/>
      <c r="F82" s="329" t="s">
        <v>4</v>
      </c>
      <c r="G82" s="329" t="s">
        <v>5</v>
      </c>
      <c r="H82" s="329" t="s">
        <v>6</v>
      </c>
      <c r="I82" s="329" t="s">
        <v>7</v>
      </c>
      <c r="J82" s="328" t="s">
        <v>2</v>
      </c>
      <c r="K82" s="329" t="s">
        <v>9</v>
      </c>
      <c r="L82" s="329" t="s">
        <v>9</v>
      </c>
      <c r="M82" s="329" t="s">
        <v>9</v>
      </c>
      <c r="N82" s="329" t="s">
        <v>12</v>
      </c>
      <c r="O82" s="329" t="s">
        <v>13</v>
      </c>
      <c r="P82" s="329" t="s">
        <v>14</v>
      </c>
      <c r="Q82" s="329" t="s">
        <v>15</v>
      </c>
      <c r="R82" s="329" t="s">
        <v>16</v>
      </c>
      <c r="S82" s="329" t="s">
        <v>64</v>
      </c>
      <c r="T82" s="329" t="s">
        <v>65</v>
      </c>
      <c r="U82" s="329" t="s">
        <v>66</v>
      </c>
      <c r="V82" s="329" t="s">
        <v>67</v>
      </c>
      <c r="W82" s="329" t="s">
        <v>68</v>
      </c>
      <c r="X82" s="330"/>
      <c r="Y82" s="330"/>
      <c r="Z82" s="329" t="s">
        <v>69</v>
      </c>
      <c r="AA82" s="329" t="s">
        <v>70</v>
      </c>
      <c r="AB82" s="329" t="s">
        <v>77</v>
      </c>
      <c r="AC82" s="331" t="s">
        <v>78</v>
      </c>
      <c r="AD82" s="332" t="s">
        <v>79</v>
      </c>
      <c r="AE82" s="329" t="s">
        <v>80</v>
      </c>
      <c r="AF82" s="329" t="s">
        <v>81</v>
      </c>
      <c r="AG82" s="329" t="s">
        <v>82</v>
      </c>
      <c r="AH82" s="331">
        <v>2016</v>
      </c>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19.5" customHeight="1">
      <c r="A83" s="345" t="s">
        <v>56</v>
      </c>
      <c r="B83" s="138" t="s">
        <v>56</v>
      </c>
      <c r="C83" s="138" t="s">
        <v>56</v>
      </c>
      <c r="D83" s="142"/>
      <c r="E83" s="142"/>
      <c r="F83" s="143">
        <f t="shared" ref="F83" si="53">F74</f>
        <v>0</v>
      </c>
      <c r="G83" s="143">
        <f>G74</f>
        <v>56.18</v>
      </c>
      <c r="H83" s="143">
        <f t="shared" ref="H83" si="54">H74</f>
        <v>47.690789473684205</v>
      </c>
      <c r="I83" s="143">
        <f>I74</f>
        <v>45.375000000000007</v>
      </c>
      <c r="J83" s="143" t="e">
        <f>J74</f>
        <v>#DIV/0!</v>
      </c>
      <c r="K83" s="143">
        <f t="shared" ref="K83:L83" si="55">K74</f>
        <v>48.3</v>
      </c>
      <c r="L83" s="143">
        <f t="shared" si="55"/>
        <v>46.85</v>
      </c>
      <c r="M83" s="143">
        <f>M74</f>
        <v>48.634999999999998</v>
      </c>
      <c r="N83" s="143">
        <f>N74</f>
        <v>46.25</v>
      </c>
      <c r="O83" s="143">
        <f>O74</f>
        <v>0</v>
      </c>
      <c r="P83" s="143">
        <f>P74</f>
        <v>26.81</v>
      </c>
      <c r="Q83" s="143">
        <f>Q74</f>
        <v>29.38</v>
      </c>
      <c r="R83" s="143">
        <f t="shared" ref="R83:AG83" si="56">R74</f>
        <v>35.141818181818174</v>
      </c>
      <c r="S83" s="143">
        <f t="shared" si="56"/>
        <v>39.03</v>
      </c>
      <c r="T83" s="143">
        <f>T74</f>
        <v>44.268571428571427</v>
      </c>
      <c r="U83" s="143">
        <f t="shared" si="56"/>
        <v>46.4</v>
      </c>
      <c r="V83" s="143">
        <f t="shared" si="56"/>
        <v>43.5</v>
      </c>
      <c r="W83" s="143">
        <f t="shared" si="56"/>
        <v>43.8</v>
      </c>
      <c r="X83" s="361"/>
      <c r="Y83" s="361"/>
      <c r="Z83" s="143">
        <f t="shared" si="56"/>
        <v>44</v>
      </c>
      <c r="AA83" s="143">
        <f t="shared" si="56"/>
        <v>46</v>
      </c>
      <c r="AB83" s="143">
        <f t="shared" si="56"/>
        <v>47</v>
      </c>
      <c r="AC83" s="353">
        <f t="shared" si="56"/>
        <v>48</v>
      </c>
      <c r="AD83" s="321">
        <f t="shared" si="56"/>
        <v>30.443939393939388</v>
      </c>
      <c r="AE83" s="260">
        <f t="shared" si="56"/>
        <v>43.232857142857142</v>
      </c>
      <c r="AF83" s="260">
        <f t="shared" si="56"/>
        <v>43.766666666666673</v>
      </c>
      <c r="AG83" s="260">
        <f t="shared" si="56"/>
        <v>47</v>
      </c>
      <c r="AH83" s="334">
        <f t="shared" ref="AH83:AH89" si="57">AVERAGE(P83:AC83)</f>
        <v>41.110865800865803</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9.5" customHeight="1">
      <c r="A84" s="345" t="s">
        <v>57</v>
      </c>
      <c r="B84" s="138" t="s">
        <v>57</v>
      </c>
      <c r="C84" s="138" t="s">
        <v>57</v>
      </c>
      <c r="D84" s="142"/>
      <c r="E84" s="142"/>
      <c r="F84" s="143">
        <f t="shared" ref="F84" si="58">F75-F74</f>
        <v>0</v>
      </c>
      <c r="G84" s="143">
        <f>G75-G74</f>
        <v>-3.0341000000000022</v>
      </c>
      <c r="H84" s="143">
        <f t="shared" ref="H84" si="59">H75-H74</f>
        <v>-1.9265789473684194</v>
      </c>
      <c r="I84" s="143">
        <f>I75-I74</f>
        <v>1.4299999999999855</v>
      </c>
      <c r="J84" s="143" t="e">
        <f>J75-J74</f>
        <v>#DIV/0!</v>
      </c>
      <c r="K84" s="143" t="e">
        <f t="shared" ref="K84:L84" si="60">K75-K74</f>
        <v>#REF!</v>
      </c>
      <c r="L84" s="143" t="e">
        <f t="shared" si="60"/>
        <v>#REF!</v>
      </c>
      <c r="M84" s="143">
        <f>M75-M74</f>
        <v>1.4249999999999972</v>
      </c>
      <c r="N84" s="143">
        <f>N75-N74</f>
        <v>3.875</v>
      </c>
      <c r="O84" s="143">
        <f>O75-O74</f>
        <v>6</v>
      </c>
      <c r="P84" s="143">
        <f>P75-P74</f>
        <v>9.7899999999999956</v>
      </c>
      <c r="Q84" s="143">
        <f>Q75-Q74</f>
        <v>4.5627777777777787</v>
      </c>
      <c r="R84" s="143">
        <f t="shared" ref="R84:AG84" si="61">R75-R74</f>
        <v>3.8622727272727388</v>
      </c>
      <c r="S84" s="143">
        <f t="shared" si="61"/>
        <v>3.3299999999999983</v>
      </c>
      <c r="T84" s="143">
        <f>T75-T74</f>
        <v>-0.23190476190475806</v>
      </c>
      <c r="U84" s="143">
        <f t="shared" si="61"/>
        <v>-0.79999999999999716</v>
      </c>
      <c r="V84" s="143">
        <f t="shared" si="61"/>
        <v>-0.29999999999999716</v>
      </c>
      <c r="W84" s="143">
        <f t="shared" si="61"/>
        <v>0</v>
      </c>
      <c r="X84" s="361"/>
      <c r="Y84" s="361"/>
      <c r="Z84" s="143">
        <f t="shared" si="61"/>
        <v>0.20000000000000284</v>
      </c>
      <c r="AA84" s="143">
        <f t="shared" si="61"/>
        <v>1</v>
      </c>
      <c r="AB84" s="143">
        <f t="shared" si="61"/>
        <v>1.1000000000000014</v>
      </c>
      <c r="AC84" s="353">
        <f t="shared" si="61"/>
        <v>1.2999999999999972</v>
      </c>
      <c r="AD84" s="321">
        <f t="shared" si="61"/>
        <v>6.0716835016835091</v>
      </c>
      <c r="AE84" s="260">
        <f t="shared" si="61"/>
        <v>0.76603174603175006</v>
      </c>
      <c r="AF84" s="260">
        <f t="shared" si="61"/>
        <v>-3.3333333333331439E-2</v>
      </c>
      <c r="AG84" s="260">
        <f t="shared" si="61"/>
        <v>1.1333333333333329</v>
      </c>
      <c r="AH84" s="334">
        <f t="shared" si="57"/>
        <v>1.9844288119288134</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9.5" customHeight="1">
      <c r="A85" s="345" t="s">
        <v>58</v>
      </c>
      <c r="B85" s="138" t="s">
        <v>58</v>
      </c>
      <c r="C85" s="138" t="s">
        <v>58</v>
      </c>
      <c r="D85" s="142"/>
      <c r="E85" s="142"/>
      <c r="F85" s="143">
        <f t="shared" ref="F85" si="62">F76-F74</f>
        <v>0</v>
      </c>
      <c r="G85" s="143">
        <f>G76-G74</f>
        <v>19.766299999999994</v>
      </c>
      <c r="H85" s="143">
        <f t="shared" ref="H85" si="63">H76-H74</f>
        <v>18.313947368421083</v>
      </c>
      <c r="I85" s="143">
        <f>I76-I74</f>
        <v>19.860999999999997</v>
      </c>
      <c r="J85" s="143" t="e">
        <f>J76-J74</f>
        <v>#DIV/0!</v>
      </c>
      <c r="K85" s="143">
        <f t="shared" ref="K85:M85" si="64">K76-K74</f>
        <v>16.482500000000002</v>
      </c>
      <c r="L85" s="143">
        <f t="shared" si="64"/>
        <v>17.249999999999993</v>
      </c>
      <c r="M85" s="143">
        <f t="shared" si="64"/>
        <v>16.372499999999995</v>
      </c>
      <c r="N85" s="143">
        <f>N76-N74</f>
        <v>15.8125</v>
      </c>
      <c r="O85" s="143">
        <f>O76-O74</f>
        <v>17.5</v>
      </c>
      <c r="P85" s="143">
        <f>P76-P74</f>
        <v>23.610000000000003</v>
      </c>
      <c r="Q85" s="143">
        <f t="shared" ref="Q85" si="65">Q76-Q74</f>
        <v>15.2</v>
      </c>
      <c r="R85" s="143">
        <f>R76-R74</f>
        <v>17.63000000000001</v>
      </c>
      <c r="S85" s="143">
        <f t="shared" ref="S85:AG85" si="66">S76-S74</f>
        <v>15.560000000000002</v>
      </c>
      <c r="T85" s="143">
        <f>T76-T74</f>
        <v>14.896666666666668</v>
      </c>
      <c r="U85" s="143">
        <f t="shared" si="66"/>
        <v>13</v>
      </c>
      <c r="V85" s="143">
        <f t="shared" si="66"/>
        <v>9.5</v>
      </c>
      <c r="W85" s="143">
        <f t="shared" si="66"/>
        <v>10</v>
      </c>
      <c r="X85" s="361"/>
      <c r="Y85" s="361"/>
      <c r="Z85" s="143">
        <f t="shared" si="66"/>
        <v>10.5</v>
      </c>
      <c r="AA85" s="143">
        <f t="shared" si="66"/>
        <v>11</v>
      </c>
      <c r="AB85" s="143">
        <f t="shared" si="66"/>
        <v>11.5</v>
      </c>
      <c r="AC85" s="353">
        <f t="shared" si="66"/>
        <v>12</v>
      </c>
      <c r="AD85" s="321">
        <f t="shared" si="66"/>
        <v>18.813333333333333</v>
      </c>
      <c r="AE85" s="260">
        <f t="shared" si="66"/>
        <v>14.485555555555557</v>
      </c>
      <c r="AF85" s="260">
        <f t="shared" si="66"/>
        <v>10</v>
      </c>
      <c r="AG85" s="260">
        <f t="shared" si="66"/>
        <v>11.5</v>
      </c>
      <c r="AH85" s="334">
        <f t="shared" si="57"/>
        <v>13.699722222222222</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9.5" customHeight="1">
      <c r="A86" s="345" t="s">
        <v>59</v>
      </c>
      <c r="B86" s="138" t="s">
        <v>59</v>
      </c>
      <c r="C86" s="138" t="s">
        <v>59</v>
      </c>
      <c r="D86" s="142"/>
      <c r="E86" s="142"/>
      <c r="F86" s="143">
        <f t="shared" ref="F86" si="67">F77-F74</f>
        <v>0</v>
      </c>
      <c r="G86" s="143">
        <f>G77-G74</f>
        <v>9.6289999999999978</v>
      </c>
      <c r="H86" s="143">
        <f t="shared" ref="H86" si="68">H77-H74</f>
        <v>9.384999999999998</v>
      </c>
      <c r="I86" s="143">
        <f>I77-I74</f>
        <v>13.61849999999999</v>
      </c>
      <c r="J86" s="143" t="e">
        <f>J77-J74</f>
        <v>#DIV/0!</v>
      </c>
      <c r="K86" s="143">
        <f t="shared" ref="K86:M86" si="69">K77-K74</f>
        <v>13.11</v>
      </c>
      <c r="L86" s="143">
        <f t="shared" si="69"/>
        <v>13.435000000000002</v>
      </c>
      <c r="M86" s="143">
        <f t="shared" si="69"/>
        <v>13.344999999999999</v>
      </c>
      <c r="N86" s="143">
        <f>N77-N74</f>
        <v>14.229999999999997</v>
      </c>
      <c r="O86" s="143">
        <f>O77-O74</f>
        <v>15.6</v>
      </c>
      <c r="P86" s="143">
        <f>P77-P74</f>
        <v>11.099999999999998</v>
      </c>
      <c r="Q86" s="143">
        <f>Q77-Q74</f>
        <v>11.620000000000001</v>
      </c>
      <c r="R86" s="143">
        <f t="shared" ref="R86:AG86" si="70">R77-R74</f>
        <v>12.238181818181829</v>
      </c>
      <c r="S86" s="143">
        <f t="shared" si="70"/>
        <v>10.5</v>
      </c>
      <c r="T86" s="143">
        <f>T77-T74</f>
        <v>10.901428571428582</v>
      </c>
      <c r="U86" s="143">
        <f t="shared" si="70"/>
        <v>11.899999999999999</v>
      </c>
      <c r="V86" s="143">
        <f t="shared" si="70"/>
        <v>12.5</v>
      </c>
      <c r="W86" s="143">
        <f t="shared" si="70"/>
        <v>11.200000000000003</v>
      </c>
      <c r="X86" s="361"/>
      <c r="Y86" s="361"/>
      <c r="Z86" s="143">
        <f t="shared" si="70"/>
        <v>11.799999999999997</v>
      </c>
      <c r="AA86" s="143">
        <f t="shared" si="70"/>
        <v>12.200000000000003</v>
      </c>
      <c r="AB86" s="143">
        <f t="shared" si="70"/>
        <v>13</v>
      </c>
      <c r="AC86" s="353">
        <f t="shared" si="70"/>
        <v>13.700000000000003</v>
      </c>
      <c r="AD86" s="321">
        <f t="shared" si="70"/>
        <v>11.652727272727276</v>
      </c>
      <c r="AE86" s="260">
        <f t="shared" si="70"/>
        <v>11.100476190476193</v>
      </c>
      <c r="AF86" s="260">
        <f t="shared" si="70"/>
        <v>11.833333333333336</v>
      </c>
      <c r="AG86" s="260">
        <f t="shared" si="70"/>
        <v>12.966666666666669</v>
      </c>
      <c r="AH86" s="334">
        <f t="shared" si="57"/>
        <v>11.888300865800867</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9.5" customHeight="1">
      <c r="A87" s="345" t="s">
        <v>60</v>
      </c>
      <c r="B87" s="138" t="s">
        <v>60</v>
      </c>
      <c r="C87" s="138" t="s">
        <v>60</v>
      </c>
      <c r="D87" s="142"/>
      <c r="E87" s="142"/>
      <c r="F87" s="143">
        <f t="shared" ref="F87" si="71">F78-F74</f>
        <v>0</v>
      </c>
      <c r="G87" s="143">
        <f>G78-G74</f>
        <v>8.8899999999999935</v>
      </c>
      <c r="H87" s="143">
        <f t="shared" ref="H87" si="72">H78-H74</f>
        <v>9.4255263157894831</v>
      </c>
      <c r="I87" s="143">
        <f>I78-I74</f>
        <v>14.103000000000002</v>
      </c>
      <c r="J87" s="143" t="e">
        <f>J78-J74</f>
        <v>#DIV/0!</v>
      </c>
      <c r="K87" s="143">
        <f t="shared" ref="K87:M87" si="73">K78-K74</f>
        <v>13.350000000000001</v>
      </c>
      <c r="L87" s="143">
        <f t="shared" si="73"/>
        <v>13.75</v>
      </c>
      <c r="M87" s="143">
        <f t="shared" si="73"/>
        <v>13.07</v>
      </c>
      <c r="N87" s="143">
        <f>N78-N74</f>
        <v>14.030000000000001</v>
      </c>
      <c r="O87" s="143">
        <f>O78-O74</f>
        <v>14.15</v>
      </c>
      <c r="P87" s="143">
        <f>P78-P74</f>
        <v>9.34</v>
      </c>
      <c r="Q87" s="143">
        <f>Q78-Q74</f>
        <v>9.16</v>
      </c>
      <c r="R87" s="143">
        <f t="shared" ref="R87:AG87" si="74">R78-R74</f>
        <v>10.375909090909097</v>
      </c>
      <c r="S87" s="143">
        <f t="shared" si="74"/>
        <v>9.0499999999999972</v>
      </c>
      <c r="T87" s="143">
        <f>T78-T74</f>
        <v>10.58333333333335</v>
      </c>
      <c r="U87" s="143">
        <f t="shared" si="74"/>
        <v>11.699999999999996</v>
      </c>
      <c r="V87" s="143">
        <f t="shared" si="74"/>
        <v>12.5</v>
      </c>
      <c r="W87" s="143">
        <f t="shared" si="74"/>
        <v>11</v>
      </c>
      <c r="X87" s="361"/>
      <c r="Y87" s="361"/>
      <c r="Z87" s="143">
        <f t="shared" si="74"/>
        <v>11.5</v>
      </c>
      <c r="AA87" s="143">
        <f t="shared" si="74"/>
        <v>11.5</v>
      </c>
      <c r="AB87" s="143">
        <f t="shared" si="74"/>
        <v>12</v>
      </c>
      <c r="AC87" s="353">
        <f t="shared" si="74"/>
        <v>12.5</v>
      </c>
      <c r="AD87" s="321">
        <f t="shared" si="74"/>
        <v>9.62530303030303</v>
      </c>
      <c r="AE87" s="260">
        <f t="shared" si="74"/>
        <v>10.44444444444445</v>
      </c>
      <c r="AF87" s="260">
        <f t="shared" si="74"/>
        <v>11.666666666666664</v>
      </c>
      <c r="AG87" s="260">
        <f t="shared" si="74"/>
        <v>12</v>
      </c>
      <c r="AH87" s="334">
        <f t="shared" si="57"/>
        <v>10.934103535353536</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9.5" customHeight="1">
      <c r="A88" s="345" t="s">
        <v>61</v>
      </c>
      <c r="B88" s="138" t="s">
        <v>61</v>
      </c>
      <c r="C88" s="138" t="s">
        <v>61</v>
      </c>
      <c r="D88" s="142"/>
      <c r="E88" s="142"/>
      <c r="F88" s="143">
        <f>F61</f>
        <v>0</v>
      </c>
      <c r="G88" s="143">
        <f>G79-G74</f>
        <v>-7.432040078740151</v>
      </c>
      <c r="H88" s="143">
        <f t="shared" ref="H88:I88" si="75">H79-H74</f>
        <v>-8.9503004558640669</v>
      </c>
      <c r="I88" s="143">
        <f t="shared" si="75"/>
        <v>-7.8993307086614237</v>
      </c>
      <c r="J88" s="143">
        <f>J61</f>
        <v>0</v>
      </c>
      <c r="K88" s="143">
        <f>K61</f>
        <v>-8.1550000000000011</v>
      </c>
      <c r="L88" s="143">
        <f>L61</f>
        <v>-8.1550000000000011</v>
      </c>
      <c r="M88" s="143">
        <f>M61</f>
        <v>-8.33</v>
      </c>
      <c r="N88" s="143">
        <f>N61</f>
        <v>-6.9175000000000004</v>
      </c>
      <c r="O88" s="143">
        <f t="shared" ref="O88:AC88" si="76">O62</f>
        <v>-6.7333333333333334</v>
      </c>
      <c r="P88" s="143">
        <f t="shared" si="76"/>
        <v>-3.13</v>
      </c>
      <c r="Q88" s="143">
        <f t="shared" si="76"/>
        <v>-5.08</v>
      </c>
      <c r="R88" s="143">
        <f t="shared" si="76"/>
        <v>-7.3010164638511021</v>
      </c>
      <c r="S88" s="143">
        <f t="shared" si="76"/>
        <v>-8.77</v>
      </c>
      <c r="T88" s="143">
        <f t="shared" si="76"/>
        <v>-9.0720209973753256</v>
      </c>
      <c r="U88" s="143">
        <f t="shared" si="76"/>
        <v>-8.8000000000000007</v>
      </c>
      <c r="V88" s="143">
        <f t="shared" si="76"/>
        <v>-4.5</v>
      </c>
      <c r="W88" s="143">
        <f t="shared" si="76"/>
        <v>-5.5</v>
      </c>
      <c r="X88" s="143"/>
      <c r="Y88" s="143"/>
      <c r="Z88" s="143">
        <f t="shared" si="76"/>
        <v>-7</v>
      </c>
      <c r="AA88" s="143">
        <f t="shared" si="76"/>
        <v>-7.5</v>
      </c>
      <c r="AB88" s="143">
        <f t="shared" si="76"/>
        <v>-7</v>
      </c>
      <c r="AC88" s="353">
        <f t="shared" si="76"/>
        <v>-7</v>
      </c>
      <c r="AD88" s="365">
        <f>AD61</f>
        <v>-5.1703388212837007</v>
      </c>
      <c r="AE88" s="260">
        <f>AE61</f>
        <v>-8.7422592062355839</v>
      </c>
      <c r="AF88" s="260">
        <f>AF79-AF74</f>
        <v>198.16833333333335</v>
      </c>
      <c r="AG88" s="358">
        <f>AG79-AG74</f>
        <v>205.94166666666666</v>
      </c>
      <c r="AH88" s="334">
        <f t="shared" si="57"/>
        <v>-6.7210864551022027</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36.75" customHeight="1" thickBot="1">
      <c r="A89" s="346" t="s">
        <v>62</v>
      </c>
      <c r="B89" s="347" t="s">
        <v>62</v>
      </c>
      <c r="C89" s="347" t="s">
        <v>62</v>
      </c>
      <c r="D89" s="348"/>
      <c r="E89" s="348"/>
      <c r="F89" s="349">
        <f t="shared" ref="F89" si="77">F70</f>
        <v>0</v>
      </c>
      <c r="G89" s="349">
        <f>G70</f>
        <v>0</v>
      </c>
      <c r="H89" s="349">
        <f t="shared" ref="H89" si="78">H70</f>
        <v>0</v>
      </c>
      <c r="I89" s="349">
        <f>I70</f>
        <v>0</v>
      </c>
      <c r="J89" s="349" t="e">
        <f>J70</f>
        <v>#DIV/0!</v>
      </c>
      <c r="K89" s="349">
        <f t="shared" ref="K89:M89" si="79">K70</f>
        <v>1.2</v>
      </c>
      <c r="L89" s="349">
        <f t="shared" si="79"/>
        <v>1.5</v>
      </c>
      <c r="M89" s="349">
        <f t="shared" si="79"/>
        <v>1.625</v>
      </c>
      <c r="N89" s="349">
        <f>N80-N74</f>
        <v>1.6000000000000014</v>
      </c>
      <c r="O89" s="349">
        <f>O80-O74</f>
        <v>2.0666666666666669</v>
      </c>
      <c r="P89" s="349">
        <f>P80-P74</f>
        <v>3.5</v>
      </c>
      <c r="Q89" s="349">
        <f>Q80-Q74</f>
        <v>3.1800000000000033</v>
      </c>
      <c r="R89" s="349">
        <f t="shared" ref="R89:AG89" si="80">R80-R74</f>
        <v>3.3497727272727289</v>
      </c>
      <c r="S89" s="349">
        <f t="shared" si="80"/>
        <v>2.4500000000000028</v>
      </c>
      <c r="T89" s="349">
        <f>T80-T74</f>
        <v>2.6066785714285672</v>
      </c>
      <c r="U89" s="349">
        <f t="shared" si="80"/>
        <v>2.1000000000000014</v>
      </c>
      <c r="V89" s="349">
        <f t="shared" si="80"/>
        <v>2.5</v>
      </c>
      <c r="W89" s="349">
        <f t="shared" si="80"/>
        <v>2.7999999999999972</v>
      </c>
      <c r="X89" s="362"/>
      <c r="Y89" s="362"/>
      <c r="Z89" s="349">
        <f t="shared" si="80"/>
        <v>2.7999999999999972</v>
      </c>
      <c r="AA89" s="349">
        <f t="shared" si="80"/>
        <v>2.7000000000000028</v>
      </c>
      <c r="AB89" s="349">
        <f t="shared" si="80"/>
        <v>2.7000000000000028</v>
      </c>
      <c r="AC89" s="354">
        <f t="shared" si="80"/>
        <v>2.7999999999999972</v>
      </c>
      <c r="AD89" s="351">
        <f>AD80-AD74</f>
        <v>3.3432575757575762</v>
      </c>
      <c r="AE89" s="352">
        <f>AE80-AE74</f>
        <v>2.3855595238095191</v>
      </c>
      <c r="AF89" s="352">
        <f>AF80-AF74</f>
        <v>2.7000000000000028</v>
      </c>
      <c r="AG89" s="352">
        <f t="shared" si="80"/>
        <v>2.7333333333333343</v>
      </c>
      <c r="AH89" s="342">
        <f t="shared" si="57"/>
        <v>2.7905376082251081</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c r="A90" s="401"/>
      <c r="B90" s="276"/>
      <c r="C90" s="276"/>
      <c r="D90" s="152"/>
      <c r="E90" s="152"/>
      <c r="F90" s="277"/>
      <c r="G90" s="277"/>
      <c r="H90" s="277"/>
      <c r="I90" s="277"/>
      <c r="J90" s="278"/>
      <c r="K90" s="277"/>
      <c r="L90" s="277"/>
      <c r="M90" s="277"/>
      <c r="N90" s="277"/>
      <c r="O90" s="277"/>
      <c r="P90" s="277"/>
      <c r="Q90" s="277"/>
      <c r="R90" s="279"/>
      <c r="S90" s="279"/>
      <c r="T90" s="279"/>
      <c r="U90" s="279"/>
      <c r="V90" s="279"/>
      <c r="W90" s="279"/>
      <c r="X90" s="280"/>
      <c r="Y90" s="280"/>
      <c r="Z90" s="279"/>
      <c r="AA90" s="279"/>
      <c r="AB90" s="279"/>
      <c r="AC90" s="279"/>
      <c r="AD90" s="279"/>
      <c r="AE90" s="279"/>
      <c r="AF90" s="279"/>
      <c r="AG90" s="279"/>
      <c r="AH90" s="7"/>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idden="1">
      <c r="A91" s="401"/>
      <c r="B91" s="281"/>
      <c r="C91" s="281"/>
      <c r="D91" s="282"/>
      <c r="E91" s="282"/>
      <c r="F91" s="283" t="s">
        <v>4</v>
      </c>
      <c r="G91" s="283" t="s">
        <v>5</v>
      </c>
      <c r="H91" s="283" t="s">
        <v>6</v>
      </c>
      <c r="I91" s="283" t="s">
        <v>7</v>
      </c>
      <c r="J91" s="284"/>
      <c r="K91" s="283" t="s">
        <v>9</v>
      </c>
      <c r="L91" s="283" t="s">
        <v>9</v>
      </c>
      <c r="M91" s="283" t="s">
        <v>70</v>
      </c>
      <c r="N91" s="283" t="s">
        <v>12</v>
      </c>
      <c r="O91" s="283" t="s">
        <v>13</v>
      </c>
      <c r="P91" s="283" t="s">
        <v>13</v>
      </c>
      <c r="Q91" s="283" t="s">
        <v>13</v>
      </c>
      <c r="R91" s="283"/>
      <c r="S91" s="283"/>
      <c r="T91" s="283"/>
      <c r="U91" s="283"/>
      <c r="V91" s="283" t="s">
        <v>17</v>
      </c>
      <c r="W91" s="286"/>
      <c r="X91" s="285"/>
      <c r="Y91" s="285"/>
      <c r="Z91" s="286"/>
      <c r="AA91" s="286"/>
      <c r="AB91" s="286"/>
      <c r="AC91" s="286"/>
      <c r="AD91" s="283" t="s">
        <v>55</v>
      </c>
      <c r="AE91" s="283" t="s">
        <v>55</v>
      </c>
      <c r="AF91" s="283"/>
      <c r="AG91" s="283" t="s">
        <v>55</v>
      </c>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idden="1">
      <c r="A92" s="401"/>
      <c r="B92" s="287">
        <v>0.03</v>
      </c>
      <c r="C92" s="287">
        <v>0.03</v>
      </c>
      <c r="D92" s="288"/>
      <c r="E92" s="288"/>
      <c r="F92" s="289">
        <f>$B$92*$J$92</f>
        <v>-0.6</v>
      </c>
      <c r="G92" s="289">
        <f>$B$92*$J$92</f>
        <v>-0.6</v>
      </c>
      <c r="H92" s="289">
        <f>$B$92*$J$92</f>
        <v>-0.6</v>
      </c>
      <c r="I92" s="289">
        <f>$B$92*$J$92</f>
        <v>-0.6</v>
      </c>
      <c r="J92" s="290">
        <v>-20</v>
      </c>
      <c r="K92" s="289">
        <f t="shared" ref="K92:P92" si="81">$B$92*$J$92</f>
        <v>-0.6</v>
      </c>
      <c r="L92" s="289">
        <f t="shared" si="81"/>
        <v>-0.6</v>
      </c>
      <c r="M92" s="289">
        <f t="shared" si="81"/>
        <v>-0.6</v>
      </c>
      <c r="N92" s="289">
        <f t="shared" si="81"/>
        <v>-0.6</v>
      </c>
      <c r="O92" s="289">
        <f t="shared" si="81"/>
        <v>-0.6</v>
      </c>
      <c r="P92" s="289">
        <f t="shared" si="81"/>
        <v>-0.6</v>
      </c>
      <c r="Q92" s="289">
        <f>$B$92*$J$92</f>
        <v>-0.6</v>
      </c>
      <c r="R92" s="291"/>
      <c r="S92" s="291"/>
      <c r="T92" s="291"/>
      <c r="U92" s="291"/>
      <c r="V92" s="291">
        <v>0.94499999999999995</v>
      </c>
      <c r="W92" s="291"/>
      <c r="X92" s="292"/>
      <c r="Y92" s="292"/>
      <c r="Z92" s="291"/>
      <c r="AA92" s="291"/>
      <c r="AB92" s="291"/>
      <c r="AC92" s="291"/>
      <c r="AD92" s="289">
        <f>$B$92*$J$92</f>
        <v>-0.6</v>
      </c>
      <c r="AE92" s="289">
        <f>$B$92*$J$92</f>
        <v>-0.6</v>
      </c>
      <c r="AF92" s="289"/>
      <c r="AG92" s="289">
        <f>$B$92*$J$92</f>
        <v>-0.6</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401"/>
      <c r="B93" s="287">
        <v>0.03</v>
      </c>
      <c r="C93" s="287">
        <v>0.03</v>
      </c>
      <c r="D93" s="288"/>
      <c r="E93" s="288"/>
      <c r="F93" s="289">
        <f t="shared" ref="F93:I96" si="82">$B93*(F75-F$74-1.7)</f>
        <v>-5.0999999999999997E-2</v>
      </c>
      <c r="G93" s="289">
        <f t="shared" si="82"/>
        <v>-0.14202300000000007</v>
      </c>
      <c r="H93" s="289">
        <f t="shared" si="82"/>
        <v>-0.10879736842105259</v>
      </c>
      <c r="I93" s="289">
        <f t="shared" si="82"/>
        <v>-8.1000000000004332E-3</v>
      </c>
      <c r="J93" s="290"/>
      <c r="K93" s="289" t="e">
        <f t="shared" ref="K93:P96" si="83">$B93*(K75-K$74-1.7)</f>
        <v>#REF!</v>
      </c>
      <c r="L93" s="289" t="e">
        <f t="shared" si="83"/>
        <v>#REF!</v>
      </c>
      <c r="M93" s="289">
        <f t="shared" si="83"/>
        <v>-8.2500000000000837E-3</v>
      </c>
      <c r="N93" s="289">
        <f t="shared" si="83"/>
        <v>6.5249999999999989E-2</v>
      </c>
      <c r="O93" s="289">
        <f t="shared" si="83"/>
        <v>0.129</v>
      </c>
      <c r="P93" s="289">
        <f t="shared" si="83"/>
        <v>0.24269999999999989</v>
      </c>
      <c r="Q93" s="289">
        <f>$B93*(Q75-Q$74-1.7)</f>
        <v>8.5883333333333353E-2</v>
      </c>
      <c r="R93" s="291"/>
      <c r="S93" s="291"/>
      <c r="T93" s="291"/>
      <c r="U93" s="291"/>
      <c r="V93" s="291" t="e">
        <v>#REF!</v>
      </c>
      <c r="W93" s="291"/>
      <c r="X93" s="292"/>
      <c r="Y93" s="292"/>
      <c r="Z93" s="291"/>
      <c r="AA93" s="291"/>
      <c r="AB93" s="291"/>
      <c r="AC93" s="291"/>
      <c r="AD93" s="289">
        <f t="shared" ref="AD93:AG96" si="84">$B93*(AD75-AD$74-1.7)</f>
        <v>0.13115050505050527</v>
      </c>
      <c r="AE93" s="289">
        <f t="shared" si="84"/>
        <v>-2.8019047619047496E-2</v>
      </c>
      <c r="AF93" s="289"/>
      <c r="AG93" s="289">
        <f t="shared" si="84"/>
        <v>-1.7000000000000012E-2</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401"/>
      <c r="B94" s="287">
        <v>0.16</v>
      </c>
      <c r="C94" s="287">
        <v>0.16</v>
      </c>
      <c r="D94" s="288"/>
      <c r="E94" s="288"/>
      <c r="F94" s="289">
        <f t="shared" si="82"/>
        <v>-0.27200000000000002</v>
      </c>
      <c r="G94" s="289">
        <f t="shared" si="82"/>
        <v>2.8906079999999994</v>
      </c>
      <c r="H94" s="289">
        <f t="shared" si="82"/>
        <v>2.6582315789473734</v>
      </c>
      <c r="I94" s="289">
        <f t="shared" si="82"/>
        <v>2.9057599999999999</v>
      </c>
      <c r="J94" s="290"/>
      <c r="K94" s="289">
        <f t="shared" si="83"/>
        <v>2.3652000000000006</v>
      </c>
      <c r="L94" s="289">
        <f t="shared" si="83"/>
        <v>2.4879999999999991</v>
      </c>
      <c r="M94" s="289">
        <f t="shared" si="83"/>
        <v>2.3475999999999995</v>
      </c>
      <c r="N94" s="289">
        <f t="shared" si="83"/>
        <v>2.258</v>
      </c>
      <c r="O94" s="289">
        <f t="shared" si="83"/>
        <v>2.528</v>
      </c>
      <c r="P94" s="289">
        <f t="shared" si="83"/>
        <v>3.5056000000000007</v>
      </c>
      <c r="Q94" s="289">
        <f>$B94*(Q76-Q$74-1.7)</f>
        <v>2.16</v>
      </c>
      <c r="R94" s="291"/>
      <c r="S94" s="291"/>
      <c r="T94" s="291"/>
      <c r="U94" s="291"/>
      <c r="V94" s="291" t="e">
        <v>#REF!</v>
      </c>
      <c r="W94" s="291"/>
      <c r="X94" s="292"/>
      <c r="Y94" s="292"/>
      <c r="Z94" s="291"/>
      <c r="AA94" s="291"/>
      <c r="AB94" s="291"/>
      <c r="AC94" s="291"/>
      <c r="AD94" s="289">
        <f t="shared" si="84"/>
        <v>2.7381333333333333</v>
      </c>
      <c r="AE94" s="289">
        <f t="shared" si="84"/>
        <v>2.0456888888888893</v>
      </c>
      <c r="AF94" s="289"/>
      <c r="AG94" s="289">
        <f t="shared" si="84"/>
        <v>1.5680000000000001</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252"/>
      <c r="B95" s="287">
        <v>0.15</v>
      </c>
      <c r="C95" s="287">
        <v>0.15</v>
      </c>
      <c r="D95" s="288"/>
      <c r="E95" s="288"/>
      <c r="F95" s="289">
        <f t="shared" si="82"/>
        <v>-0.255</v>
      </c>
      <c r="G95" s="289">
        <f t="shared" si="82"/>
        <v>1.1893499999999997</v>
      </c>
      <c r="H95" s="289">
        <f t="shared" si="82"/>
        <v>1.1527499999999997</v>
      </c>
      <c r="I95" s="289">
        <f t="shared" si="82"/>
        <v>1.7877749999999986</v>
      </c>
      <c r="J95" s="290"/>
      <c r="K95" s="289">
        <f t="shared" si="83"/>
        <v>1.7115</v>
      </c>
      <c r="L95" s="289">
        <f t="shared" si="83"/>
        <v>1.7602500000000003</v>
      </c>
      <c r="M95" s="289">
        <f t="shared" si="83"/>
        <v>1.7467499999999998</v>
      </c>
      <c r="N95" s="289">
        <f t="shared" si="83"/>
        <v>1.8794999999999995</v>
      </c>
      <c r="O95" s="289">
        <f t="shared" si="83"/>
        <v>2.085</v>
      </c>
      <c r="P95" s="289">
        <f t="shared" si="83"/>
        <v>1.4099999999999997</v>
      </c>
      <c r="Q95" s="289">
        <f>$B95*(Q77-Q$74-1.7)</f>
        <v>1.4880000000000002</v>
      </c>
      <c r="R95" s="291"/>
      <c r="S95" s="291"/>
      <c r="T95" s="291"/>
      <c r="U95" s="291"/>
      <c r="V95" s="291" t="e">
        <v>#REF!</v>
      </c>
      <c r="W95" s="291"/>
      <c r="X95" s="292"/>
      <c r="Y95" s="292"/>
      <c r="Z95" s="291"/>
      <c r="AA95" s="291"/>
      <c r="AB95" s="291"/>
      <c r="AC95" s="291"/>
      <c r="AD95" s="289">
        <f t="shared" si="84"/>
        <v>1.4929090909090914</v>
      </c>
      <c r="AE95" s="289">
        <f t="shared" si="84"/>
        <v>1.4100714285714291</v>
      </c>
      <c r="AF95" s="289"/>
      <c r="AG95" s="289">
        <f t="shared" si="84"/>
        <v>1.6900000000000004</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0.39</v>
      </c>
      <c r="C96" s="287">
        <v>0.39</v>
      </c>
      <c r="D96" s="288"/>
      <c r="E96" s="288"/>
      <c r="F96" s="289">
        <f t="shared" si="82"/>
        <v>-0.66300000000000003</v>
      </c>
      <c r="G96" s="289">
        <f t="shared" si="82"/>
        <v>2.8040999999999974</v>
      </c>
      <c r="H96" s="289">
        <f t="shared" si="82"/>
        <v>3.0129552631578984</v>
      </c>
      <c r="I96" s="289">
        <f t="shared" si="82"/>
        <v>4.8371700000000013</v>
      </c>
      <c r="J96" s="290"/>
      <c r="K96" s="289">
        <f t="shared" si="83"/>
        <v>4.5435000000000008</v>
      </c>
      <c r="L96" s="289">
        <f t="shared" si="83"/>
        <v>4.6995000000000005</v>
      </c>
      <c r="M96" s="289">
        <f t="shared" si="83"/>
        <v>4.4343000000000004</v>
      </c>
      <c r="N96" s="289">
        <f t="shared" si="83"/>
        <v>4.8087000000000009</v>
      </c>
      <c r="O96" s="289">
        <f t="shared" si="83"/>
        <v>4.8555000000000001</v>
      </c>
      <c r="P96" s="289">
        <f t="shared" si="83"/>
        <v>2.9796</v>
      </c>
      <c r="Q96" s="289">
        <f>$B96*(Q78-Q$74-1.7)</f>
        <v>2.9094000000000002</v>
      </c>
      <c r="R96" s="291"/>
      <c r="S96" s="291"/>
      <c r="T96" s="291"/>
      <c r="U96" s="291"/>
      <c r="V96" s="291" t="e">
        <v>#REF!</v>
      </c>
      <c r="W96" s="291"/>
      <c r="X96" s="292"/>
      <c r="Y96" s="292"/>
      <c r="Z96" s="291"/>
      <c r="AA96" s="291"/>
      <c r="AB96" s="291"/>
      <c r="AC96" s="291"/>
      <c r="AD96" s="289">
        <f t="shared" si="84"/>
        <v>3.0908681818181818</v>
      </c>
      <c r="AE96" s="289">
        <f t="shared" si="84"/>
        <v>3.4103333333333361</v>
      </c>
      <c r="AF96" s="289"/>
      <c r="AG96" s="289">
        <f t="shared" si="84"/>
        <v>4.0170000000000003</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0.12</v>
      </c>
      <c r="C97" s="287">
        <v>0.12</v>
      </c>
      <c r="D97" s="288"/>
      <c r="E97" s="288"/>
      <c r="F97" s="289">
        <f>$B$97*((F79/6.5)-(F$74-1.7))</f>
        <v>0.20399999999999999</v>
      </c>
      <c r="G97" s="289">
        <f>$B$97*((G79/6.5)-(G$74-1.7))</f>
        <v>-5.637637662992125</v>
      </c>
      <c r="H97" s="289">
        <f>$B$97*((H79/6.5)-(H$74-1.7))</f>
        <v>-4.8036857088208089</v>
      </c>
      <c r="I97" s="289">
        <f>$B$97*((I79/6.5)-(I$74-1.7))</f>
        <v>-4.5491414900060576</v>
      </c>
      <c r="J97" s="290"/>
      <c r="K97" s="289">
        <f t="shared" ref="K97:M97" si="85">$B$97*((K79/6.5)-(K$74-1.7))</f>
        <v>-0.88577076923076925</v>
      </c>
      <c r="L97" s="289">
        <f t="shared" si="85"/>
        <v>-0.88175538461538472</v>
      </c>
      <c r="M97" s="289">
        <f t="shared" si="85"/>
        <v>-0.90721384615384548</v>
      </c>
      <c r="N97" s="289">
        <f>$B$97*((N79/6.5)-(N$74-1.7))</f>
        <v>-0.73502076923076998</v>
      </c>
      <c r="O97" s="289">
        <f>$B$97*((O79/6.5)-(O$74-1.7))</f>
        <v>-0.58535384615384611</v>
      </c>
      <c r="P97" s="289">
        <f>$B$97*((P79/6.5)-(P$74-1.7))</f>
        <v>-0.23717538461538468</v>
      </c>
      <c r="Q97" s="289">
        <f>$B$97*((Q79/6.5)-(Q$74-1.7))</f>
        <v>-0.47289230769230811</v>
      </c>
      <c r="R97" s="291"/>
      <c r="S97" s="291"/>
      <c r="T97" s="291"/>
      <c r="U97" s="291"/>
      <c r="V97" s="291" t="e">
        <v>#REF!</v>
      </c>
      <c r="W97" s="291"/>
      <c r="X97" s="292"/>
      <c r="Y97" s="292"/>
      <c r="Z97" s="291"/>
      <c r="AA97" s="291"/>
      <c r="AB97" s="291"/>
      <c r="AC97" s="291"/>
      <c r="AD97" s="289">
        <f t="shared" ref="AD97:AG97" si="86">$B$97*((AD79/6.5)-(AD$74-1.7))</f>
        <v>-0.48642909090909042</v>
      </c>
      <c r="AE97" s="289">
        <f t="shared" si="86"/>
        <v>-0.9568099633699626</v>
      </c>
      <c r="AF97" s="289"/>
      <c r="AG97" s="289">
        <f t="shared" si="86"/>
        <v>-0.76630769230769202</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0.03</v>
      </c>
      <c r="C98" s="287">
        <v>0.03</v>
      </c>
      <c r="D98" s="288"/>
      <c r="E98" s="288"/>
      <c r="F98" s="289">
        <f>$B98*(F81-F$74-1.7)</f>
        <v>-5.0999999999999997E-2</v>
      </c>
      <c r="G98" s="289">
        <f>$B98*(G81-G$74-1.7)</f>
        <v>-1.7363999999999999</v>
      </c>
      <c r="H98" s="289">
        <f>$B98*(H81-H$74-1.7)</f>
        <v>-1.4817236842105261</v>
      </c>
      <c r="I98" s="289">
        <f>$B98*(I81-I$74-1.7)</f>
        <v>-1.4122500000000002</v>
      </c>
      <c r="J98" s="290"/>
      <c r="K98" s="289">
        <f t="shared" ref="K98:M98" si="87">$B98*(K81-K$74-1.7)</f>
        <v>-1.5</v>
      </c>
      <c r="L98" s="289">
        <f t="shared" si="87"/>
        <v>-1.4565000000000001</v>
      </c>
      <c r="M98" s="289">
        <f t="shared" si="87"/>
        <v>-1.5100499999999999</v>
      </c>
      <c r="N98" s="289">
        <f>$B98*(N81-N$74-1.7)</f>
        <v>-1.4385000000000001</v>
      </c>
      <c r="O98" s="289">
        <f>$B98*(O81-O$74-1.7)</f>
        <v>-5.0999999999999997E-2</v>
      </c>
      <c r="P98" s="289">
        <f>$B98*(P81-P$74-1.7)</f>
        <v>-0.85529999999999995</v>
      </c>
      <c r="Q98" s="289">
        <f>$B98*(Q81-Q$74-1.7)</f>
        <v>-0.9323999999999999</v>
      </c>
      <c r="R98" s="291"/>
      <c r="S98" s="291"/>
      <c r="T98" s="291"/>
      <c r="U98" s="291"/>
      <c r="V98" s="291" t="e">
        <v>#REF!</v>
      </c>
      <c r="W98" s="291"/>
      <c r="X98" s="292"/>
      <c r="Y98" s="292"/>
      <c r="Z98" s="291"/>
      <c r="AA98" s="291"/>
      <c r="AB98" s="291"/>
      <c r="AC98" s="291"/>
      <c r="AD98" s="289">
        <f t="shared" ref="AD98:AG98" si="88">$B98*(AD81-AD$74-1.7)</f>
        <v>-0.96431818181818174</v>
      </c>
      <c r="AE98" s="289">
        <f t="shared" si="88"/>
        <v>-1.3479857142857143</v>
      </c>
      <c r="AF98" s="289"/>
      <c r="AG98" s="289">
        <f t="shared" si="88"/>
        <v>-1.4610000000000001</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0.09</v>
      </c>
      <c r="C99" s="287">
        <v>0.09</v>
      </c>
      <c r="D99" s="288"/>
      <c r="E99" s="288"/>
      <c r="F99" s="289"/>
      <c r="G99" s="289"/>
      <c r="H99" s="289"/>
      <c r="I99" s="289"/>
      <c r="J99" s="290"/>
      <c r="K99" s="289"/>
      <c r="L99" s="289"/>
      <c r="M99" s="289"/>
      <c r="N99" s="289"/>
      <c r="O99" s="289"/>
      <c r="P99" s="289"/>
      <c r="Q99" s="289"/>
      <c r="R99" s="291"/>
      <c r="S99" s="291"/>
      <c r="T99" s="291"/>
      <c r="U99" s="291"/>
      <c r="V99" s="291"/>
      <c r="W99" s="291"/>
      <c r="X99" s="292"/>
      <c r="Y99" s="292"/>
      <c r="Z99" s="291"/>
      <c r="AA99" s="291"/>
      <c r="AB99" s="291"/>
      <c r="AC99" s="291"/>
      <c r="AD99" s="289"/>
      <c r="AE99" s="289"/>
      <c r="AF99" s="289"/>
      <c r="AG99" s="289"/>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93"/>
      <c r="C100" s="293"/>
      <c r="D100" s="294"/>
      <c r="E100" s="294"/>
      <c r="F100" s="289">
        <f>SUM(F92:F98)</f>
        <v>-1.6879999999999999</v>
      </c>
      <c r="G100" s="289">
        <f>SUM(G92:G98)</f>
        <v>-1.2320026629921286</v>
      </c>
      <c r="H100" s="289">
        <f t="shared" ref="H100" si="89">SUM(H92:H98)</f>
        <v>-0.17026991934711599</v>
      </c>
      <c r="I100" s="289">
        <f>SUM(I92:I98)</f>
        <v>2.9612135099939429</v>
      </c>
      <c r="J100" s="290"/>
      <c r="K100" s="289" t="e">
        <f t="shared" ref="K100:M100" si="90">SUM(K92:K98)</f>
        <v>#REF!</v>
      </c>
      <c r="L100" s="289" t="e">
        <f t="shared" si="90"/>
        <v>#REF!</v>
      </c>
      <c r="M100" s="289">
        <f t="shared" si="90"/>
        <v>5.503136153846155</v>
      </c>
      <c r="N100" s="289">
        <f>SUM(N92:N98)</f>
        <v>6.2379292307692298</v>
      </c>
      <c r="O100" s="289">
        <f>SUM(O92:O98)</f>
        <v>8.3611461538461516</v>
      </c>
      <c r="P100" s="289">
        <f>SUM(P92:P98)</f>
        <v>6.4454246153846162</v>
      </c>
      <c r="Q100" s="289">
        <f t="shared" ref="Q100" si="91">SUM(Q92:Q98)</f>
        <v>4.6379910256410248</v>
      </c>
      <c r="R100" s="291"/>
      <c r="S100" s="291"/>
      <c r="T100" s="291"/>
      <c r="U100" s="291"/>
      <c r="V100" s="291" t="e">
        <v>#REF!</v>
      </c>
      <c r="W100" s="291"/>
      <c r="X100" s="292"/>
      <c r="Y100" s="292"/>
      <c r="Z100" s="291"/>
      <c r="AA100" s="291"/>
      <c r="AB100" s="291"/>
      <c r="AC100" s="291"/>
      <c r="AD100" s="289">
        <f t="shared" ref="AD100:AG100" si="92">SUM(AD92:AD98)</f>
        <v>5.4023138383838401</v>
      </c>
      <c r="AE100" s="289">
        <f t="shared" si="92"/>
        <v>3.9332789255189295</v>
      </c>
      <c r="AF100" s="289"/>
      <c r="AG100" s="289">
        <f t="shared" si="92"/>
        <v>4.4306923076923086</v>
      </c>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252"/>
      <c r="B101" s="276"/>
      <c r="C101" s="276"/>
      <c r="D101" s="152"/>
      <c r="E101" s="152"/>
      <c r="F101" s="277"/>
      <c r="G101" s="277"/>
      <c r="H101" s="277"/>
      <c r="I101" s="277"/>
      <c r="J101" s="278"/>
      <c r="K101" s="277"/>
      <c r="L101" s="277"/>
      <c r="M101" s="277"/>
      <c r="N101" s="277"/>
      <c r="O101" s="277"/>
      <c r="P101" s="277"/>
      <c r="Q101" s="277"/>
      <c r="R101" s="277"/>
      <c r="S101" s="277"/>
      <c r="T101" s="277"/>
      <c r="U101" s="277"/>
      <c r="V101" s="279"/>
      <c r="W101" s="279"/>
      <c r="X101" s="280"/>
      <c r="Y101" s="280"/>
      <c r="Z101" s="279"/>
      <c r="AA101" s="279"/>
      <c r="AB101" s="279"/>
      <c r="AC101" s="279"/>
      <c r="AD101" s="279"/>
      <c r="AE101" s="279"/>
      <c r="AF101" s="279"/>
      <c r="AG101" s="279"/>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77"/>
      <c r="V102" s="279"/>
      <c r="W102" s="279"/>
      <c r="X102" s="280"/>
      <c r="Y102" s="280"/>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77"/>
      <c r="V103" s="279"/>
      <c r="W103" s="279"/>
      <c r="X103" s="280"/>
      <c r="Y103" s="280"/>
      <c r="Z103" s="279"/>
      <c r="AA103" s="279"/>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95"/>
      <c r="B104" s="276"/>
      <c r="C104" s="276"/>
      <c r="D104" s="152"/>
      <c r="E104" s="152"/>
      <c r="F104" s="277"/>
      <c r="G104" s="277"/>
      <c r="H104" s="277"/>
      <c r="I104" s="277"/>
      <c r="J104" s="278"/>
      <c r="K104" s="277"/>
      <c r="L104" s="277"/>
      <c r="M104" s="277"/>
      <c r="N104" s="277"/>
      <c r="O104" s="277"/>
      <c r="P104" s="277"/>
      <c r="Q104" s="277"/>
      <c r="R104" s="277"/>
      <c r="S104" s="277"/>
      <c r="T104" s="277"/>
      <c r="U104" s="277"/>
      <c r="V104" s="279"/>
      <c r="W104" s="279"/>
      <c r="X104" s="280"/>
      <c r="Y104" s="280"/>
      <c r="Z104" s="279"/>
      <c r="AA104" s="279"/>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77"/>
      <c r="V105" s="279"/>
      <c r="W105" s="279"/>
      <c r="X105" s="280"/>
      <c r="Y105" s="280"/>
      <c r="Z105" s="279"/>
      <c r="AA105" s="279"/>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77"/>
      <c r="V106" s="279"/>
      <c r="W106" s="279"/>
      <c r="X106" s="280"/>
      <c r="Y106" s="280"/>
      <c r="Z106" s="279"/>
      <c r="AA106" s="279"/>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77"/>
      <c r="V107" s="279"/>
      <c r="W107" s="279"/>
      <c r="X107" s="280"/>
      <c r="Y107" s="280"/>
      <c r="Z107" s="279"/>
      <c r="AA107" s="279"/>
      <c r="AB107" s="279"/>
      <c r="AC107" s="279"/>
      <c r="AD107" s="279"/>
      <c r="AE107" s="279"/>
      <c r="AF107" s="279"/>
      <c r="AG107" s="279"/>
      <c r="AH107" s="7"/>
    </row>
    <row r="108" spans="1:358">
      <c r="A108" s="252"/>
      <c r="B108" s="276"/>
      <c r="C108" s="276"/>
      <c r="D108" s="152"/>
      <c r="E108" s="152"/>
      <c r="F108" s="277"/>
      <c r="G108" s="277"/>
      <c r="H108" s="277"/>
      <c r="I108" s="277"/>
      <c r="J108" s="278"/>
      <c r="K108" s="277"/>
      <c r="L108" s="277"/>
      <c r="M108" s="277"/>
      <c r="N108" s="277"/>
      <c r="O108" s="277"/>
      <c r="P108" s="277"/>
      <c r="Q108" s="277"/>
      <c r="R108" s="277"/>
      <c r="S108" s="277"/>
      <c r="T108" s="277"/>
      <c r="U108" s="277"/>
      <c r="V108" s="279"/>
      <c r="W108" s="279"/>
      <c r="X108" s="280"/>
      <c r="Y108" s="280"/>
      <c r="Z108" s="279"/>
      <c r="AA108" s="279"/>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77"/>
      <c r="V109" s="279"/>
      <c r="W109" s="279"/>
      <c r="X109" s="280"/>
      <c r="Y109" s="280"/>
      <c r="Z109" s="279"/>
      <c r="AA109" s="279"/>
      <c r="AB109" s="279"/>
      <c r="AC109" s="279"/>
      <c r="AD109" s="279"/>
      <c r="AE109" s="279"/>
      <c r="AF109" s="279"/>
      <c r="AG109" s="279"/>
      <c r="AH109" s="7"/>
    </row>
    <row r="110" spans="1:358">
      <c r="A110" s="401"/>
      <c r="B110" s="276"/>
      <c r="C110" s="276"/>
      <c r="D110" s="152"/>
      <c r="E110" s="152"/>
      <c r="F110" s="277"/>
      <c r="G110" s="277"/>
      <c r="H110" s="277"/>
      <c r="I110" s="277"/>
      <c r="J110" s="278"/>
      <c r="K110" s="277"/>
      <c r="L110" s="277"/>
      <c r="M110" s="277"/>
      <c r="N110" s="277"/>
      <c r="O110" s="277"/>
      <c r="P110" s="277"/>
      <c r="Q110" s="277"/>
      <c r="R110" s="277"/>
      <c r="S110" s="277"/>
      <c r="T110" s="277"/>
      <c r="U110" s="277"/>
      <c r="V110" s="279"/>
      <c r="W110" s="279"/>
      <c r="X110" s="280"/>
      <c r="Y110" s="280"/>
      <c r="Z110" s="279"/>
      <c r="AA110" s="279"/>
      <c r="AB110" s="279"/>
      <c r="AC110" s="279"/>
      <c r="AD110" s="279"/>
      <c r="AE110" s="279"/>
      <c r="AF110" s="279"/>
      <c r="AG110" s="279"/>
      <c r="AH110" s="7"/>
    </row>
    <row r="111" spans="1:358">
      <c r="A111" s="401"/>
      <c r="B111" s="276"/>
      <c r="C111" s="276"/>
      <c r="D111" s="152"/>
      <c r="E111" s="152"/>
      <c r="F111" s="277"/>
      <c r="G111" s="277"/>
      <c r="H111" s="277"/>
      <c r="I111" s="277"/>
      <c r="J111" s="278"/>
      <c r="K111" s="277"/>
      <c r="L111" s="277"/>
      <c r="M111" s="277"/>
      <c r="N111" s="277"/>
      <c r="O111" s="277"/>
      <c r="P111" s="277"/>
      <c r="Q111" s="277"/>
      <c r="R111" s="277"/>
      <c r="S111" s="277"/>
      <c r="T111" s="277"/>
      <c r="U111" s="277"/>
      <c r="V111" s="279"/>
      <c r="W111" s="279"/>
      <c r="X111" s="280"/>
      <c r="Y111" s="280"/>
      <c r="Z111" s="279"/>
      <c r="AA111" s="279"/>
      <c r="AB111" s="279"/>
      <c r="AC111" s="279"/>
      <c r="AD111" s="279"/>
      <c r="AE111" s="279"/>
      <c r="AF111" s="279"/>
      <c r="AG111" s="279"/>
      <c r="AH111" s="7"/>
    </row>
    <row r="112" spans="1:358" s="1" customFormat="1">
      <c r="A112" s="252"/>
      <c r="B112" s="276"/>
      <c r="C112" s="276"/>
      <c r="D112" s="152"/>
      <c r="E112" s="152"/>
      <c r="F112" s="277"/>
      <c r="G112" s="277"/>
      <c r="H112" s="277"/>
      <c r="I112" s="277"/>
      <c r="J112" s="278"/>
      <c r="K112" s="277"/>
      <c r="L112" s="277"/>
      <c r="M112" s="277"/>
      <c r="N112" s="277"/>
      <c r="O112" s="277"/>
      <c r="P112" s="277"/>
      <c r="Q112" s="277"/>
      <c r="R112" s="277"/>
      <c r="S112" s="277"/>
      <c r="T112" s="277"/>
      <c r="U112" s="277"/>
      <c r="V112" s="279"/>
      <c r="W112" s="279"/>
      <c r="X112" s="280"/>
      <c r="Y112" s="280"/>
      <c r="Z112" s="279"/>
      <c r="AA112" s="279"/>
      <c r="AB112" s="279"/>
      <c r="AC112" s="279"/>
      <c r="AD112" s="279"/>
      <c r="AE112" s="279"/>
      <c r="AF112" s="279"/>
      <c r="AG112" s="279"/>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c r="GG112" s="152"/>
      <c r="GH112" s="152"/>
      <c r="GI112" s="152"/>
      <c r="GJ112" s="152"/>
      <c r="GK112" s="152"/>
      <c r="GL112" s="152"/>
      <c r="GM112" s="152"/>
      <c r="GN112" s="152"/>
      <c r="GO112" s="152"/>
      <c r="GP112" s="152"/>
      <c r="GQ112" s="152"/>
      <c r="GR112" s="152"/>
      <c r="GS112" s="152"/>
      <c r="GT112" s="152"/>
      <c r="GU112" s="152"/>
      <c r="GV112" s="152"/>
      <c r="GW112" s="152"/>
      <c r="GX112" s="152"/>
      <c r="GY112" s="152"/>
      <c r="GZ112" s="152"/>
      <c r="HA112" s="152"/>
      <c r="HB112" s="152"/>
      <c r="HC112" s="152"/>
      <c r="HD112" s="152"/>
      <c r="HE112" s="152"/>
      <c r="HF112" s="152"/>
      <c r="HG112" s="152"/>
      <c r="HH112" s="152"/>
      <c r="HI112" s="152"/>
      <c r="HJ112" s="152"/>
      <c r="HK112" s="152"/>
      <c r="HL112" s="152"/>
      <c r="HM112" s="152"/>
      <c r="HN112" s="152"/>
      <c r="HO112" s="152"/>
      <c r="HP112" s="152"/>
      <c r="HQ112" s="152"/>
      <c r="HR112" s="152"/>
      <c r="HS112" s="152"/>
      <c r="HT112" s="152"/>
      <c r="HU112" s="152"/>
      <c r="HV112" s="152"/>
      <c r="HW112" s="152"/>
      <c r="HX112" s="152"/>
      <c r="HY112" s="152"/>
      <c r="HZ112" s="152"/>
      <c r="IA112" s="152"/>
      <c r="IB112" s="152"/>
      <c r="IC112" s="152"/>
      <c r="ID112" s="152"/>
      <c r="IE112" s="152"/>
      <c r="IF112" s="152"/>
      <c r="IG112" s="152"/>
      <c r="IH112" s="152"/>
      <c r="II112" s="152"/>
      <c r="IJ112" s="152"/>
      <c r="IK112" s="152"/>
      <c r="IL112" s="152"/>
      <c r="IM112" s="152"/>
      <c r="IN112" s="152"/>
      <c r="IO112" s="152"/>
      <c r="IP112" s="152"/>
      <c r="IQ112" s="152"/>
      <c r="IR112" s="152"/>
      <c r="IS112" s="152"/>
      <c r="IT112" s="152"/>
      <c r="IU112" s="152"/>
      <c r="IV112" s="152"/>
      <c r="IW112" s="152"/>
      <c r="IX112" s="152"/>
      <c r="IY112" s="152"/>
      <c r="IZ112" s="152"/>
      <c r="JA112" s="152"/>
      <c r="JB112" s="152"/>
      <c r="JC112" s="152"/>
      <c r="JD112" s="152"/>
      <c r="JE112" s="152"/>
      <c r="JF112" s="152"/>
      <c r="JG112" s="152"/>
      <c r="JH112" s="152"/>
      <c r="JI112" s="152"/>
      <c r="JJ112" s="152"/>
      <c r="JK112" s="152"/>
      <c r="JL112" s="152"/>
      <c r="JM112" s="152"/>
      <c r="JN112" s="152"/>
      <c r="JO112" s="152"/>
      <c r="JP112" s="152"/>
      <c r="JQ112" s="152"/>
      <c r="JR112" s="152"/>
      <c r="JS112" s="152"/>
      <c r="JT112" s="152"/>
      <c r="JU112" s="152"/>
      <c r="JV112" s="152"/>
      <c r="JW112" s="152"/>
      <c r="JX112" s="152"/>
      <c r="JY112" s="152"/>
      <c r="JZ112" s="152"/>
      <c r="KA112" s="152"/>
      <c r="KB112" s="152"/>
      <c r="KC112" s="152"/>
      <c r="KD112" s="152"/>
      <c r="KE112" s="152"/>
      <c r="KF112" s="152"/>
      <c r="KG112" s="152"/>
      <c r="KH112" s="152"/>
      <c r="KI112" s="152"/>
      <c r="KJ112" s="152"/>
      <c r="KK112" s="152"/>
      <c r="KL112" s="152"/>
      <c r="KM112" s="152"/>
      <c r="KN112" s="152"/>
      <c r="KO112" s="152"/>
      <c r="KP112" s="152"/>
      <c r="KQ112" s="152"/>
      <c r="KR112" s="152"/>
      <c r="KS112" s="152"/>
      <c r="KT112" s="152"/>
      <c r="KU112" s="152"/>
      <c r="KV112" s="152"/>
      <c r="KW112" s="152"/>
      <c r="KX112" s="152"/>
      <c r="KY112" s="152"/>
      <c r="KZ112" s="152"/>
      <c r="LA112" s="152"/>
      <c r="LB112" s="152"/>
      <c r="LC112" s="152"/>
      <c r="LD112" s="152"/>
      <c r="LE112" s="152"/>
      <c r="LF112" s="152"/>
      <c r="LG112" s="152"/>
      <c r="LH112" s="152"/>
      <c r="LI112" s="152"/>
      <c r="LJ112" s="152"/>
      <c r="LK112" s="152"/>
      <c r="LL112" s="152"/>
      <c r="LM112" s="152"/>
      <c r="LN112" s="152"/>
      <c r="LO112" s="152"/>
      <c r="LP112" s="152"/>
      <c r="LQ112" s="152"/>
      <c r="LR112" s="152"/>
      <c r="LS112" s="152"/>
      <c r="LT112" s="152"/>
      <c r="LU112" s="152"/>
      <c r="LV112" s="152"/>
      <c r="LW112" s="152"/>
      <c r="LX112" s="152"/>
      <c r="LY112" s="152"/>
      <c r="LZ112" s="152"/>
      <c r="MA112" s="152"/>
      <c r="MB112" s="152"/>
      <c r="MC112" s="152"/>
      <c r="MD112" s="152"/>
      <c r="ME112" s="152"/>
      <c r="MF112" s="152"/>
      <c r="MG112" s="152"/>
      <c r="MH112" s="152"/>
      <c r="MI112" s="152"/>
      <c r="MJ112" s="152"/>
      <c r="MK112" s="152"/>
      <c r="ML112" s="152"/>
      <c r="MM112" s="152"/>
      <c r="MN112" s="152"/>
      <c r="MO112" s="152"/>
      <c r="MP112" s="152"/>
      <c r="MQ112" s="152"/>
      <c r="MR112" s="152"/>
      <c r="MS112" s="152"/>
      <c r="MT112" s="152"/>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77"/>
      <c r="V113" s="279"/>
      <c r="W113" s="279"/>
      <c r="X113" s="280"/>
      <c r="Y113" s="280"/>
      <c r="Z113" s="279"/>
      <c r="AA113" s="279"/>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77"/>
      <c r="V114" s="279"/>
      <c r="W114" s="279"/>
      <c r="X114" s="280"/>
      <c r="Y114" s="280"/>
      <c r="Z114" s="279"/>
      <c r="AA114" s="279"/>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77"/>
      <c r="V115" s="279"/>
      <c r="W115" s="279"/>
      <c r="X115" s="280"/>
      <c r="Y115" s="280"/>
      <c r="Z115" s="279"/>
      <c r="AA115" s="279"/>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77"/>
      <c r="V116" s="279"/>
      <c r="W116" s="279"/>
      <c r="X116" s="280"/>
      <c r="Y116" s="280"/>
      <c r="Z116" s="279"/>
      <c r="AA116" s="279"/>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77"/>
      <c r="V117" s="279"/>
      <c r="W117" s="279"/>
      <c r="X117" s="280"/>
      <c r="Y117" s="280"/>
      <c r="Z117" s="279"/>
      <c r="AA117" s="279"/>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77"/>
      <c r="V118" s="279"/>
      <c r="W118" s="279"/>
      <c r="X118" s="280"/>
      <c r="Y118" s="280"/>
      <c r="Z118" s="279"/>
      <c r="AA118" s="279"/>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77"/>
      <c r="V119" s="279"/>
      <c r="W119" s="279"/>
      <c r="X119" s="280"/>
      <c r="Y119" s="280"/>
      <c r="Z119" s="279"/>
      <c r="AA119" s="279"/>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77"/>
      <c r="V120" s="279"/>
      <c r="W120" s="279"/>
      <c r="X120" s="280"/>
      <c r="Y120" s="280"/>
      <c r="Z120" s="279"/>
      <c r="AA120" s="279"/>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77"/>
      <c r="V121" s="279"/>
      <c r="W121" s="279"/>
      <c r="X121" s="280"/>
      <c r="Y121" s="280"/>
      <c r="Z121" s="279"/>
      <c r="AA121" s="279"/>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77"/>
      <c r="V122" s="279"/>
      <c r="W122" s="279"/>
      <c r="X122" s="280"/>
      <c r="Y122" s="280"/>
      <c r="Z122" s="279"/>
      <c r="AA122" s="279"/>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77"/>
      <c r="V123" s="279"/>
      <c r="W123" s="279"/>
      <c r="X123" s="280"/>
      <c r="Y123" s="280"/>
      <c r="Z123" s="279"/>
      <c r="AA123" s="279"/>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194"/>
      <c r="B124" s="2"/>
      <c r="C124" s="2"/>
      <c r="F124" s="3"/>
      <c r="G124" s="3"/>
      <c r="H124" s="3"/>
      <c r="I124" s="3"/>
      <c r="J124" s="4"/>
      <c r="K124" s="3"/>
      <c r="L124" s="3"/>
      <c r="M124" s="3"/>
      <c r="N124" s="3"/>
      <c r="O124" s="3"/>
      <c r="P124" s="3"/>
      <c r="Q124" s="3"/>
      <c r="R124" s="3"/>
      <c r="S124" s="3"/>
      <c r="T124" s="3"/>
      <c r="U124" s="3"/>
      <c r="V124" s="6"/>
      <c r="W124" s="6"/>
      <c r="X124" s="5"/>
      <c r="Y124" s="5"/>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sheetData>
  <mergeCells count="33">
    <mergeCell ref="S5:S6"/>
    <mergeCell ref="E5:E6"/>
    <mergeCell ref="F5:F6"/>
    <mergeCell ref="G5:G6"/>
    <mergeCell ref="H5:H6"/>
    <mergeCell ref="I5:I6"/>
    <mergeCell ref="K5:K6"/>
    <mergeCell ref="N5:N6"/>
    <mergeCell ref="O5:O6"/>
    <mergeCell ref="P5:P6"/>
    <mergeCell ref="Q5:Q6"/>
    <mergeCell ref="R5:R6"/>
    <mergeCell ref="U5:U6"/>
    <mergeCell ref="V5:V6"/>
    <mergeCell ref="W5:W6"/>
    <mergeCell ref="Z5:Z6"/>
    <mergeCell ref="AA5:AA6"/>
    <mergeCell ref="A47:C47"/>
    <mergeCell ref="A56:C56"/>
    <mergeCell ref="A65:C65"/>
    <mergeCell ref="AH5:AH6"/>
    <mergeCell ref="AI5:AI6"/>
    <mergeCell ref="A9:C9"/>
    <mergeCell ref="A18:C18"/>
    <mergeCell ref="A27:C27"/>
    <mergeCell ref="A36:C36"/>
    <mergeCell ref="AB5:AB6"/>
    <mergeCell ref="AC5:AC6"/>
    <mergeCell ref="AD5:AD6"/>
    <mergeCell ref="AE5:AE6"/>
    <mergeCell ref="AF5:AF6"/>
    <mergeCell ref="AG5:AG6"/>
    <mergeCell ref="T5:T6"/>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T124"/>
  <sheetViews>
    <sheetView topLeftCell="A4" zoomScale="80" zoomScaleNormal="80" workbookViewId="0">
      <pane xSplit="15" ySplit="3" topLeftCell="P7" activePane="bottomRight" state="frozen"/>
      <selection activeCell="A4" sqref="A4"/>
      <selection pane="topRight" activeCell="P4" sqref="P4"/>
      <selection pane="bottomLeft" activeCell="A7" sqref="A7"/>
      <selection pane="bottomRight" activeCell="P5" sqref="P5:P6"/>
    </sheetView>
  </sheetViews>
  <sheetFormatPr defaultColWidth="9.125" defaultRowHeight="21" outlineLevelRow="1" outlineLevelCol="1"/>
  <cols>
    <col min="1" max="1" width="17.5"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15.5" style="3" hidden="1" customWidth="1"/>
    <col min="16" max="21" width="9" style="3" customWidth="1"/>
    <col min="22" max="22" width="9.5" style="6" customWidth="1"/>
    <col min="23" max="23" width="9" style="6" customWidth="1"/>
    <col min="24" max="25" width="26.5" style="5" hidden="1" customWidth="1" outlineLevel="1"/>
    <col min="26" max="26" width="9" style="6" customWidth="1" collapsed="1"/>
    <col min="27" max="29" width="9" style="6" customWidth="1"/>
    <col min="30" max="33" width="9" style="6" hidden="1" customWidth="1" outlineLevel="1"/>
    <col min="34" max="34" width="9" style="153" customWidth="1" collapsed="1"/>
    <col min="35" max="35" width="10.125" style="7" bestFit="1" customWidth="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0"/>
      <c r="U2" s="10"/>
      <c r="V2" s="10"/>
      <c r="W2" s="10"/>
      <c r="X2" s="12"/>
      <c r="Y2" s="12"/>
      <c r="Z2" s="10"/>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4"/>
      <c r="X3" s="17"/>
      <c r="Y3" s="17"/>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411" t="s">
        <v>9</v>
      </c>
      <c r="M5" s="411" t="s">
        <v>9</v>
      </c>
      <c r="N5" s="1182" t="s">
        <v>87</v>
      </c>
      <c r="O5" s="1182" t="s">
        <v>13</v>
      </c>
      <c r="P5" s="1182" t="s">
        <v>14</v>
      </c>
      <c r="Q5" s="1182" t="s">
        <v>15</v>
      </c>
      <c r="R5" s="1182" t="s">
        <v>16</v>
      </c>
      <c r="S5" s="1182" t="s">
        <v>64</v>
      </c>
      <c r="T5" s="1182" t="s">
        <v>65</v>
      </c>
      <c r="U5" s="1182" t="s">
        <v>66</v>
      </c>
      <c r="V5" s="1182" t="s">
        <v>217</v>
      </c>
      <c r="W5" s="1182" t="s">
        <v>68</v>
      </c>
      <c r="X5" s="29" t="s">
        <v>10</v>
      </c>
      <c r="Y5" s="30" t="s">
        <v>11</v>
      </c>
      <c r="Z5" s="1182" t="s">
        <v>69</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183"/>
      <c r="V6" s="1183"/>
      <c r="W6" s="1183"/>
      <c r="X6" s="187">
        <v>42583</v>
      </c>
      <c r="Y6" s="188">
        <v>42614</v>
      </c>
      <c r="Z6" s="1183"/>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4"/>
      <c r="V7" s="24"/>
      <c r="W7" s="23"/>
      <c r="X7" s="22"/>
      <c r="Y7" s="22"/>
      <c r="Z7" s="24"/>
      <c r="AA7" s="24"/>
      <c r="AB7" s="24"/>
      <c r="AC7" s="24"/>
      <c r="AD7" s="302"/>
      <c r="AE7" s="24"/>
      <c r="AF7" s="24"/>
      <c r="AG7" s="303"/>
      <c r="AH7" s="238"/>
      <c r="AI7" s="413"/>
    </row>
    <row r="8" spans="1:358" hidden="1" outlineLevel="1">
      <c r="A8" s="209" t="s">
        <v>21</v>
      </c>
      <c r="B8" s="210">
        <v>61.78</v>
      </c>
      <c r="C8" s="210" t="s">
        <v>22</v>
      </c>
      <c r="D8" s="211"/>
      <c r="E8" s="212">
        <v>58.55</v>
      </c>
      <c r="F8" s="35"/>
      <c r="G8" s="35"/>
      <c r="H8" s="35"/>
      <c r="I8" s="35"/>
      <c r="J8" s="36"/>
      <c r="K8" s="35"/>
      <c r="L8" s="213"/>
      <c r="M8" s="213"/>
      <c r="N8" s="35"/>
      <c r="O8" s="35"/>
      <c r="P8" s="35"/>
      <c r="Q8" s="35"/>
      <c r="R8" s="38"/>
      <c r="S8" s="39"/>
      <c r="T8" s="39"/>
      <c r="U8" s="395"/>
      <c r="V8" s="39"/>
      <c r="W8" s="38"/>
      <c r="X8" s="360"/>
      <c r="Y8" s="215"/>
      <c r="Z8" s="38"/>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08"/>
      <c r="V9" s="208"/>
      <c r="W9" s="208"/>
      <c r="X9" s="216"/>
      <c r="Y9" s="217"/>
      <c r="Z9" s="208"/>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58.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390">
        <v>26.81</v>
      </c>
      <c r="Q10" s="390">
        <v>29.30263157894737</v>
      </c>
      <c r="R10" s="388">
        <v>35.141818181818174</v>
      </c>
      <c r="S10" s="388">
        <v>39.03</v>
      </c>
      <c r="T10" s="388">
        <v>44.268571428571427</v>
      </c>
      <c r="U10" s="388">
        <v>46.255909090909093</v>
      </c>
      <c r="V10" s="189">
        <v>43.32</v>
      </c>
      <c r="W10" s="189">
        <v>44.5</v>
      </c>
      <c r="X10" s="185"/>
      <c r="Y10" s="186"/>
      <c r="Z10" s="189">
        <v>45.4</v>
      </c>
      <c r="AA10" s="189">
        <v>46.5</v>
      </c>
      <c r="AB10" s="189">
        <v>47</v>
      </c>
      <c r="AC10" s="297">
        <v>47.5</v>
      </c>
      <c r="AD10" s="308">
        <f>AVERAGE(P10:R10)</f>
        <v>30.418149920255178</v>
      </c>
      <c r="AE10" s="246">
        <f>AVERAGE(S10:T10:U10)</f>
        <v>43.184826839826833</v>
      </c>
      <c r="AF10" s="246">
        <f>AVERAGE(V10:Z10)</f>
        <v>44.406666666666666</v>
      </c>
      <c r="AG10" s="309">
        <f>AVERAGE(AA10:AC10)</f>
        <v>47</v>
      </c>
      <c r="AH10" s="241">
        <f>AVERAGE(P10:AC10)</f>
        <v>41.25241085668717</v>
      </c>
      <c r="AI10" s="267"/>
    </row>
    <row r="11" spans="1:358" ht="58.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390">
        <v>26.81</v>
      </c>
      <c r="Q11" s="390">
        <v>29.30263157894737</v>
      </c>
      <c r="R11" s="389">
        <v>35.141818181818174</v>
      </c>
      <c r="S11" s="388">
        <v>39.03</v>
      </c>
      <c r="T11" s="388">
        <v>44.268571428571427</v>
      </c>
      <c r="U11" s="389">
        <v>46.255909090909093</v>
      </c>
      <c r="V11" s="183">
        <v>43.32</v>
      </c>
      <c r="W11" s="183">
        <v>42.7</v>
      </c>
      <c r="X11" s="185"/>
      <c r="Y11" s="186"/>
      <c r="Z11" s="183">
        <v>44</v>
      </c>
      <c r="AA11" s="183">
        <v>46</v>
      </c>
      <c r="AB11" s="183">
        <v>47</v>
      </c>
      <c r="AC11" s="298">
        <v>47.5</v>
      </c>
      <c r="AD11" s="308">
        <f>AVERAGE(P11:R11)</f>
        <v>30.418149920255178</v>
      </c>
      <c r="AE11" s="246">
        <f>AVERAGE(S11:T11:U11)</f>
        <v>43.184826839826833</v>
      </c>
      <c r="AF11" s="246">
        <f>AVERAGE(V11:Z11)</f>
        <v>43.34</v>
      </c>
      <c r="AG11" s="309">
        <f t="shared" ref="AG11:AG13" si="1">AVERAGE(AA11:AC11)</f>
        <v>46.833333333333336</v>
      </c>
      <c r="AH11" s="241">
        <f>AVERAGE(P11:AC11)</f>
        <v>40.944077523353833</v>
      </c>
      <c r="AI11" s="267"/>
    </row>
    <row r="12" spans="1:358" ht="58.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390">
        <v>26.81</v>
      </c>
      <c r="Q12" s="390">
        <v>29.30263157894737</v>
      </c>
      <c r="R12" s="388">
        <v>35.141818181818174</v>
      </c>
      <c r="S12" s="388">
        <v>39.03</v>
      </c>
      <c r="T12" s="388">
        <v>44.268571428571427</v>
      </c>
      <c r="U12" s="389">
        <v>46.255909090909093</v>
      </c>
      <c r="V12" s="183">
        <v>43.32</v>
      </c>
      <c r="W12" s="189">
        <v>43.5</v>
      </c>
      <c r="X12" s="185" t="s">
        <v>194</v>
      </c>
      <c r="Y12" s="186" t="s">
        <v>194</v>
      </c>
      <c r="Z12" s="189">
        <v>44</v>
      </c>
      <c r="AA12" s="189">
        <v>44</v>
      </c>
      <c r="AB12" s="189">
        <v>44.5</v>
      </c>
      <c r="AC12" s="297">
        <v>45</v>
      </c>
      <c r="AD12" s="308">
        <f>AVERAGE(P12:R12)</f>
        <v>30.418149920255178</v>
      </c>
      <c r="AE12" s="246">
        <f>AVERAGE(S12:T12:U12)</f>
        <v>43.184826839826833</v>
      </c>
      <c r="AF12" s="246">
        <f>AVERAGE(V12:Z12)</f>
        <v>43.606666666666662</v>
      </c>
      <c r="AG12" s="309">
        <f t="shared" si="1"/>
        <v>44.5</v>
      </c>
      <c r="AH12" s="241">
        <f>AVERAGE(P12:AC12)</f>
        <v>40.427410856687167</v>
      </c>
      <c r="AI12" s="267"/>
    </row>
    <row r="13" spans="1:358" ht="58.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390">
        <v>26.81</v>
      </c>
      <c r="Q13" s="390">
        <v>29.30263157894737</v>
      </c>
      <c r="R13" s="388">
        <v>35.141818181818174</v>
      </c>
      <c r="S13" s="388">
        <v>39.03</v>
      </c>
      <c r="T13" s="388">
        <v>44.268571428571427</v>
      </c>
      <c r="U13" s="388">
        <v>46.255909090909093</v>
      </c>
      <c r="V13" s="189">
        <v>43.32</v>
      </c>
      <c r="W13" s="189">
        <v>44.5</v>
      </c>
      <c r="X13" s="253" t="s">
        <v>210</v>
      </c>
      <c r="Y13" s="254"/>
      <c r="Z13" s="189">
        <v>46</v>
      </c>
      <c r="AA13" s="189">
        <v>46.5</v>
      </c>
      <c r="AB13" s="189">
        <v>48</v>
      </c>
      <c r="AC13" s="297">
        <v>49</v>
      </c>
      <c r="AD13" s="308">
        <f>AVERAGE(P13:R13)</f>
        <v>30.418149920255178</v>
      </c>
      <c r="AE13" s="246">
        <f>AVERAGE(S13:T13:U13)</f>
        <v>43.184826839826833</v>
      </c>
      <c r="AF13" s="246">
        <f>AVERAGE(V13:Z13)</f>
        <v>44.606666666666662</v>
      </c>
      <c r="AG13" s="309">
        <f t="shared" si="1"/>
        <v>47.833333333333336</v>
      </c>
      <c r="AH13" s="241">
        <f>AVERAGE(P13:AC13)</f>
        <v>41.510744190020503</v>
      </c>
      <c r="AI13" s="267"/>
    </row>
    <row r="14" spans="1:358" s="62" customFormat="1" ht="19.5" hidden="1" outlineLevel="1" thickBot="1">
      <c r="A14" s="245" t="s">
        <v>75</v>
      </c>
      <c r="B14" s="244" t="s">
        <v>27</v>
      </c>
      <c r="C14" s="58" t="s">
        <v>27</v>
      </c>
      <c r="D14" s="58"/>
      <c r="E14" s="58"/>
      <c r="F14" s="59"/>
      <c r="G14" s="59"/>
      <c r="H14" s="59"/>
      <c r="I14" s="59"/>
      <c r="J14" s="59" t="e">
        <f t="shared" ref="J14:K14" si="2">AVERAGE(J10:J13)</f>
        <v>#DIV/0!</v>
      </c>
      <c r="K14" s="59">
        <f t="shared" si="2"/>
        <v>48.3</v>
      </c>
      <c r="L14" s="59">
        <f>AVERAGE(L10:L13)</f>
        <v>46.85</v>
      </c>
      <c r="M14" s="59">
        <f>AVERAGE(M10:M13)</f>
        <v>48.634999999999998</v>
      </c>
      <c r="N14" s="59">
        <f>AVERAGE(N10:N13)</f>
        <v>46.25</v>
      </c>
      <c r="O14" s="59">
        <f t="shared" ref="O14" si="3">AVERAGE(O10:O13)</f>
        <v>37</v>
      </c>
      <c r="P14" s="59">
        <f>AVERAGE(P10:P13)</f>
        <v>26.81</v>
      </c>
      <c r="Q14" s="59">
        <f>AVERAGE(Q10:Q13)</f>
        <v>29.30263157894737</v>
      </c>
      <c r="R14" s="59">
        <f>AVERAGE(R10:R13)</f>
        <v>35.141818181818174</v>
      </c>
      <c r="S14" s="59">
        <f>AVERAGE(S10:S13)</f>
        <v>39.03</v>
      </c>
      <c r="T14" s="59">
        <f>AVERAGE(T10:T13)</f>
        <v>44.268571428571427</v>
      </c>
      <c r="U14" s="59">
        <f t="shared" ref="U14:AC14" si="4">AVERAGE(U10:U13)</f>
        <v>46.255909090909093</v>
      </c>
      <c r="V14" s="59">
        <f t="shared" si="4"/>
        <v>43.32</v>
      </c>
      <c r="W14" s="59">
        <f t="shared" si="4"/>
        <v>43.8</v>
      </c>
      <c r="X14" s="369"/>
      <c r="Y14" s="369"/>
      <c r="Z14" s="59">
        <f t="shared" si="4"/>
        <v>44.85</v>
      </c>
      <c r="AA14" s="59">
        <f t="shared" si="4"/>
        <v>45.75</v>
      </c>
      <c r="AB14" s="59">
        <f t="shared" si="4"/>
        <v>46.625</v>
      </c>
      <c r="AC14" s="234">
        <f t="shared" si="4"/>
        <v>47.25</v>
      </c>
      <c r="AD14" s="310">
        <f>AVERAGE(AD10:AD13)</f>
        <v>30.418149920255178</v>
      </c>
      <c r="AE14" s="59">
        <f t="shared" ref="AE14" si="5">AVERAGE(AE10:AE13)</f>
        <v>43.184826839826833</v>
      </c>
      <c r="AF14" s="59">
        <f>AVERAGE(AF10:AF13)</f>
        <v>43.989999999999995</v>
      </c>
      <c r="AG14" s="311">
        <f>AVERAGE(AG10:AG13)</f>
        <v>46.541666666666671</v>
      </c>
      <c r="AH14" s="242">
        <f>AVERAGE(AH10:AH13)</f>
        <v>41.033660856687163</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164">
        <f>P14</f>
        <v>26.81</v>
      </c>
      <c r="Q15" s="164">
        <f t="shared" ref="Q15" si="6">Q14</f>
        <v>29.30263157894737</v>
      </c>
      <c r="R15" s="164">
        <f>R14</f>
        <v>35.141818181818174</v>
      </c>
      <c r="S15" s="164">
        <f>S14</f>
        <v>39.03</v>
      </c>
      <c r="T15" s="164">
        <f>T14</f>
        <v>44.268571428571427</v>
      </c>
      <c r="U15" s="164">
        <v>46.4</v>
      </c>
      <c r="V15" s="164">
        <f>V14</f>
        <v>43.32</v>
      </c>
      <c r="W15" s="164">
        <v>42.5</v>
      </c>
      <c r="X15" s="370"/>
      <c r="Y15" s="370"/>
      <c r="Z15" s="164">
        <v>43</v>
      </c>
      <c r="AA15" s="164">
        <v>44</v>
      </c>
      <c r="AB15" s="164">
        <v>44.5</v>
      </c>
      <c r="AC15" s="229">
        <v>45</v>
      </c>
      <c r="AD15" s="312">
        <f>AVERAGE(P15:R15)</f>
        <v>30.418149920255178</v>
      </c>
      <c r="AE15" s="164">
        <f>AVERAGE(S15:T15:U15)</f>
        <v>43.232857142857142</v>
      </c>
      <c r="AF15" s="164">
        <f>AVERAGE(V15:Z15)</f>
        <v>42.94</v>
      </c>
      <c r="AG15" s="313">
        <f>AVERAGE(AA15:AC15)</f>
        <v>44.5</v>
      </c>
      <c r="AH15" s="242">
        <f>AVERAGE(P15:AC15)</f>
        <v>40.272751765778082</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24"/>
      <c r="V16" s="24"/>
      <c r="W16" s="23"/>
      <c r="X16" s="371"/>
      <c r="Y16" s="371"/>
      <c r="Z16" s="23"/>
      <c r="AA16" s="23"/>
      <c r="AB16" s="23"/>
      <c r="AC16" s="24"/>
      <c r="AD16" s="314"/>
      <c r="AE16" s="23"/>
      <c r="AF16" s="23"/>
      <c r="AG16" s="303"/>
      <c r="AH16" s="238"/>
      <c r="AI16" s="272"/>
    </row>
    <row r="17" spans="1:358" hidden="1" outlineLevel="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395"/>
      <c r="V17" s="39"/>
      <c r="W17" s="38"/>
      <c r="X17" s="372"/>
      <c r="Y17" s="372"/>
      <c r="Z17" s="38"/>
      <c r="AA17" s="38"/>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44"/>
      <c r="V18" s="44"/>
      <c r="W18" s="44"/>
      <c r="X18" s="373"/>
      <c r="Y18" s="374"/>
      <c r="Z18" s="44"/>
      <c r="AA18" s="4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58.5"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388">
        <v>9.7899999999999991</v>
      </c>
      <c r="Q19" s="388">
        <v>4.5752631578947387</v>
      </c>
      <c r="R19" s="388">
        <v>3.8622727272727388</v>
      </c>
      <c r="S19" s="388">
        <v>3.33</v>
      </c>
      <c r="T19" s="388">
        <v>-0.23190476190475806</v>
      </c>
      <c r="U19" s="388">
        <v>-0.89681818181818329</v>
      </c>
      <c r="V19" s="189">
        <v>-0.56000000000000005</v>
      </c>
      <c r="W19" s="189">
        <v>-0.5</v>
      </c>
      <c r="X19" s="185"/>
      <c r="Y19" s="186"/>
      <c r="Z19" s="189">
        <v>0</v>
      </c>
      <c r="AA19" s="189">
        <v>1</v>
      </c>
      <c r="AB19" s="189">
        <v>1.5</v>
      </c>
      <c r="AC19" s="297">
        <v>2</v>
      </c>
      <c r="AD19" s="308">
        <f>AVERAGE(P19:R19)</f>
        <v>6.0758452950558253</v>
      </c>
      <c r="AE19" s="246">
        <f>AVERAGE(S19:T19:U19)</f>
        <v>0.73375901875901961</v>
      </c>
      <c r="AF19" s="246">
        <f>AVERAGE(V19:Z19)</f>
        <v>-0.35333333333333333</v>
      </c>
      <c r="AG19" s="309">
        <f>AVERAGE(AA19:AC19)</f>
        <v>1.5</v>
      </c>
      <c r="AH19" s="241">
        <f>AVERAGE(P19:AC19)</f>
        <v>1.989067745120378</v>
      </c>
      <c r="AI19" s="272"/>
    </row>
    <row r="20" spans="1:358" ht="58.5" hidden="1" customHeight="1" outlineLevel="1">
      <c r="A20" s="47" t="s">
        <v>24</v>
      </c>
      <c r="B20" s="48">
        <f t="shared" ref="B20" si="7">C20-$B$16</f>
        <v>-1.3</v>
      </c>
      <c r="C20" s="55">
        <v>-1.3</v>
      </c>
      <c r="D20" s="49"/>
      <c r="E20" s="49"/>
      <c r="F20" s="56"/>
      <c r="G20" s="57"/>
      <c r="H20" s="56"/>
      <c r="I20" s="56"/>
      <c r="J20" s="55"/>
      <c r="K20" s="189">
        <v>-0.4</v>
      </c>
      <c r="L20" s="189">
        <v>0.3</v>
      </c>
      <c r="M20" s="189">
        <v>1.9</v>
      </c>
      <c r="N20" s="171">
        <v>4.8</v>
      </c>
      <c r="O20" s="183"/>
      <c r="P20" s="388">
        <v>9.7899999999999991</v>
      </c>
      <c r="Q20" s="389">
        <v>4.5752631578947387</v>
      </c>
      <c r="R20" s="389">
        <v>3.8622727272727388</v>
      </c>
      <c r="S20" s="388">
        <v>3.33</v>
      </c>
      <c r="T20" s="388">
        <v>-0.23190476190475806</v>
      </c>
      <c r="U20" s="389">
        <v>-0.89681818181818329</v>
      </c>
      <c r="V20" s="183">
        <v>-0.56000000000000005</v>
      </c>
      <c r="W20" s="183">
        <v>-0.5</v>
      </c>
      <c r="X20" s="185"/>
      <c r="Y20" s="186"/>
      <c r="Z20" s="183">
        <v>0.1</v>
      </c>
      <c r="AA20" s="183">
        <v>1</v>
      </c>
      <c r="AB20" s="183">
        <v>1.3</v>
      </c>
      <c r="AC20" s="298">
        <v>1.5</v>
      </c>
      <c r="AD20" s="308">
        <f>AVERAGE(P20:R20)</f>
        <v>6.0758452950558253</v>
      </c>
      <c r="AE20" s="246">
        <f>AVERAGE(S20:T20:U20)</f>
        <v>0.73375901875901961</v>
      </c>
      <c r="AF20" s="246">
        <f>AVERAGE(V20:Z20)</f>
        <v>-0.32</v>
      </c>
      <c r="AG20" s="309">
        <f t="shared" ref="AG20:AG22" si="8">AVERAGE(AA20:AC20)</f>
        <v>1.2666666666666666</v>
      </c>
      <c r="AH20" s="241">
        <f>AVERAGE(P20:AC20)</f>
        <v>1.9390677451203782</v>
      </c>
      <c r="AI20" s="272"/>
    </row>
    <row r="21" spans="1:358" ht="58.5" hidden="1" customHeight="1" outlineLevel="1">
      <c r="A21" s="47" t="s">
        <v>25</v>
      </c>
      <c r="B21" s="78">
        <f t="shared" ref="B21" si="9">C21-$B$17</f>
        <v>8.0000000000000071E-2</v>
      </c>
      <c r="C21" s="55">
        <v>-1.7</v>
      </c>
      <c r="D21" s="49"/>
      <c r="E21" s="49"/>
      <c r="F21" s="56"/>
      <c r="G21" s="57"/>
      <c r="H21" s="56"/>
      <c r="I21" s="56"/>
      <c r="J21" s="79"/>
      <c r="K21" s="189">
        <v>-2</v>
      </c>
      <c r="L21" s="189">
        <v>0.6</v>
      </c>
      <c r="M21" s="189">
        <v>0.6</v>
      </c>
      <c r="N21" s="171">
        <v>4.5999999999999996</v>
      </c>
      <c r="O21" s="189">
        <v>3</v>
      </c>
      <c r="P21" s="388">
        <v>9.7899999999999991</v>
      </c>
      <c r="Q21" s="388">
        <v>4.5752631578947387</v>
      </c>
      <c r="R21" s="388">
        <v>3.8622727272727388</v>
      </c>
      <c r="S21" s="388">
        <v>3.33</v>
      </c>
      <c r="T21" s="388">
        <v>-0.23190476190475806</v>
      </c>
      <c r="U21" s="388">
        <v>-0.89681818181818329</v>
      </c>
      <c r="V21" s="189">
        <v>-0.56000000000000005</v>
      </c>
      <c r="W21" s="189">
        <v>-0.1</v>
      </c>
      <c r="X21" s="185" t="s">
        <v>216</v>
      </c>
      <c r="Y21" s="186" t="s">
        <v>216</v>
      </c>
      <c r="Z21" s="189">
        <v>0.1</v>
      </c>
      <c r="AA21" s="189">
        <v>0</v>
      </c>
      <c r="AB21" s="189">
        <v>1</v>
      </c>
      <c r="AC21" s="297">
        <v>1.5</v>
      </c>
      <c r="AD21" s="308">
        <f>AVERAGE(P21:R21)</f>
        <v>6.0758452950558253</v>
      </c>
      <c r="AE21" s="246">
        <f>AVERAGE(S21:T21:U21)</f>
        <v>0.73375901875901961</v>
      </c>
      <c r="AF21" s="246">
        <f>AVERAGE(V21:Z21)</f>
        <v>-0.18666666666666668</v>
      </c>
      <c r="AG21" s="309">
        <f t="shared" si="8"/>
        <v>0.83333333333333337</v>
      </c>
      <c r="AH21" s="241">
        <f>AVERAGE(P21:AC21)</f>
        <v>1.864067745120378</v>
      </c>
      <c r="AI21" s="272"/>
    </row>
    <row r="22" spans="1:358" ht="58.5" hidden="1" customHeight="1" outlineLevel="1" thickBot="1">
      <c r="A22" s="47" t="s">
        <v>26</v>
      </c>
      <c r="B22" s="48">
        <f>C22-$B$13</f>
        <v>-1.769999999999996</v>
      </c>
      <c r="C22" s="55">
        <v>-1</v>
      </c>
      <c r="D22" s="80"/>
      <c r="E22" s="49"/>
      <c r="F22" s="52"/>
      <c r="G22" s="51"/>
      <c r="H22" s="52"/>
      <c r="I22" s="52"/>
      <c r="J22" s="55"/>
      <c r="K22" s="181">
        <v>1.84</v>
      </c>
      <c r="L22" s="181">
        <v>1.84</v>
      </c>
      <c r="M22" s="181">
        <v>1.2</v>
      </c>
      <c r="N22" s="181">
        <v>2.1</v>
      </c>
      <c r="O22" s="181">
        <v>10</v>
      </c>
      <c r="P22" s="388">
        <v>9.7899999999999991</v>
      </c>
      <c r="Q22" s="388">
        <v>4.5752631578947387</v>
      </c>
      <c r="R22" s="388">
        <v>3.8622727272727388</v>
      </c>
      <c r="S22" s="388">
        <v>3.33</v>
      </c>
      <c r="T22" s="388">
        <v>-0.23190476190475806</v>
      </c>
      <c r="U22" s="388">
        <v>-0.89681818181818329</v>
      </c>
      <c r="V22" s="189">
        <v>-0.56000000000000005</v>
      </c>
      <c r="W22" s="189">
        <v>-1.2</v>
      </c>
      <c r="X22" s="185"/>
      <c r="Y22" s="186"/>
      <c r="Z22" s="189">
        <v>-0.7</v>
      </c>
      <c r="AA22" s="189">
        <v>0.3</v>
      </c>
      <c r="AB22" s="189">
        <v>1.2</v>
      </c>
      <c r="AC22" s="297">
        <v>1.8</v>
      </c>
      <c r="AD22" s="308">
        <f>AVERAGE(P22:R22)</f>
        <v>6.0758452950558253</v>
      </c>
      <c r="AE22" s="246">
        <f>AVERAGE(S22:T22:U22)</f>
        <v>0.73375901875901961</v>
      </c>
      <c r="AF22" s="246">
        <f>AVERAGE(V22:Z22)</f>
        <v>-0.82</v>
      </c>
      <c r="AG22" s="309">
        <f t="shared" si="8"/>
        <v>1.0999999999999999</v>
      </c>
      <c r="AH22" s="241">
        <f>AVERAGE(P22:AC22)</f>
        <v>1.7724010784537114</v>
      </c>
      <c r="AI22" s="272"/>
    </row>
    <row r="23" spans="1:358" ht="21.75" hidden="1" customHeight="1" outlineLevel="1" thickBot="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59">
        <f>AVERAGE(P19:P22)</f>
        <v>9.7899999999999991</v>
      </c>
      <c r="Q23" s="59">
        <f>AVERAGE(Q19:Q22)</f>
        <v>4.5752631578947387</v>
      </c>
      <c r="R23" s="59">
        <f t="shared" ref="R23" si="10">AVERAGE(R19:R22)</f>
        <v>3.8622727272727388</v>
      </c>
      <c r="S23" s="59">
        <f>AVERAGE(S19:S22)</f>
        <v>3.33</v>
      </c>
      <c r="T23" s="59">
        <f>AVERAGE(T19:T22)</f>
        <v>-0.23190476190475806</v>
      </c>
      <c r="U23" s="59">
        <f t="shared" ref="U23:AC23" si="11">AVERAGE(U19:U22)</f>
        <v>-0.89681818181818329</v>
      </c>
      <c r="V23" s="59">
        <f t="shared" si="11"/>
        <v>-0.56000000000000005</v>
      </c>
      <c r="W23" s="59">
        <f t="shared" si="11"/>
        <v>-0.57499999999999996</v>
      </c>
      <c r="X23" s="375"/>
      <c r="Y23" s="375"/>
      <c r="Z23" s="59">
        <f t="shared" si="11"/>
        <v>-0.12499999999999999</v>
      </c>
      <c r="AA23" s="59">
        <f t="shared" si="11"/>
        <v>0.57499999999999996</v>
      </c>
      <c r="AB23" s="59">
        <f t="shared" si="11"/>
        <v>1.25</v>
      </c>
      <c r="AC23" s="234">
        <f t="shared" si="11"/>
        <v>1.7</v>
      </c>
      <c r="AD23" s="310">
        <f>AVERAGE(AD19:AD22)</f>
        <v>6.0758452950558253</v>
      </c>
      <c r="AE23" s="59">
        <f>AVERAGE(AE19:AE22)</f>
        <v>0.73375901875901961</v>
      </c>
      <c r="AF23" s="59">
        <f t="shared" ref="AF23:AG23" si="12">AVERAGE(AF19:AF22)</f>
        <v>-0.42</v>
      </c>
      <c r="AG23" s="311">
        <f t="shared" si="12"/>
        <v>1.175</v>
      </c>
      <c r="AH23" s="242">
        <f>AVERAGE(AH19:AH22)</f>
        <v>1.8911510784537113</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164">
        <f>P23</f>
        <v>9.7899999999999991</v>
      </c>
      <c r="Q24" s="164">
        <f t="shared" ref="Q24" si="13">Q23</f>
        <v>4.5752631578947387</v>
      </c>
      <c r="R24" s="164">
        <f>R23</f>
        <v>3.8622727272727388</v>
      </c>
      <c r="S24" s="164">
        <f>S23</f>
        <v>3.33</v>
      </c>
      <c r="T24" s="164">
        <f>T23</f>
        <v>-0.23190476190475806</v>
      </c>
      <c r="U24" s="164">
        <v>-0.8</v>
      </c>
      <c r="V24" s="164">
        <f>V23</f>
        <v>-0.56000000000000005</v>
      </c>
      <c r="W24" s="164">
        <v>-0.5</v>
      </c>
      <c r="X24" s="370"/>
      <c r="Y24" s="370"/>
      <c r="Z24" s="164">
        <v>0.1</v>
      </c>
      <c r="AA24" s="164">
        <v>0.5</v>
      </c>
      <c r="AB24" s="164">
        <v>1.2</v>
      </c>
      <c r="AC24" s="229">
        <v>1.5</v>
      </c>
      <c r="AD24" s="312">
        <f>AVERAGE(P24:R24)</f>
        <v>6.0758452950558253</v>
      </c>
      <c r="AE24" s="164">
        <f>AVERAGE(S24:T24:U24)</f>
        <v>0.7660317460317474</v>
      </c>
      <c r="AF24" s="164">
        <f>AVERAGE(V24:Z24)</f>
        <v>-0.32</v>
      </c>
      <c r="AG24" s="313">
        <f>AVERAGE(AA24:AC24)</f>
        <v>1.0666666666666667</v>
      </c>
      <c r="AH24" s="242">
        <f>AVERAGE(P24:AC24)</f>
        <v>1.8971359269385599</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24"/>
      <c r="V25" s="24"/>
      <c r="W25" s="23"/>
      <c r="X25" s="371"/>
      <c r="Y25" s="371"/>
      <c r="Z25" s="23"/>
      <c r="AA25" s="23"/>
      <c r="AB25" s="23"/>
      <c r="AC25" s="24"/>
      <c r="AD25" s="314"/>
      <c r="AE25" s="23"/>
      <c r="AF25" s="23"/>
      <c r="AG25" s="303"/>
      <c r="AH25" s="238"/>
      <c r="AI25" s="272"/>
    </row>
    <row r="26" spans="1:358" hidden="1" outlineLevel="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395"/>
      <c r="V26" s="39"/>
      <c r="W26" s="38"/>
      <c r="X26" s="372"/>
      <c r="Y26" s="372"/>
      <c r="Z26" s="38"/>
      <c r="AA26" s="38"/>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44"/>
      <c r="V27" s="44"/>
      <c r="W27" s="44"/>
      <c r="X27" s="376"/>
      <c r="Y27" s="377"/>
      <c r="Z27" s="44"/>
      <c r="AA27" s="44"/>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388">
        <v>23.61</v>
      </c>
      <c r="Q28" s="388">
        <v>15.207894736842107</v>
      </c>
      <c r="R28" s="388">
        <v>17.63000000000001</v>
      </c>
      <c r="S28" s="388">
        <v>15.56</v>
      </c>
      <c r="T28" s="388">
        <v>14.896666666666668</v>
      </c>
      <c r="U28" s="388">
        <v>12.885454545454536</v>
      </c>
      <c r="V28" s="189">
        <v>9.66</v>
      </c>
      <c r="W28" s="189">
        <v>9.5</v>
      </c>
      <c r="X28" s="185"/>
      <c r="Y28" s="186"/>
      <c r="Z28" s="189">
        <v>10.5</v>
      </c>
      <c r="AA28" s="189">
        <v>11.5</v>
      </c>
      <c r="AB28" s="189">
        <v>12</v>
      </c>
      <c r="AC28" s="297">
        <v>12.5</v>
      </c>
      <c r="AD28" s="308">
        <f>AVERAGE(P28:R28)</f>
        <v>18.815964912280705</v>
      </c>
      <c r="AE28" s="246">
        <f>AVERAGE(S28:T28:U28)</f>
        <v>14.447373737373736</v>
      </c>
      <c r="AF28" s="246">
        <f>AVERAGE(V28:Z28)</f>
        <v>9.8866666666666667</v>
      </c>
      <c r="AG28" s="309">
        <f>AVERAGE(AA28:AC28)</f>
        <v>12</v>
      </c>
      <c r="AH28" s="241">
        <f>AVERAGE(P28:AC28)</f>
        <v>13.787501329080277</v>
      </c>
      <c r="AI28" s="272"/>
    </row>
    <row r="29" spans="1:358" ht="54.75" hidden="1" customHeight="1" outlineLevel="1">
      <c r="A29" s="47" t="s">
        <v>24</v>
      </c>
      <c r="B29" s="78">
        <f t="shared" ref="B29" si="14">C29-$B$22</f>
        <v>21.869999999999997</v>
      </c>
      <c r="C29" s="55">
        <v>20.100000000000001</v>
      </c>
      <c r="D29" s="49"/>
      <c r="E29" s="49"/>
      <c r="F29" s="56"/>
      <c r="G29" s="57"/>
      <c r="H29" s="56"/>
      <c r="I29" s="56"/>
      <c r="J29" s="55"/>
      <c r="K29" s="189">
        <v>17</v>
      </c>
      <c r="L29" s="189">
        <v>17</v>
      </c>
      <c r="M29" s="189">
        <v>16.3</v>
      </c>
      <c r="N29" s="189">
        <v>15</v>
      </c>
      <c r="O29" s="183"/>
      <c r="P29" s="388">
        <v>23.61</v>
      </c>
      <c r="Q29" s="388">
        <v>15.207894736842107</v>
      </c>
      <c r="R29" s="389">
        <v>17.63000000000001</v>
      </c>
      <c r="S29" s="388">
        <v>15.56</v>
      </c>
      <c r="T29" s="389">
        <v>14.896666666666668</v>
      </c>
      <c r="U29" s="389">
        <v>12.885454545454536</v>
      </c>
      <c r="V29" s="183">
        <v>9.66</v>
      </c>
      <c r="W29" s="183">
        <v>10</v>
      </c>
      <c r="X29" s="185"/>
      <c r="Y29" s="186"/>
      <c r="Z29" s="183">
        <v>11</v>
      </c>
      <c r="AA29" s="183">
        <v>12.5</v>
      </c>
      <c r="AB29" s="183">
        <v>12</v>
      </c>
      <c r="AC29" s="298">
        <v>12</v>
      </c>
      <c r="AD29" s="308">
        <f>AVERAGE(P29:R29)</f>
        <v>18.815964912280705</v>
      </c>
      <c r="AE29" s="246">
        <f>AVERAGE(S29:T29:U29)</f>
        <v>14.447373737373736</v>
      </c>
      <c r="AF29" s="246">
        <f>AVERAGE(V29:Z29)</f>
        <v>10.220000000000001</v>
      </c>
      <c r="AG29" s="309">
        <f t="shared" ref="AG29:AG31" si="15">AVERAGE(AA29:AC29)</f>
        <v>12.166666666666666</v>
      </c>
      <c r="AH29" s="241">
        <f>AVERAGE(P29:AC29)</f>
        <v>13.912501329080277</v>
      </c>
      <c r="AI29" s="272"/>
    </row>
    <row r="30" spans="1:358" ht="54.75" hidden="1" customHeight="1" outlineLevel="1">
      <c r="A30" s="47" t="s">
        <v>25</v>
      </c>
      <c r="B30" s="48">
        <f t="shared" ref="B30" si="16">C30-$B$26</f>
        <v>-0.80999999999999872</v>
      </c>
      <c r="C30" s="55">
        <v>20</v>
      </c>
      <c r="D30" s="49"/>
      <c r="E30" s="49"/>
      <c r="F30" s="56"/>
      <c r="G30" s="57"/>
      <c r="H30" s="56"/>
      <c r="I30" s="56"/>
      <c r="J30" s="55"/>
      <c r="K30" s="189">
        <v>16</v>
      </c>
      <c r="L30" s="189">
        <v>16</v>
      </c>
      <c r="M30" s="189">
        <v>16</v>
      </c>
      <c r="N30" s="189">
        <v>16</v>
      </c>
      <c r="O30" s="189">
        <v>16.5</v>
      </c>
      <c r="P30" s="388">
        <v>23.61</v>
      </c>
      <c r="Q30" s="388">
        <v>15.207894736842107</v>
      </c>
      <c r="R30" s="388">
        <v>17.63000000000001</v>
      </c>
      <c r="S30" s="388">
        <v>15.56</v>
      </c>
      <c r="T30" s="388">
        <v>14.896666666666668</v>
      </c>
      <c r="U30" s="388">
        <v>12.885454545454536</v>
      </c>
      <c r="V30" s="189">
        <v>9.66</v>
      </c>
      <c r="W30" s="189">
        <v>11.5</v>
      </c>
      <c r="X30" s="185" t="s">
        <v>209</v>
      </c>
      <c r="Y30" s="186" t="s">
        <v>209</v>
      </c>
      <c r="Z30" s="189">
        <v>12</v>
      </c>
      <c r="AA30" s="189">
        <v>12</v>
      </c>
      <c r="AB30" s="189">
        <v>12.5</v>
      </c>
      <c r="AC30" s="297">
        <v>12.5</v>
      </c>
      <c r="AD30" s="308">
        <f>AVERAGE(P30:R30)</f>
        <v>18.815964912280705</v>
      </c>
      <c r="AE30" s="246">
        <f>AVERAGE(S30:T30:U30)</f>
        <v>14.447373737373736</v>
      </c>
      <c r="AF30" s="246">
        <f>AVERAGE(V30:Z30)</f>
        <v>11.053333333333333</v>
      </c>
      <c r="AG30" s="309">
        <f t="shared" si="15"/>
        <v>12.333333333333334</v>
      </c>
      <c r="AH30" s="241">
        <f>AVERAGE(P30:AC30)</f>
        <v>14.162501329080277</v>
      </c>
      <c r="AI30" s="272"/>
    </row>
    <row r="31" spans="1:358" ht="50.25" hidden="1" customHeight="1" outlineLevel="1" thickBot="1">
      <c r="A31" s="47" t="s">
        <v>26</v>
      </c>
      <c r="B31" s="78" t="e">
        <f>C31-#REF!</f>
        <v>#REF!</v>
      </c>
      <c r="C31" s="55">
        <v>20.18</v>
      </c>
      <c r="D31" s="49"/>
      <c r="E31" s="49"/>
      <c r="F31" s="52"/>
      <c r="G31" s="51"/>
      <c r="H31" s="52"/>
      <c r="I31" s="92"/>
      <c r="J31" s="55"/>
      <c r="K31" s="93">
        <v>15.68</v>
      </c>
      <c r="L31" s="94">
        <v>18</v>
      </c>
      <c r="M31" s="94">
        <v>15.94</v>
      </c>
      <c r="N31" s="181">
        <v>16.25</v>
      </c>
      <c r="O31" s="181">
        <v>18.5</v>
      </c>
      <c r="P31" s="388">
        <v>23.61</v>
      </c>
      <c r="Q31" s="388">
        <v>15.207894736842107</v>
      </c>
      <c r="R31" s="388">
        <v>17.63000000000001</v>
      </c>
      <c r="S31" s="388">
        <v>15.56</v>
      </c>
      <c r="T31" s="388">
        <v>14.896666666666668</v>
      </c>
      <c r="U31" s="388">
        <v>12.885454545454536</v>
      </c>
      <c r="V31" s="189">
        <v>9.66</v>
      </c>
      <c r="W31" s="189">
        <v>10.5</v>
      </c>
      <c r="X31" s="185" t="s">
        <v>211</v>
      </c>
      <c r="Y31" s="186"/>
      <c r="Z31" s="189">
        <v>11.3</v>
      </c>
      <c r="AA31" s="189">
        <v>11.9</v>
      </c>
      <c r="AB31" s="189">
        <v>11</v>
      </c>
      <c r="AC31" s="297">
        <v>10</v>
      </c>
      <c r="AD31" s="308">
        <f>AVERAGE(P31:R31)</f>
        <v>18.815964912280705</v>
      </c>
      <c r="AE31" s="246">
        <f>AVERAGE(S31:T31:U31)</f>
        <v>14.447373737373736</v>
      </c>
      <c r="AF31" s="246">
        <f>AVERAGE(V31:Z31)</f>
        <v>10.486666666666666</v>
      </c>
      <c r="AG31" s="309">
        <f t="shared" si="15"/>
        <v>10.966666666666667</v>
      </c>
      <c r="AH31" s="241">
        <f>AVERAGE(P31:AC31)</f>
        <v>13.679167995746944</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17">AVERAGE(J28:J31)</f>
        <v>#DIV/0!</v>
      </c>
      <c r="K32" s="59">
        <f t="shared" si="17"/>
        <v>16.482500000000002</v>
      </c>
      <c r="L32" s="59">
        <f t="shared" si="17"/>
        <v>17.25</v>
      </c>
      <c r="M32" s="59">
        <f t="shared" si="17"/>
        <v>16.372499999999999</v>
      </c>
      <c r="N32" s="59">
        <f t="shared" si="17"/>
        <v>15.8125</v>
      </c>
      <c r="O32" s="59">
        <f t="shared" si="17"/>
        <v>18.166666666666668</v>
      </c>
      <c r="P32" s="59">
        <f t="shared" si="17"/>
        <v>23.61</v>
      </c>
      <c r="Q32" s="59">
        <f t="shared" si="17"/>
        <v>15.207894736842107</v>
      </c>
      <c r="R32" s="59">
        <f t="shared" si="17"/>
        <v>17.63000000000001</v>
      </c>
      <c r="S32" s="59">
        <f t="shared" si="17"/>
        <v>15.56</v>
      </c>
      <c r="T32" s="59">
        <f>AVERAGE(T28:T31)</f>
        <v>14.896666666666668</v>
      </c>
      <c r="U32" s="59">
        <f t="shared" si="17"/>
        <v>12.885454545454536</v>
      </c>
      <c r="V32" s="59">
        <f t="shared" si="17"/>
        <v>9.66</v>
      </c>
      <c r="W32" s="59">
        <f t="shared" si="17"/>
        <v>10.375</v>
      </c>
      <c r="X32" s="369"/>
      <c r="Y32" s="369"/>
      <c r="Z32" s="59">
        <f t="shared" si="17"/>
        <v>11.2</v>
      </c>
      <c r="AA32" s="59">
        <f t="shared" si="17"/>
        <v>11.975</v>
      </c>
      <c r="AB32" s="59">
        <f t="shared" si="17"/>
        <v>11.875</v>
      </c>
      <c r="AC32" s="234">
        <f t="shared" si="17"/>
        <v>11.75</v>
      </c>
      <c r="AD32" s="310">
        <f>AVERAGE(AD28:AD31)</f>
        <v>18.815964912280705</v>
      </c>
      <c r="AE32" s="59">
        <f t="shared" ref="AE32:AG32" si="18">AVERAGE(AE28:AE31)</f>
        <v>14.447373737373736</v>
      </c>
      <c r="AF32" s="59">
        <f t="shared" si="18"/>
        <v>10.411666666666667</v>
      </c>
      <c r="AG32" s="311">
        <f t="shared" si="18"/>
        <v>11.866666666666667</v>
      </c>
      <c r="AH32" s="242">
        <f>AVERAGE(AH28:AH31)</f>
        <v>13.885417995746943</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164">
        <f>P32</f>
        <v>23.61</v>
      </c>
      <c r="Q33" s="164">
        <f t="shared" ref="Q33" si="19">Q32</f>
        <v>15.207894736842107</v>
      </c>
      <c r="R33" s="164">
        <f>R32</f>
        <v>17.63000000000001</v>
      </c>
      <c r="S33" s="164">
        <f>S32</f>
        <v>15.56</v>
      </c>
      <c r="T33" s="164">
        <f>T32</f>
        <v>14.896666666666668</v>
      </c>
      <c r="U33" s="164">
        <v>13</v>
      </c>
      <c r="V33" s="164">
        <f>V32</f>
        <v>9.66</v>
      </c>
      <c r="W33" s="164">
        <v>9.5</v>
      </c>
      <c r="X33" s="370"/>
      <c r="Y33" s="370"/>
      <c r="Z33" s="164">
        <v>10.5</v>
      </c>
      <c r="AA33" s="164">
        <v>10.5</v>
      </c>
      <c r="AB33" s="164">
        <v>10.5</v>
      </c>
      <c r="AC33" s="229">
        <v>10.5</v>
      </c>
      <c r="AD33" s="312">
        <f>AVERAGE(P33:R33)</f>
        <v>18.815964912280705</v>
      </c>
      <c r="AE33" s="164">
        <f>AVERAGE(S33:T33:U33)</f>
        <v>14.485555555555557</v>
      </c>
      <c r="AF33" s="164">
        <f>AVERAGE(V33:Z33)</f>
        <v>9.8866666666666667</v>
      </c>
      <c r="AG33" s="313">
        <f>AVERAGE(AA33:AC33)</f>
        <v>10.5</v>
      </c>
      <c r="AH33" s="242">
        <f>AVERAGE(P33:AC33)</f>
        <v>13.422046783625731</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24"/>
      <c r="V34" s="24"/>
      <c r="W34" s="23"/>
      <c r="X34" s="371"/>
      <c r="Y34" s="371"/>
      <c r="Z34" s="23"/>
      <c r="AA34" s="23"/>
      <c r="AB34" s="23"/>
      <c r="AC34" s="24"/>
      <c r="AD34" s="314"/>
      <c r="AE34" s="23"/>
      <c r="AF34" s="23"/>
      <c r="AG34" s="303"/>
      <c r="AH34" s="238"/>
      <c r="AI34" s="272"/>
    </row>
    <row r="35" spans="1:358" hidden="1" outlineLevel="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395"/>
      <c r="V35" s="39"/>
      <c r="W35" s="38"/>
      <c r="X35" s="378"/>
      <c r="Y35" s="378"/>
      <c r="Z35" s="38"/>
      <c r="AA35" s="3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44"/>
      <c r="V36" s="44"/>
      <c r="W36" s="44"/>
      <c r="X36" s="373"/>
      <c r="Y36" s="374"/>
      <c r="Z36" s="44"/>
      <c r="AA36" s="4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57.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388">
        <v>11.1</v>
      </c>
      <c r="Q37" s="388">
        <v>11.711052631578951</v>
      </c>
      <c r="R37" s="390">
        <v>12.238181818181829</v>
      </c>
      <c r="S37" s="390">
        <v>10.5</v>
      </c>
      <c r="T37" s="390">
        <v>10.901428571428582</v>
      </c>
      <c r="U37" s="390">
        <v>12.038181818181819</v>
      </c>
      <c r="V37" s="181">
        <v>12.21</v>
      </c>
      <c r="W37" s="181">
        <v>11.7</v>
      </c>
      <c r="X37" s="185"/>
      <c r="Y37" s="186"/>
      <c r="Z37" s="181">
        <v>12</v>
      </c>
      <c r="AA37" s="181">
        <v>12.5</v>
      </c>
      <c r="AB37" s="181">
        <v>13.25</v>
      </c>
      <c r="AC37" s="299">
        <v>13.5</v>
      </c>
      <c r="AD37" s="308">
        <f>AVERAGE(P37:R37)</f>
        <v>11.683078149920261</v>
      </c>
      <c r="AE37" s="246">
        <f>AVERAGE(S37:T37:U37)</f>
        <v>11.1465367965368</v>
      </c>
      <c r="AF37" s="246">
        <f>AVERAGE(V37:Z37)</f>
        <v>11.969999999999999</v>
      </c>
      <c r="AG37" s="309">
        <f>AVERAGE(AA37:AC37)</f>
        <v>13.083333333333334</v>
      </c>
      <c r="AH37" s="241">
        <f>AVERAGE(P37:AC37)</f>
        <v>11.970737069947598</v>
      </c>
      <c r="AI37" s="272"/>
    </row>
    <row r="38" spans="1:358" ht="57.75" hidden="1" customHeight="1" outlineLevel="1">
      <c r="A38" s="47" t="s">
        <v>24</v>
      </c>
      <c r="B38" s="78">
        <f t="shared" ref="B38" si="20">C38-$B$28</f>
        <v>13.809999999999999</v>
      </c>
      <c r="C38" s="55">
        <v>13.5</v>
      </c>
      <c r="D38" s="49"/>
      <c r="E38" s="49"/>
      <c r="F38" s="56"/>
      <c r="G38" s="57"/>
      <c r="H38" s="56"/>
      <c r="I38" s="56"/>
      <c r="J38" s="55"/>
      <c r="K38" s="189">
        <v>13.4</v>
      </c>
      <c r="L38" s="191">
        <v>13.3</v>
      </c>
      <c r="M38" s="154">
        <v>13</v>
      </c>
      <c r="N38" s="191">
        <v>13.8</v>
      </c>
      <c r="O38" s="184"/>
      <c r="P38" s="388">
        <v>11.1</v>
      </c>
      <c r="Q38" s="388">
        <v>11.711052631578951</v>
      </c>
      <c r="R38" s="391">
        <v>12.238181818181829</v>
      </c>
      <c r="S38" s="390">
        <v>10.5</v>
      </c>
      <c r="T38" s="391">
        <v>10.901428571428582</v>
      </c>
      <c r="U38" s="391">
        <v>12.038181818181819</v>
      </c>
      <c r="V38" s="175">
        <v>12.21</v>
      </c>
      <c r="W38" s="175">
        <v>11</v>
      </c>
      <c r="X38" s="185"/>
      <c r="Y38" s="186"/>
      <c r="Z38" s="175">
        <v>11</v>
      </c>
      <c r="AA38" s="175">
        <v>12</v>
      </c>
      <c r="AB38" s="175">
        <v>13.4</v>
      </c>
      <c r="AC38" s="300">
        <v>13.7</v>
      </c>
      <c r="AD38" s="308">
        <f>AVERAGE(P38:R38)</f>
        <v>11.683078149920261</v>
      </c>
      <c r="AE38" s="246">
        <f>AVERAGE(S38:T38:U38)</f>
        <v>11.1465367965368</v>
      </c>
      <c r="AF38" s="246">
        <f>AVERAGE(V38:Z38)</f>
        <v>11.403333333333334</v>
      </c>
      <c r="AG38" s="309">
        <f t="shared" ref="AG38:AG40" si="21">AVERAGE(AA38:AC38)</f>
        <v>13.033333333333331</v>
      </c>
      <c r="AH38" s="241">
        <f>AVERAGE(P38:AC38)</f>
        <v>11.816570403280933</v>
      </c>
      <c r="AI38" s="272"/>
    </row>
    <row r="39" spans="1:358" ht="57.75" hidden="1" customHeight="1" outlineLevel="1">
      <c r="A39" s="47" t="s">
        <v>25</v>
      </c>
      <c r="B39" s="78">
        <f t="shared" ref="B39" si="22">C39-$B$35</f>
        <v>8.0000000000000071E-2</v>
      </c>
      <c r="C39" s="55">
        <v>13.8</v>
      </c>
      <c r="D39" s="49"/>
      <c r="E39" s="49"/>
      <c r="F39" s="52"/>
      <c r="G39" s="57"/>
      <c r="H39" s="56"/>
      <c r="I39" s="56"/>
      <c r="J39" s="55"/>
      <c r="K39" s="189">
        <v>12.5</v>
      </c>
      <c r="L39" s="191">
        <v>13.2</v>
      </c>
      <c r="M39" s="154">
        <v>13.2</v>
      </c>
      <c r="N39" s="191">
        <v>14.5</v>
      </c>
      <c r="O39" s="191">
        <v>15.25</v>
      </c>
      <c r="P39" s="388">
        <v>11.1</v>
      </c>
      <c r="Q39" s="388">
        <v>11.711052631578951</v>
      </c>
      <c r="R39" s="388">
        <v>12.238181818181829</v>
      </c>
      <c r="S39" s="390">
        <v>10.5</v>
      </c>
      <c r="T39" s="390">
        <v>10.901428571428582</v>
      </c>
      <c r="U39" s="390">
        <v>12.038181818181819</v>
      </c>
      <c r="V39" s="181">
        <v>12.21</v>
      </c>
      <c r="W39" s="181">
        <v>12.428676391800403</v>
      </c>
      <c r="X39" s="185" t="s">
        <v>161</v>
      </c>
      <c r="Y39" s="186" t="s">
        <v>36</v>
      </c>
      <c r="Z39" s="181">
        <v>12.571666666666662</v>
      </c>
      <c r="AA39" s="181">
        <v>12.760333333333332</v>
      </c>
      <c r="AB39" s="181">
        <v>12.964333333333332</v>
      </c>
      <c r="AC39" s="299">
        <v>13.058333333333332</v>
      </c>
      <c r="AD39" s="308">
        <f>AVERAGE(P39:R39)</f>
        <v>11.683078149920261</v>
      </c>
      <c r="AE39" s="246">
        <f>AVERAGE(S39:T39:U39)</f>
        <v>11.1465367965368</v>
      </c>
      <c r="AF39" s="246">
        <f>AVERAGE(V39:Z39)</f>
        <v>12.403447686155687</v>
      </c>
      <c r="AG39" s="309">
        <f t="shared" si="21"/>
        <v>12.927666666666665</v>
      </c>
      <c r="AH39" s="241">
        <f>AVERAGE(P39:AC39)</f>
        <v>12.040182324819854</v>
      </c>
      <c r="AI39" s="272"/>
    </row>
    <row r="40" spans="1:358" ht="57.75" hidden="1" customHeight="1" outlineLevel="1" thickBot="1">
      <c r="A40" s="47" t="s">
        <v>26</v>
      </c>
      <c r="B40" s="48" t="e">
        <f>C40-#REF!</f>
        <v>#REF!</v>
      </c>
      <c r="C40" s="55">
        <v>12.8</v>
      </c>
      <c r="D40" s="49"/>
      <c r="E40" s="49"/>
      <c r="F40" s="52"/>
      <c r="G40" s="51"/>
      <c r="H40" s="52"/>
      <c r="I40" s="52"/>
      <c r="J40" s="55"/>
      <c r="K40" s="181">
        <v>13.34</v>
      </c>
      <c r="L40" s="101">
        <v>13.34</v>
      </c>
      <c r="M40" s="101">
        <v>13.68</v>
      </c>
      <c r="N40" s="182">
        <v>14.12</v>
      </c>
      <c r="O40" s="182">
        <v>14</v>
      </c>
      <c r="P40" s="388">
        <v>11.1</v>
      </c>
      <c r="Q40" s="388">
        <v>11.711052631578951</v>
      </c>
      <c r="R40" s="390">
        <v>12.238181818181829</v>
      </c>
      <c r="S40" s="390">
        <v>10.5</v>
      </c>
      <c r="T40" s="390">
        <v>10.901428571428582</v>
      </c>
      <c r="U40" s="390">
        <v>12.038181818181819</v>
      </c>
      <c r="V40" s="181">
        <v>12.21</v>
      </c>
      <c r="W40" s="181">
        <v>12.23</v>
      </c>
      <c r="X40" s="185" t="s">
        <v>212</v>
      </c>
      <c r="Y40" s="186" t="s">
        <v>213</v>
      </c>
      <c r="Z40" s="181">
        <v>12.01</v>
      </c>
      <c r="AA40" s="181">
        <v>12.7</v>
      </c>
      <c r="AB40" s="181">
        <v>14.78</v>
      </c>
      <c r="AC40" s="299">
        <v>14.92</v>
      </c>
      <c r="AD40" s="308">
        <f>AVERAGE(P40:R40)</f>
        <v>11.683078149920261</v>
      </c>
      <c r="AE40" s="246">
        <f>AVERAGE(S40:T40:U40)</f>
        <v>11.1465367965368</v>
      </c>
      <c r="AF40" s="246">
        <f>AVERAGE(V40:Z40)</f>
        <v>12.15</v>
      </c>
      <c r="AG40" s="309">
        <f t="shared" si="21"/>
        <v>14.133333333333333</v>
      </c>
      <c r="AH40" s="241">
        <f>AVERAGE(P40:AC40)</f>
        <v>12.278237069947599</v>
      </c>
      <c r="AI40" s="272"/>
    </row>
    <row r="41" spans="1:358" s="62" customFormat="1" ht="19.5" hidden="1" outlineLevel="1" thickBot="1">
      <c r="A41" s="245" t="s">
        <v>75</v>
      </c>
      <c r="B41" s="155" t="s">
        <v>27</v>
      </c>
      <c r="C41" s="155" t="s">
        <v>27</v>
      </c>
      <c r="D41" s="155"/>
      <c r="E41" s="156"/>
      <c r="F41" s="157"/>
      <c r="G41" s="157"/>
      <c r="H41" s="157"/>
      <c r="I41" s="157"/>
      <c r="J41" s="157" t="e">
        <f t="shared" ref="J41:AG41" si="23">AVERAGE(J37:J40)</f>
        <v>#DIV/0!</v>
      </c>
      <c r="K41" s="157">
        <f t="shared" si="23"/>
        <v>13.11</v>
      </c>
      <c r="L41" s="157">
        <f t="shared" si="23"/>
        <v>13.435000000000002</v>
      </c>
      <c r="M41" s="157">
        <f t="shared" si="23"/>
        <v>13.345000000000001</v>
      </c>
      <c r="N41" s="157">
        <f t="shared" si="23"/>
        <v>14.229999999999999</v>
      </c>
      <c r="O41" s="157">
        <f t="shared" si="23"/>
        <v>14.25</v>
      </c>
      <c r="P41" s="157">
        <f t="shared" si="23"/>
        <v>11.1</v>
      </c>
      <c r="Q41" s="157">
        <f t="shared" si="23"/>
        <v>11.711052631578951</v>
      </c>
      <c r="R41" s="157">
        <f t="shared" si="23"/>
        <v>12.238181818181829</v>
      </c>
      <c r="S41" s="59">
        <f t="shared" si="23"/>
        <v>10.5</v>
      </c>
      <c r="T41" s="59">
        <f>AVERAGE(T37:T40)</f>
        <v>10.901428571428582</v>
      </c>
      <c r="U41" s="59">
        <f t="shared" si="23"/>
        <v>12.038181818181819</v>
      </c>
      <c r="V41" s="59">
        <f t="shared" si="23"/>
        <v>12.21</v>
      </c>
      <c r="W41" s="59">
        <f t="shared" si="23"/>
        <v>11.8396690979501</v>
      </c>
      <c r="X41" s="379"/>
      <c r="Y41" s="379"/>
      <c r="Z41" s="59">
        <f t="shared" si="23"/>
        <v>11.895416666666664</v>
      </c>
      <c r="AA41" s="59">
        <f t="shared" si="23"/>
        <v>12.490083333333335</v>
      </c>
      <c r="AB41" s="59">
        <f t="shared" si="23"/>
        <v>13.598583333333334</v>
      </c>
      <c r="AC41" s="234">
        <f t="shared" si="23"/>
        <v>13.794583333333334</v>
      </c>
      <c r="AD41" s="310">
        <f t="shared" si="23"/>
        <v>11.683078149920261</v>
      </c>
      <c r="AE41" s="59">
        <f t="shared" si="23"/>
        <v>11.1465367965368</v>
      </c>
      <c r="AF41" s="59">
        <f t="shared" si="23"/>
        <v>11.981695254872255</v>
      </c>
      <c r="AG41" s="311">
        <f t="shared" si="23"/>
        <v>13.294416666666667</v>
      </c>
      <c r="AH41" s="242">
        <f>AVERAGE(AH37:AH40)</f>
        <v>12.026431716998996</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17.25" customHeight="1" collapsed="1" thickBot="1">
      <c r="A42" s="227" t="s">
        <v>74</v>
      </c>
      <c r="B42" s="165"/>
      <c r="C42" s="165"/>
      <c r="D42" s="166"/>
      <c r="E42" s="166"/>
      <c r="F42" s="167"/>
      <c r="G42" s="167"/>
      <c r="H42" s="167"/>
      <c r="I42" s="167"/>
      <c r="J42" s="168"/>
      <c r="K42" s="167"/>
      <c r="L42" s="167"/>
      <c r="M42" s="167"/>
      <c r="N42" s="164">
        <f>N41</f>
        <v>14.229999999999999</v>
      </c>
      <c r="O42" s="164">
        <v>15.6</v>
      </c>
      <c r="P42" s="164">
        <f>P41</f>
        <v>11.1</v>
      </c>
      <c r="Q42" s="164">
        <f t="shared" ref="Q42:R42" si="24">Q41</f>
        <v>11.711052631578951</v>
      </c>
      <c r="R42" s="164">
        <f t="shared" si="24"/>
        <v>12.238181818181829</v>
      </c>
      <c r="S42" s="164">
        <f>S41</f>
        <v>10.5</v>
      </c>
      <c r="T42" s="164">
        <f>T41</f>
        <v>10.901428571428582</v>
      </c>
      <c r="U42" s="164">
        <v>11.9</v>
      </c>
      <c r="V42" s="164">
        <f>V41</f>
        <v>12.21</v>
      </c>
      <c r="W42" s="164">
        <v>11.6</v>
      </c>
      <c r="X42" s="370"/>
      <c r="Y42" s="370"/>
      <c r="Z42" s="164">
        <v>11.5</v>
      </c>
      <c r="AA42" s="164">
        <v>12.4</v>
      </c>
      <c r="AB42" s="164">
        <v>13.3</v>
      </c>
      <c r="AC42" s="164">
        <v>13.5</v>
      </c>
      <c r="AD42" s="312">
        <f>AVERAGE(P42:R42)</f>
        <v>11.683078149920261</v>
      </c>
      <c r="AE42" s="164">
        <f>AVERAGE(S42:T42:U42)</f>
        <v>11.100476190476193</v>
      </c>
      <c r="AF42" s="164">
        <f>AVERAGE(V42:Z42)</f>
        <v>11.770000000000001</v>
      </c>
      <c r="AG42" s="313">
        <f>AVERAGE(AA42:AC42)</f>
        <v>13.066666666666668</v>
      </c>
      <c r="AH42" s="242">
        <f>AVERAGE(P42:AC42)</f>
        <v>11.905055251765781</v>
      </c>
      <c r="AI42" s="271">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15.75" hidden="1" customHeight="1">
      <c r="A43" s="197" t="s">
        <v>37</v>
      </c>
      <c r="B43" s="102"/>
      <c r="C43" s="102"/>
      <c r="D43" s="102"/>
      <c r="E43" s="102"/>
      <c r="F43" s="159"/>
      <c r="G43" s="159"/>
      <c r="H43" s="159"/>
      <c r="I43" s="159"/>
      <c r="J43" s="103"/>
      <c r="K43" s="159">
        <f>K41+K14</f>
        <v>61.41</v>
      </c>
      <c r="L43" s="159">
        <f>L41+L14</f>
        <v>60.285000000000004</v>
      </c>
      <c r="M43" s="104">
        <f t="shared" ref="M43:AH44" si="25">M41-M52</f>
        <v>0.27500000000000036</v>
      </c>
      <c r="N43" s="157">
        <f t="shared" si="25"/>
        <v>0.19999999999999929</v>
      </c>
      <c r="O43" s="157">
        <f t="shared" si="25"/>
        <v>9.9999999999999645E-2</v>
      </c>
      <c r="P43" s="157">
        <f t="shared" si="25"/>
        <v>1.7599999999999998</v>
      </c>
      <c r="Q43" s="157">
        <f t="shared" si="25"/>
        <v>2.5510526315789512</v>
      </c>
      <c r="R43" s="157">
        <f t="shared" si="25"/>
        <v>1.8622727272727317</v>
      </c>
      <c r="S43" s="157">
        <f t="shared" si="25"/>
        <v>1.4499999999999993</v>
      </c>
      <c r="T43" s="157">
        <f t="shared" si="25"/>
        <v>0.31809523809523199</v>
      </c>
      <c r="U43" s="157">
        <f t="shared" si="25"/>
        <v>0.15363636363637312</v>
      </c>
      <c r="V43" s="157">
        <f t="shared" si="25"/>
        <v>-1.9999999999999574E-2</v>
      </c>
      <c r="W43" s="157">
        <f t="shared" si="25"/>
        <v>0.42924999999999969</v>
      </c>
      <c r="X43" s="159"/>
      <c r="Y43" s="159"/>
      <c r="Z43" s="157">
        <f t="shared" si="25"/>
        <v>0.6954166666666648</v>
      </c>
      <c r="AA43" s="157">
        <f t="shared" si="25"/>
        <v>0.75258333333333383</v>
      </c>
      <c r="AB43" s="157">
        <f t="shared" si="25"/>
        <v>0.96108333333333462</v>
      </c>
      <c r="AC43" s="236">
        <f t="shared" si="25"/>
        <v>0.96958333333333258</v>
      </c>
      <c r="AD43" s="317">
        <f t="shared" si="25"/>
        <v>2.0577751196172294</v>
      </c>
      <c r="AE43" s="157">
        <f t="shared" si="25"/>
        <v>0.64057720057720147</v>
      </c>
      <c r="AF43" s="157">
        <f t="shared" si="25"/>
        <v>0.36822222222222045</v>
      </c>
      <c r="AG43" s="318">
        <f t="shared" si="25"/>
        <v>0.89441666666666642</v>
      </c>
      <c r="AH43" s="242">
        <f t="shared" si="25"/>
        <v>0.99024780227082942</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si="25"/>
        <v>0.19999999999999929</v>
      </c>
      <c r="O44" s="164">
        <f t="shared" si="25"/>
        <v>1.4499999999999993</v>
      </c>
      <c r="P44" s="164">
        <f t="shared" si="25"/>
        <v>1.7599999999999998</v>
      </c>
      <c r="Q44" s="164">
        <f t="shared" si="25"/>
        <v>2.5510526315789512</v>
      </c>
      <c r="R44" s="164">
        <f t="shared" si="25"/>
        <v>1.8622727272727317</v>
      </c>
      <c r="S44" s="164">
        <f t="shared" si="25"/>
        <v>1.4499999999999993</v>
      </c>
      <c r="T44" s="164">
        <f t="shared" si="25"/>
        <v>0.31809523809523199</v>
      </c>
      <c r="U44" s="164">
        <f t="shared" si="25"/>
        <v>0.20000000000000107</v>
      </c>
      <c r="V44" s="164">
        <f t="shared" si="25"/>
        <v>-1.9999999999999574E-2</v>
      </c>
      <c r="W44" s="164">
        <f t="shared" si="25"/>
        <v>0.19999999999999929</v>
      </c>
      <c r="X44" s="370"/>
      <c r="Y44" s="370"/>
      <c r="Z44" s="164">
        <f t="shared" si="25"/>
        <v>0.30000000000000071</v>
      </c>
      <c r="AA44" s="164">
        <f t="shared" si="25"/>
        <v>0.70000000000000107</v>
      </c>
      <c r="AB44" s="164">
        <f t="shared" si="25"/>
        <v>1</v>
      </c>
      <c r="AC44" s="229">
        <f t="shared" si="25"/>
        <v>1</v>
      </c>
      <c r="AD44" s="312">
        <f>AVERAGE(P44:R44)</f>
        <v>2.0577751196172276</v>
      </c>
      <c r="AE44" s="164">
        <f>AE42-AE53</f>
        <v>0.65603174603174352</v>
      </c>
      <c r="AF44" s="164">
        <f>AF42-AF53</f>
        <v>0.16000000000000192</v>
      </c>
      <c r="AG44" s="313">
        <f>AG42-AG53</f>
        <v>0.90000000000000213</v>
      </c>
      <c r="AH44" s="243">
        <f>AH42-AH53</f>
        <v>0.9434517164122429</v>
      </c>
      <c r="AI44" s="274">
        <f>AI42-AI52</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ht="21.75" thickBot="1">
      <c r="A45" s="196" t="s">
        <v>38</v>
      </c>
      <c r="B45" s="88"/>
      <c r="C45" s="88"/>
      <c r="D45" s="65"/>
      <c r="E45" s="65"/>
      <c r="F45" s="20"/>
      <c r="G45" s="20"/>
      <c r="H45" s="20"/>
      <c r="I45" s="20"/>
      <c r="J45" s="66"/>
      <c r="K45" s="20"/>
      <c r="L45" s="20"/>
      <c r="M45" s="20"/>
      <c r="N45" s="20"/>
      <c r="O45" s="20"/>
      <c r="P45" s="20"/>
      <c r="Q45" s="20"/>
      <c r="R45" s="23"/>
      <c r="S45" s="24"/>
      <c r="T45" s="24"/>
      <c r="U45" s="24"/>
      <c r="V45" s="24"/>
      <c r="W45" s="408"/>
      <c r="X45" s="409"/>
      <c r="Y45" s="409"/>
      <c r="Z45" s="408"/>
      <c r="AA45" s="408"/>
      <c r="AB45" s="408"/>
      <c r="AC45" s="410"/>
      <c r="AD45" s="314"/>
      <c r="AE45" s="23"/>
      <c r="AF45" s="23"/>
      <c r="AG45" s="303"/>
      <c r="AH45" s="238"/>
      <c r="AI45" s="275">
        <f>AH42-AH53</f>
        <v>0.9434517164122429</v>
      </c>
    </row>
    <row r="46" spans="1:358" ht="17.25" hidden="1" customHeight="1" outlineLevel="1">
      <c r="A46" s="89" t="s">
        <v>39</v>
      </c>
      <c r="B46" s="105">
        <v>14.19</v>
      </c>
      <c r="C46" s="106" t="str">
        <f>C35</f>
        <v>Previous WK</v>
      </c>
      <c r="D46" s="98"/>
      <c r="E46" s="99">
        <v>13.82</v>
      </c>
      <c r="F46" s="35"/>
      <c r="G46" s="35"/>
      <c r="H46" s="35"/>
      <c r="I46" s="35"/>
      <c r="J46" s="72"/>
      <c r="K46" s="35"/>
      <c r="L46" s="37"/>
      <c r="M46" s="37"/>
      <c r="N46" s="35"/>
      <c r="O46" s="35"/>
      <c r="P46" s="35"/>
      <c r="Q46" s="35"/>
      <c r="R46" s="38"/>
      <c r="S46" s="39"/>
      <c r="T46" s="39"/>
      <c r="U46" s="395"/>
      <c r="V46" s="39"/>
      <c r="W46" s="38"/>
      <c r="X46" s="381"/>
      <c r="Y46" s="381"/>
      <c r="Z46" s="38"/>
      <c r="AA46" s="38"/>
      <c r="AB46" s="38"/>
      <c r="AC46" s="39"/>
      <c r="AD46" s="304"/>
      <c r="AE46" s="248"/>
      <c r="AF46" s="248"/>
      <c r="AG46" s="305"/>
      <c r="AH46" s="239"/>
      <c r="AI46" s="267"/>
    </row>
    <row r="47" spans="1:358" s="77" customFormat="1" ht="16.5" hidden="1" customHeight="1" outlineLevel="1">
      <c r="A47" s="1180"/>
      <c r="B47" s="1181"/>
      <c r="C47" s="1181"/>
      <c r="D47" s="41"/>
      <c r="E47" s="41"/>
      <c r="F47" s="76"/>
      <c r="G47" s="76"/>
      <c r="H47" s="76"/>
      <c r="I47" s="76"/>
      <c r="J47" s="43"/>
      <c r="K47" s="76"/>
      <c r="L47" s="76"/>
      <c r="M47" s="76"/>
      <c r="N47" s="76"/>
      <c r="O47" s="76"/>
      <c r="P47" s="222"/>
      <c r="Q47" s="76"/>
      <c r="R47" s="44"/>
      <c r="S47" s="44"/>
      <c r="T47" s="44"/>
      <c r="U47" s="44"/>
      <c r="V47" s="44"/>
      <c r="W47" s="44"/>
      <c r="X47" s="382"/>
      <c r="Y47" s="383"/>
      <c r="Z47" s="44"/>
      <c r="AA47" s="44"/>
      <c r="AB47" s="44"/>
      <c r="AC47" s="235"/>
      <c r="AD47" s="315"/>
      <c r="AE47" s="44"/>
      <c r="AF47" s="44"/>
      <c r="AG47" s="316"/>
      <c r="AH47" s="240"/>
      <c r="AI47" s="268"/>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5"/>
      <c r="EY47" s="45"/>
      <c r="EZ47" s="45"/>
      <c r="FA47" s="45"/>
      <c r="FB47" s="45"/>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5"/>
      <c r="GL47" s="45"/>
      <c r="GM47" s="45"/>
      <c r="GN47" s="45"/>
      <c r="GO47" s="45"/>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row>
    <row r="48" spans="1:358" ht="50.25" hidden="1" customHeight="1" outlineLevel="1">
      <c r="A48" s="47" t="s">
        <v>23</v>
      </c>
      <c r="B48" s="78">
        <f>C48-$B$46</f>
        <v>6.0000000000000497E-2</v>
      </c>
      <c r="C48" s="55">
        <v>14.25</v>
      </c>
      <c r="D48" s="49"/>
      <c r="E48" s="49"/>
      <c r="F48" s="51"/>
      <c r="G48" s="57"/>
      <c r="H48" s="56"/>
      <c r="I48" s="56"/>
      <c r="J48" s="55"/>
      <c r="K48" s="189">
        <v>13.5</v>
      </c>
      <c r="L48" s="191">
        <v>14.2</v>
      </c>
      <c r="M48" s="154">
        <v>13.1</v>
      </c>
      <c r="N48" s="191">
        <v>14.2</v>
      </c>
      <c r="O48" s="191">
        <v>13.7</v>
      </c>
      <c r="P48" s="388">
        <v>9.34</v>
      </c>
      <c r="Q48" s="388">
        <v>9.16</v>
      </c>
      <c r="R48" s="388">
        <v>10.375909090909097</v>
      </c>
      <c r="S48" s="388">
        <v>9.0500000000000007</v>
      </c>
      <c r="T48" s="388">
        <v>10.58333333333335</v>
      </c>
      <c r="U48" s="388">
        <v>11.884545454545446</v>
      </c>
      <c r="V48" s="189">
        <v>12.23</v>
      </c>
      <c r="W48" s="189">
        <v>11.4</v>
      </c>
      <c r="X48" s="185"/>
      <c r="Y48" s="186"/>
      <c r="Z48" s="189">
        <v>11.5</v>
      </c>
      <c r="AA48" s="189">
        <v>11.75</v>
      </c>
      <c r="AB48" s="189">
        <v>12.25</v>
      </c>
      <c r="AC48" s="297">
        <v>12.5</v>
      </c>
      <c r="AD48" s="308">
        <f>AVERAGE(P48:R48)</f>
        <v>9.6253030303030318</v>
      </c>
      <c r="AE48" s="246">
        <f>AVERAGE(S48:T48:U48)</f>
        <v>10.505959595959599</v>
      </c>
      <c r="AF48" s="246">
        <f>AVERAGE(V48:Z48)</f>
        <v>11.71</v>
      </c>
      <c r="AG48" s="309">
        <f>AVERAGE(AA48:AC48)</f>
        <v>12.166666666666666</v>
      </c>
      <c r="AH48" s="241">
        <f>AVERAGE(P48:AC48)</f>
        <v>11.001982323232326</v>
      </c>
      <c r="AI48" s="267"/>
    </row>
    <row r="49" spans="1:358" ht="50.25" hidden="1" customHeight="1" outlineLevel="1">
      <c r="A49" s="47" t="s">
        <v>24</v>
      </c>
      <c r="B49" s="78" t="e">
        <f>C49-#REF!</f>
        <v>#REF!</v>
      </c>
      <c r="C49" s="55">
        <v>14.3</v>
      </c>
      <c r="D49" s="49"/>
      <c r="E49" s="49"/>
      <c r="F49" s="57"/>
      <c r="G49" s="57"/>
      <c r="H49" s="56"/>
      <c r="I49" s="56"/>
      <c r="J49" s="55"/>
      <c r="K49" s="189">
        <v>13.5</v>
      </c>
      <c r="L49" s="191">
        <v>13.6</v>
      </c>
      <c r="M49" s="154">
        <v>12.9</v>
      </c>
      <c r="N49" s="191">
        <v>14</v>
      </c>
      <c r="O49" s="184"/>
      <c r="P49" s="388">
        <v>9.34</v>
      </c>
      <c r="Q49" s="388">
        <v>9.16</v>
      </c>
      <c r="R49" s="389">
        <v>10.375909090909097</v>
      </c>
      <c r="S49" s="388">
        <v>9.0500000000000007</v>
      </c>
      <c r="T49" s="389">
        <v>10.58333333333335</v>
      </c>
      <c r="U49" s="389">
        <v>11.884545454545446</v>
      </c>
      <c r="V49" s="183">
        <v>12.23</v>
      </c>
      <c r="W49" s="183">
        <v>10.8</v>
      </c>
      <c r="X49" s="185"/>
      <c r="Y49" s="186"/>
      <c r="Z49" s="183">
        <v>10.5</v>
      </c>
      <c r="AA49" s="183">
        <v>11.3</v>
      </c>
      <c r="AB49" s="183">
        <v>12.4</v>
      </c>
      <c r="AC49" s="298">
        <v>12.5</v>
      </c>
      <c r="AD49" s="308">
        <f>AVERAGE(P49:R49)</f>
        <v>9.6253030303030318</v>
      </c>
      <c r="AE49" s="246">
        <f>AVERAGE(S49:T49:U49)</f>
        <v>10.505959595959599</v>
      </c>
      <c r="AF49" s="246">
        <f>AVERAGE(V49:Z49)</f>
        <v>11.176666666666668</v>
      </c>
      <c r="AG49" s="309">
        <f t="shared" ref="AG49:AG51" si="26">AVERAGE(AA49:AC49)</f>
        <v>12.066666666666668</v>
      </c>
      <c r="AH49" s="241">
        <f>AVERAGE(P49:AC49)</f>
        <v>10.843648989898989</v>
      </c>
      <c r="AI49" s="267"/>
    </row>
    <row r="50" spans="1:358" ht="50.25" hidden="1" customHeight="1" outlineLevel="1">
      <c r="A50" s="47" t="s">
        <v>25</v>
      </c>
      <c r="B50" s="78">
        <f t="shared" ref="B50" si="27">C50-$B$46</f>
        <v>-8.9999999999999858E-2</v>
      </c>
      <c r="C50" s="55">
        <v>14.1</v>
      </c>
      <c r="D50" s="49"/>
      <c r="E50" s="49"/>
      <c r="F50" s="57"/>
      <c r="G50" s="57"/>
      <c r="H50" s="56"/>
      <c r="I50" s="56"/>
      <c r="J50" s="55"/>
      <c r="K50" s="189">
        <v>13</v>
      </c>
      <c r="L50" s="191">
        <v>13</v>
      </c>
      <c r="M50" s="189">
        <v>13</v>
      </c>
      <c r="N50" s="189">
        <v>14.3</v>
      </c>
      <c r="O50" s="189">
        <v>14.75</v>
      </c>
      <c r="P50" s="388">
        <v>9.34</v>
      </c>
      <c r="Q50" s="388">
        <v>9.16</v>
      </c>
      <c r="R50" s="388">
        <v>10.375909090909097</v>
      </c>
      <c r="S50" s="388">
        <v>9.0500000000000007</v>
      </c>
      <c r="T50" s="388">
        <v>10.58333333333335</v>
      </c>
      <c r="U50" s="388">
        <v>11.884545454545446</v>
      </c>
      <c r="V50" s="189">
        <v>12.23</v>
      </c>
      <c r="W50" s="189">
        <v>11.641676391800404</v>
      </c>
      <c r="X50" s="185" t="s">
        <v>162</v>
      </c>
      <c r="Y50" s="186" t="s">
        <v>36</v>
      </c>
      <c r="Z50" s="189">
        <v>11.6</v>
      </c>
      <c r="AA50" s="189">
        <v>11.6</v>
      </c>
      <c r="AB50" s="189">
        <v>11.7</v>
      </c>
      <c r="AC50" s="297">
        <v>11.7</v>
      </c>
      <c r="AD50" s="308">
        <f>AVERAGE(P50:R50)</f>
        <v>9.6253030303030318</v>
      </c>
      <c r="AE50" s="246">
        <f>AVERAGE(S50:T50:U50)</f>
        <v>10.505959595959599</v>
      </c>
      <c r="AF50" s="246">
        <f>AVERAGE(V50:Z50)</f>
        <v>11.823892130600136</v>
      </c>
      <c r="AG50" s="309">
        <f t="shared" si="26"/>
        <v>11.666666666666666</v>
      </c>
      <c r="AH50" s="241">
        <f>AVERAGE(P50:AC50)</f>
        <v>10.905455355882358</v>
      </c>
      <c r="AI50" s="267"/>
    </row>
    <row r="51" spans="1:358" ht="50.25" hidden="1" customHeight="1" outlineLevel="1" thickBot="1">
      <c r="A51" s="47" t="s">
        <v>26</v>
      </c>
      <c r="B51" s="78" t="e">
        <f>C51-#REF!</f>
        <v>#REF!</v>
      </c>
      <c r="C51" s="55">
        <v>14.5</v>
      </c>
      <c r="D51" s="49"/>
      <c r="E51" s="49"/>
      <c r="F51" s="51"/>
      <c r="G51" s="51"/>
      <c r="H51" s="52"/>
      <c r="I51" s="52"/>
      <c r="J51" s="55"/>
      <c r="K51" s="181">
        <v>13.4</v>
      </c>
      <c r="L51" s="101">
        <v>13.4</v>
      </c>
      <c r="M51" s="101">
        <v>13.28</v>
      </c>
      <c r="N51" s="176">
        <v>13.62</v>
      </c>
      <c r="O51" s="176">
        <v>14</v>
      </c>
      <c r="P51" s="388">
        <v>9.34</v>
      </c>
      <c r="Q51" s="388">
        <v>9.16</v>
      </c>
      <c r="R51" s="389">
        <v>10.375909090909097</v>
      </c>
      <c r="S51" s="388">
        <v>9.0500000000000007</v>
      </c>
      <c r="T51" s="389">
        <v>10.58333333333335</v>
      </c>
      <c r="U51" s="388">
        <v>11.884545454545446</v>
      </c>
      <c r="V51" s="189">
        <v>12.23</v>
      </c>
      <c r="W51" s="183">
        <v>11.8</v>
      </c>
      <c r="X51" s="224" t="s">
        <v>212</v>
      </c>
      <c r="Y51" s="186" t="s">
        <v>213</v>
      </c>
      <c r="Z51" s="183">
        <v>11.2</v>
      </c>
      <c r="AA51" s="183">
        <v>12.3</v>
      </c>
      <c r="AB51" s="183">
        <v>14.2</v>
      </c>
      <c r="AC51" s="298">
        <v>14.6</v>
      </c>
      <c r="AD51" s="308">
        <f>AVERAGE(P51:R51)</f>
        <v>9.6253030303030318</v>
      </c>
      <c r="AE51" s="246">
        <f>AVERAGE(S51:T51:U51)</f>
        <v>10.505959595959599</v>
      </c>
      <c r="AF51" s="246">
        <f>AVERAGE(V51:Z51)</f>
        <v>11.743333333333334</v>
      </c>
      <c r="AG51" s="309">
        <f t="shared" si="26"/>
        <v>13.700000000000001</v>
      </c>
      <c r="AH51" s="241">
        <f>AVERAGE(P51:AC51)</f>
        <v>11.393648989898992</v>
      </c>
      <c r="AI51" s="267"/>
    </row>
    <row r="52" spans="1:358" s="62" customFormat="1" ht="19.5" hidden="1" outlineLevel="1" thickBot="1">
      <c r="A52" s="245" t="s">
        <v>75</v>
      </c>
      <c r="B52" s="155" t="s">
        <v>27</v>
      </c>
      <c r="C52" s="155" t="s">
        <v>27</v>
      </c>
      <c r="D52" s="155"/>
      <c r="E52" s="156"/>
      <c r="F52" s="157" t="e">
        <f>AVERAGE(F48:F51)</f>
        <v>#DIV/0!</v>
      </c>
      <c r="G52" s="157"/>
      <c r="H52" s="157"/>
      <c r="I52" s="157"/>
      <c r="J52" s="157" t="e">
        <f t="shared" ref="J52:K52" si="28">AVERAGE(J48:J51)</f>
        <v>#DIV/0!</v>
      </c>
      <c r="K52" s="157">
        <f t="shared" si="28"/>
        <v>13.35</v>
      </c>
      <c r="L52" s="157">
        <v>13.75</v>
      </c>
      <c r="M52" s="157">
        <f>AVERAGE(M48:M51)</f>
        <v>13.07</v>
      </c>
      <c r="N52" s="157">
        <f>AVERAGE(N48:N51)</f>
        <v>14.03</v>
      </c>
      <c r="O52" s="157">
        <f>AVERAGE(O48:O51)</f>
        <v>14.15</v>
      </c>
      <c r="P52" s="157">
        <f>AVERAGE(P48:P51)</f>
        <v>9.34</v>
      </c>
      <c r="Q52" s="157">
        <f>AVERAGE(Q48:Q51)</f>
        <v>9.16</v>
      </c>
      <c r="R52" s="157">
        <f t="shared" ref="R52:AG52" si="29">AVERAGE(R48:R51)</f>
        <v>10.375909090909097</v>
      </c>
      <c r="S52" s="59">
        <f t="shared" si="29"/>
        <v>9.0500000000000007</v>
      </c>
      <c r="T52" s="59">
        <f>AVERAGE(T48:T51)</f>
        <v>10.58333333333335</v>
      </c>
      <c r="U52" s="59">
        <f t="shared" si="29"/>
        <v>11.884545454545446</v>
      </c>
      <c r="V52" s="59">
        <f t="shared" si="29"/>
        <v>12.23</v>
      </c>
      <c r="W52" s="59">
        <f t="shared" si="29"/>
        <v>11.410419097950101</v>
      </c>
      <c r="X52" s="379"/>
      <c r="Y52" s="379"/>
      <c r="Z52" s="59">
        <f t="shared" si="29"/>
        <v>11.2</v>
      </c>
      <c r="AA52" s="59">
        <f t="shared" si="29"/>
        <v>11.737500000000001</v>
      </c>
      <c r="AB52" s="59">
        <f t="shared" si="29"/>
        <v>12.637499999999999</v>
      </c>
      <c r="AC52" s="234">
        <f t="shared" si="29"/>
        <v>12.825000000000001</v>
      </c>
      <c r="AD52" s="310">
        <f t="shared" si="29"/>
        <v>9.6253030303030318</v>
      </c>
      <c r="AE52" s="59">
        <f t="shared" si="29"/>
        <v>10.505959595959599</v>
      </c>
      <c r="AF52" s="59">
        <f t="shared" si="29"/>
        <v>11.613473032650035</v>
      </c>
      <c r="AG52" s="311">
        <f t="shared" si="29"/>
        <v>12.4</v>
      </c>
      <c r="AH52" s="242">
        <f>AVERAGE(AH48:AH51)</f>
        <v>11.036183914728166</v>
      </c>
      <c r="AI52" s="270"/>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s="61"/>
      <c r="GU52" s="61"/>
      <c r="GV52" s="61"/>
      <c r="GW52" s="61"/>
      <c r="GX52" s="61"/>
      <c r="GY52" s="61"/>
      <c r="GZ52" s="61"/>
      <c r="HA52" s="61"/>
      <c r="HB52" s="61"/>
      <c r="HC52" s="61"/>
      <c r="HD52" s="61"/>
      <c r="HE52" s="61"/>
      <c r="HF52" s="61"/>
      <c r="HG52" s="61"/>
      <c r="HH52" s="61"/>
      <c r="HI52" s="61"/>
      <c r="HJ52" s="61"/>
      <c r="HK52" s="61"/>
      <c r="HL52" s="61"/>
      <c r="HM52" s="61"/>
      <c r="HN52" s="61"/>
      <c r="HO52" s="61"/>
      <c r="HP52" s="61"/>
      <c r="HQ52" s="61"/>
      <c r="HR52" s="61"/>
      <c r="HS52" s="61"/>
      <c r="HT52" s="61"/>
      <c r="HU52" s="61"/>
      <c r="HV52" s="61"/>
      <c r="HW52" s="61"/>
      <c r="HX52" s="61"/>
      <c r="HY52" s="61"/>
      <c r="HZ52" s="61"/>
      <c r="IA52" s="61"/>
      <c r="IB52" s="61"/>
      <c r="IC52" s="61"/>
      <c r="ID52" s="61"/>
      <c r="IE52" s="61"/>
      <c r="IF52" s="61"/>
      <c r="IG52" s="61"/>
      <c r="IH52" s="61"/>
      <c r="II52" s="61"/>
      <c r="IJ52" s="61"/>
      <c r="IK52" s="61"/>
      <c r="IL52" s="61"/>
      <c r="IM52" s="61"/>
      <c r="IN52" s="61"/>
      <c r="IO52" s="61"/>
      <c r="IP52" s="61"/>
      <c r="IQ52" s="61"/>
      <c r="IR52" s="61"/>
      <c r="IS52" s="61"/>
      <c r="IT52" s="61"/>
      <c r="IU52" s="61"/>
      <c r="IV52" s="61"/>
      <c r="IW52" s="61"/>
      <c r="IX52" s="61"/>
      <c r="IY52" s="61"/>
      <c r="IZ52" s="61"/>
      <c r="JA52" s="61"/>
      <c r="JB52" s="61"/>
      <c r="JC52" s="61"/>
      <c r="JD52" s="61"/>
      <c r="JE52" s="61"/>
      <c r="JF52" s="61"/>
      <c r="JG52" s="61"/>
      <c r="JH52" s="61"/>
      <c r="JI52" s="61"/>
      <c r="JJ52" s="61"/>
      <c r="JK52" s="61"/>
      <c r="JL52" s="61"/>
      <c r="JM52" s="61"/>
      <c r="JN52" s="61"/>
      <c r="JO52" s="61"/>
      <c r="JP52" s="61"/>
      <c r="JQ52" s="61"/>
      <c r="JR52" s="61"/>
      <c r="JS52" s="61"/>
      <c r="JT52" s="61"/>
      <c r="JU52" s="61"/>
      <c r="JV52" s="61"/>
      <c r="JW52" s="61"/>
      <c r="JX52" s="61"/>
      <c r="JY52" s="61"/>
      <c r="JZ52" s="61"/>
      <c r="KA52" s="61"/>
      <c r="KB52" s="61"/>
      <c r="KC52" s="61"/>
      <c r="KD52" s="61"/>
      <c r="KE52" s="61"/>
      <c r="KF52" s="61"/>
      <c r="KG52" s="61"/>
      <c r="KH52" s="61"/>
      <c r="KI52" s="61"/>
      <c r="KJ52" s="61"/>
      <c r="KK52" s="61"/>
      <c r="KL52" s="61"/>
      <c r="KM52" s="61"/>
      <c r="KN52" s="61"/>
      <c r="KO52" s="61"/>
      <c r="KP52" s="61"/>
      <c r="KQ52" s="61"/>
      <c r="KR52" s="61"/>
      <c r="KS52" s="61"/>
      <c r="KT52" s="61"/>
      <c r="KU52" s="61"/>
      <c r="KV52" s="61"/>
      <c r="KW52" s="61"/>
      <c r="KX52" s="61"/>
      <c r="KY52" s="61"/>
      <c r="KZ52" s="61"/>
      <c r="LA52" s="61"/>
      <c r="LB52" s="61"/>
      <c r="LC52" s="61"/>
      <c r="LD52" s="61"/>
      <c r="LE52" s="61"/>
      <c r="LF52" s="61"/>
      <c r="LG52" s="61"/>
      <c r="LH52" s="61"/>
      <c r="LI52" s="61"/>
      <c r="LJ52" s="61"/>
      <c r="LK52" s="61"/>
      <c r="LL52" s="61"/>
      <c r="LM52" s="61"/>
      <c r="LN52" s="61"/>
      <c r="LO52" s="61"/>
      <c r="LP52" s="61"/>
      <c r="LQ52" s="61"/>
      <c r="LR52" s="61"/>
      <c r="LS52" s="61"/>
      <c r="LT52" s="61"/>
      <c r="LU52" s="61"/>
      <c r="LV52" s="61"/>
      <c r="LW52" s="61"/>
      <c r="LX52" s="61"/>
      <c r="LY52" s="61"/>
      <c r="LZ52" s="61"/>
      <c r="MA52" s="61"/>
      <c r="MB52" s="61"/>
      <c r="MC52" s="61"/>
      <c r="MD52" s="61"/>
      <c r="ME52" s="61"/>
      <c r="MF52" s="61"/>
      <c r="MG52" s="61"/>
      <c r="MH52" s="61"/>
      <c r="MI52" s="61"/>
      <c r="MJ52" s="61"/>
      <c r="MK52" s="61"/>
      <c r="ML52" s="61"/>
      <c r="MM52" s="61"/>
      <c r="MN52" s="61"/>
      <c r="MO52" s="61"/>
      <c r="MP52" s="61"/>
      <c r="MQ52" s="61"/>
      <c r="MR52" s="61"/>
      <c r="MS52" s="61"/>
      <c r="MT52" s="61"/>
    </row>
    <row r="53" spans="1:358" ht="19.5" collapsed="1" thickBot="1">
      <c r="A53" s="227" t="s">
        <v>74</v>
      </c>
      <c r="B53" s="165"/>
      <c r="C53" s="165"/>
      <c r="D53" s="166"/>
      <c r="E53" s="166"/>
      <c r="F53" s="167"/>
      <c r="G53" s="167"/>
      <c r="H53" s="167"/>
      <c r="I53" s="167"/>
      <c r="J53" s="168"/>
      <c r="K53" s="167">
        <f>K52+K14</f>
        <v>61.65</v>
      </c>
      <c r="L53" s="167">
        <f>L52+L14</f>
        <v>60.6</v>
      </c>
      <c r="M53" s="167"/>
      <c r="N53" s="164">
        <f>N52</f>
        <v>14.03</v>
      </c>
      <c r="O53" s="164">
        <f t="shared" ref="O53" si="30">O52</f>
        <v>14.15</v>
      </c>
      <c r="P53" s="164">
        <f>P52</f>
        <v>9.34</v>
      </c>
      <c r="Q53" s="164">
        <f t="shared" ref="Q53" si="31">Q52</f>
        <v>9.16</v>
      </c>
      <c r="R53" s="164">
        <f>R52</f>
        <v>10.375909090909097</v>
      </c>
      <c r="S53" s="164">
        <f>S52</f>
        <v>9.0500000000000007</v>
      </c>
      <c r="T53" s="164">
        <f>T52</f>
        <v>10.58333333333335</v>
      </c>
      <c r="U53" s="164">
        <v>11.7</v>
      </c>
      <c r="V53" s="164">
        <f>V52</f>
        <v>12.23</v>
      </c>
      <c r="W53" s="164">
        <v>11.4</v>
      </c>
      <c r="X53" s="370"/>
      <c r="Y53" s="370"/>
      <c r="Z53" s="164">
        <v>11.2</v>
      </c>
      <c r="AA53" s="164">
        <v>11.7</v>
      </c>
      <c r="AB53" s="164">
        <v>12.3</v>
      </c>
      <c r="AC53" s="164">
        <v>12.5</v>
      </c>
      <c r="AD53" s="312">
        <f>AVERAGE(P53:R53)</f>
        <v>9.6253030303030318</v>
      </c>
      <c r="AE53" s="164">
        <f>AVERAGE(S53:T53:U53)</f>
        <v>10.44444444444445</v>
      </c>
      <c r="AF53" s="164">
        <f>AVERAGE(V53:Z53)</f>
        <v>11.61</v>
      </c>
      <c r="AG53" s="313">
        <f>AVERAGE(AA53:AC53)</f>
        <v>12.166666666666666</v>
      </c>
      <c r="AH53" s="242">
        <f>AVERAGE(P53:AC53)</f>
        <v>10.961603535353538</v>
      </c>
      <c r="AI53" s="275">
        <v>12.8</v>
      </c>
    </row>
    <row r="54" spans="1:358" ht="21.75" thickBot="1">
      <c r="A54" s="196" t="s">
        <v>41</v>
      </c>
      <c r="B54" s="88"/>
      <c r="C54" s="88"/>
      <c r="D54" s="65"/>
      <c r="E54" s="65"/>
      <c r="F54" s="20"/>
      <c r="G54" s="20"/>
      <c r="H54" s="20"/>
      <c r="I54" s="20"/>
      <c r="J54" s="109"/>
      <c r="K54" s="20"/>
      <c r="L54" s="20"/>
      <c r="M54" s="20"/>
      <c r="N54" s="20"/>
      <c r="O54" s="20"/>
      <c r="P54" s="20"/>
      <c r="Q54" s="20"/>
      <c r="R54" s="23"/>
      <c r="S54" s="24"/>
      <c r="T54" s="24"/>
      <c r="U54" s="24"/>
      <c r="V54" s="24"/>
      <c r="W54" s="23"/>
      <c r="X54" s="371"/>
      <c r="Y54" s="371"/>
      <c r="Z54" s="23"/>
      <c r="AA54" s="23"/>
      <c r="AB54" s="23"/>
      <c r="AC54" s="24"/>
      <c r="AD54" s="314"/>
      <c r="AE54" s="23"/>
      <c r="AF54" s="23"/>
      <c r="AG54" s="303"/>
      <c r="AH54" s="238"/>
      <c r="AI54" s="267"/>
    </row>
    <row r="55" spans="1:358" hidden="1" outlineLevel="1">
      <c r="A55" s="89" t="s">
        <v>42</v>
      </c>
      <c r="B55" s="110">
        <v>-1.1100000000000001</v>
      </c>
      <c r="C55" s="110" t="str">
        <f>C46</f>
        <v>Previous WK</v>
      </c>
      <c r="D55" s="98"/>
      <c r="E55" s="99">
        <v>-3.67</v>
      </c>
      <c r="F55" s="35"/>
      <c r="G55" s="35"/>
      <c r="H55" s="35"/>
      <c r="I55" s="35"/>
      <c r="J55" s="72"/>
      <c r="K55" s="35"/>
      <c r="L55" s="37"/>
      <c r="M55" s="37"/>
      <c r="N55" s="35"/>
      <c r="O55" s="35"/>
      <c r="P55" s="35"/>
      <c r="Q55" s="35"/>
      <c r="R55" s="38"/>
      <c r="S55" s="39"/>
      <c r="T55" s="39"/>
      <c r="U55" s="396"/>
      <c r="V55" s="39"/>
      <c r="W55" s="38"/>
      <c r="X55" s="372"/>
      <c r="Y55" s="372"/>
      <c r="Z55" s="38"/>
      <c r="AA55" s="38"/>
      <c r="AB55" s="38"/>
      <c r="AC55" s="39"/>
      <c r="AD55" s="304"/>
      <c r="AE55" s="248"/>
      <c r="AF55" s="248"/>
      <c r="AG55" s="305"/>
      <c r="AH55" s="239"/>
      <c r="AI55" s="267"/>
    </row>
    <row r="56" spans="1:358" s="77" customFormat="1" ht="18.75" hidden="1" outlineLevel="1">
      <c r="A56" s="1180"/>
      <c r="B56" s="1181"/>
      <c r="C56" s="1181"/>
      <c r="D56" s="41"/>
      <c r="E56" s="41"/>
      <c r="F56" s="76"/>
      <c r="G56" s="76"/>
      <c r="H56" s="76"/>
      <c r="I56" s="76"/>
      <c r="J56" s="43"/>
      <c r="K56" s="76"/>
      <c r="L56" s="76"/>
      <c r="M56" s="76"/>
      <c r="N56" s="76"/>
      <c r="O56" s="76"/>
      <c r="P56" s="222"/>
      <c r="Q56" s="76"/>
      <c r="R56" s="44"/>
      <c r="S56" s="44"/>
      <c r="T56" s="44"/>
      <c r="U56" s="44"/>
      <c r="V56" s="44"/>
      <c r="W56" s="44"/>
      <c r="X56" s="376"/>
      <c r="Y56" s="377"/>
      <c r="Z56" s="44"/>
      <c r="AA56" s="44"/>
      <c r="AB56" s="44"/>
      <c r="AC56" s="235"/>
      <c r="AD56" s="315"/>
      <c r="AE56" s="44"/>
      <c r="AF56" s="44"/>
      <c r="AG56" s="316"/>
      <c r="AH56" s="240"/>
      <c r="AI56" s="268"/>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c r="EK56" s="45"/>
      <c r="EL56" s="45"/>
      <c r="EM56" s="45"/>
      <c r="EN56" s="45"/>
      <c r="EO56" s="45"/>
      <c r="EP56" s="45"/>
      <c r="EQ56" s="45"/>
      <c r="ER56" s="45"/>
      <c r="ES56" s="45"/>
      <c r="ET56" s="45"/>
      <c r="EU56" s="45"/>
      <c r="EV56" s="45"/>
      <c r="EW56" s="45"/>
      <c r="EX56" s="45"/>
      <c r="EY56" s="45"/>
      <c r="EZ56" s="45"/>
      <c r="FA56" s="45"/>
      <c r="FB56" s="45"/>
      <c r="FC56" s="45"/>
      <c r="FD56" s="45"/>
      <c r="FE56" s="45"/>
      <c r="FF56" s="45"/>
      <c r="FG56" s="45"/>
      <c r="FH56" s="45"/>
      <c r="FI56" s="45"/>
      <c r="FJ56" s="45"/>
      <c r="FK56" s="45"/>
      <c r="FL56" s="45"/>
      <c r="FM56" s="45"/>
      <c r="FN56" s="45"/>
      <c r="FO56" s="45"/>
      <c r="FP56" s="45"/>
      <c r="FQ56" s="45"/>
      <c r="FR56" s="45"/>
      <c r="FS56" s="45"/>
      <c r="FT56" s="45"/>
      <c r="FU56" s="45"/>
      <c r="FV56" s="45"/>
      <c r="FW56" s="45"/>
      <c r="FX56" s="45"/>
      <c r="FY56" s="45"/>
      <c r="FZ56" s="45"/>
      <c r="GA56" s="45"/>
      <c r="GB56" s="45"/>
      <c r="GC56" s="45"/>
      <c r="GD56" s="45"/>
      <c r="GE56" s="45"/>
      <c r="GF56" s="45"/>
      <c r="GG56" s="45"/>
      <c r="GH56" s="45"/>
      <c r="GI56" s="45"/>
      <c r="GJ56" s="45"/>
      <c r="GK56" s="45"/>
      <c r="GL56" s="45"/>
      <c r="GM56" s="45"/>
      <c r="GN56" s="45"/>
      <c r="GO56" s="45"/>
      <c r="GP56" s="45"/>
      <c r="GQ56" s="45"/>
      <c r="GR56" s="45"/>
      <c r="GS56" s="45"/>
      <c r="GT56" s="45"/>
      <c r="GU56" s="45"/>
      <c r="GV56" s="45"/>
      <c r="GW56" s="45"/>
      <c r="GX56" s="45"/>
      <c r="GY56" s="45"/>
      <c r="GZ56" s="45"/>
      <c r="HA56" s="45"/>
      <c r="HB56" s="45"/>
      <c r="HC56" s="45"/>
      <c r="HD56" s="45"/>
      <c r="HE56" s="45"/>
      <c r="HF56" s="45"/>
      <c r="HG56" s="45"/>
      <c r="HH56" s="45"/>
      <c r="HI56" s="45"/>
      <c r="HJ56" s="45"/>
      <c r="HK56" s="45"/>
      <c r="HL56" s="45"/>
      <c r="HM56" s="45"/>
      <c r="HN56" s="45"/>
      <c r="HO56" s="45"/>
      <c r="HP56" s="45"/>
      <c r="HQ56" s="45"/>
      <c r="HR56" s="45"/>
      <c r="HS56" s="45"/>
      <c r="HT56" s="45"/>
      <c r="HU56" s="45"/>
      <c r="HV56" s="45"/>
      <c r="HW56" s="45"/>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row>
    <row r="57" spans="1:358" ht="51" hidden="1" customHeight="1" outlineLevel="1">
      <c r="A57" s="47" t="s">
        <v>23</v>
      </c>
      <c r="B57" s="78">
        <f>C57-$B$55</f>
        <v>-0.8899999999999999</v>
      </c>
      <c r="C57" s="55">
        <v>-2</v>
      </c>
      <c r="D57" s="49"/>
      <c r="E57" s="49"/>
      <c r="F57" s="52"/>
      <c r="G57" s="57"/>
      <c r="H57" s="56"/>
      <c r="I57" s="56"/>
      <c r="J57" s="55"/>
      <c r="K57" s="189">
        <v>-7.5</v>
      </c>
      <c r="L57" s="191">
        <v>-7.5</v>
      </c>
      <c r="M57" s="154">
        <v>-8</v>
      </c>
      <c r="N57" s="176">
        <v>-7</v>
      </c>
      <c r="O57" s="176">
        <v>-7</v>
      </c>
      <c r="P57" s="389">
        <v>-3.13</v>
      </c>
      <c r="Q57" s="389">
        <v>-5.08</v>
      </c>
      <c r="R57" s="389">
        <v>-7.3010164638511021</v>
      </c>
      <c r="S57" s="389">
        <v>-8.77</v>
      </c>
      <c r="T57" s="388">
        <v>-9.0720209973753256</v>
      </c>
      <c r="U57" s="388">
        <v>-8.3847566213314266</v>
      </c>
      <c r="V57" s="189">
        <v>-4.41</v>
      </c>
      <c r="W57" s="189">
        <v>-5.5</v>
      </c>
      <c r="X57" s="185"/>
      <c r="Y57" s="186"/>
      <c r="Z57" s="189">
        <v>-7</v>
      </c>
      <c r="AA57" s="189">
        <v>-6.75</v>
      </c>
      <c r="AB57" s="189">
        <v>-6.5</v>
      </c>
      <c r="AC57" s="297">
        <v>-6.6</v>
      </c>
      <c r="AD57" s="308">
        <f>AVERAGE(P57:R57)</f>
        <v>-5.1703388212837007</v>
      </c>
      <c r="AE57" s="246">
        <f>AVERAGE(S57:T57:U57)</f>
        <v>-8.7422592062355839</v>
      </c>
      <c r="AF57" s="246">
        <f>AVERAGE(V57:Z57)</f>
        <v>-5.6366666666666667</v>
      </c>
      <c r="AG57" s="309">
        <f>AVERAGE(AA57:AC57)</f>
        <v>-6.6166666666666671</v>
      </c>
      <c r="AH57" s="241">
        <f>AVERAGE(P57:AC57)</f>
        <v>-6.5414828402131535</v>
      </c>
      <c r="AI57" s="267"/>
    </row>
    <row r="58" spans="1:358" ht="51" hidden="1" customHeight="1" outlineLevel="1">
      <c r="A58" s="47" t="s">
        <v>24</v>
      </c>
      <c r="B58" s="78">
        <f t="shared" ref="B58" si="32">C58-$B$43</f>
        <v>-1.2</v>
      </c>
      <c r="C58" s="111">
        <v>-1.2</v>
      </c>
      <c r="D58" s="49"/>
      <c r="E58" s="49"/>
      <c r="F58" s="56"/>
      <c r="G58" s="57"/>
      <c r="H58" s="56"/>
      <c r="I58" s="56"/>
      <c r="J58" s="111"/>
      <c r="K58" s="189">
        <v>-8.1</v>
      </c>
      <c r="L58" s="191">
        <v>-8.1</v>
      </c>
      <c r="M58" s="154">
        <v>-8.3000000000000007</v>
      </c>
      <c r="N58" s="176">
        <v>-7</v>
      </c>
      <c r="O58" s="191"/>
      <c r="P58" s="389">
        <v>-3.13</v>
      </c>
      <c r="Q58" s="389">
        <v>-5.08</v>
      </c>
      <c r="R58" s="388">
        <v>-7.3010164638511021</v>
      </c>
      <c r="S58" s="388">
        <v>-8.77</v>
      </c>
      <c r="T58" s="388">
        <v>-9.0720209973753256</v>
      </c>
      <c r="U58" s="388">
        <v>-8.3847566213314266</v>
      </c>
      <c r="V58" s="189">
        <v>-4.41</v>
      </c>
      <c r="W58" s="189">
        <v>-5</v>
      </c>
      <c r="X58" s="185"/>
      <c r="Y58" s="186"/>
      <c r="Z58" s="189">
        <v>-7</v>
      </c>
      <c r="AA58" s="189">
        <v>-7.7</v>
      </c>
      <c r="AB58" s="189">
        <v>-7.7</v>
      </c>
      <c r="AC58" s="297">
        <v>-7.5</v>
      </c>
      <c r="AD58" s="308">
        <f>AVERAGE(P58:R58)</f>
        <v>-5.1703388212837007</v>
      </c>
      <c r="AE58" s="246">
        <f>AVERAGE(S58:T58:U58)</f>
        <v>-8.7422592062355839</v>
      </c>
      <c r="AF58" s="246">
        <f>AVERAGE(V58:Z58)</f>
        <v>-5.47</v>
      </c>
      <c r="AG58" s="309">
        <f t="shared" ref="AG58:AG60" si="33">AVERAGE(AA58:AC58)</f>
        <v>-7.6333333333333329</v>
      </c>
      <c r="AH58" s="241">
        <f>AVERAGE(P58:AC58)</f>
        <v>-6.7539828402131548</v>
      </c>
      <c r="AI58" s="267"/>
    </row>
    <row r="59" spans="1:358" ht="51" hidden="1" customHeight="1" outlineLevel="1">
      <c r="A59" s="47" t="s">
        <v>25</v>
      </c>
      <c r="B59" s="78">
        <f t="shared" ref="B59" si="34">C59-$B$55</f>
        <v>-0.3899999999999999</v>
      </c>
      <c r="C59" s="55">
        <v>-1.5</v>
      </c>
      <c r="D59" s="49"/>
      <c r="E59" s="49"/>
      <c r="F59" s="52"/>
      <c r="G59" s="57"/>
      <c r="H59" s="56"/>
      <c r="I59" s="56"/>
      <c r="J59" s="55"/>
      <c r="K59" s="189">
        <v>-8</v>
      </c>
      <c r="L59" s="191">
        <v>-8</v>
      </c>
      <c r="M59" s="189">
        <v>-8</v>
      </c>
      <c r="N59" s="176">
        <v>-7</v>
      </c>
      <c r="O59" s="176">
        <v>-6.5</v>
      </c>
      <c r="P59" s="389">
        <v>-3.13</v>
      </c>
      <c r="Q59" s="389">
        <v>-5.08</v>
      </c>
      <c r="R59" s="389">
        <v>-7.3010164638511021</v>
      </c>
      <c r="S59" s="389">
        <v>-8.77</v>
      </c>
      <c r="T59" s="388">
        <v>-9.0720209973753256</v>
      </c>
      <c r="U59" s="388">
        <v>-8.3847566213314266</v>
      </c>
      <c r="V59" s="189">
        <v>-4.41</v>
      </c>
      <c r="W59" s="189">
        <v>-5.7</v>
      </c>
      <c r="X59" s="185" t="s">
        <v>214</v>
      </c>
      <c r="Y59" s="186" t="s">
        <v>214</v>
      </c>
      <c r="Z59" s="189">
        <v>-7</v>
      </c>
      <c r="AA59" s="189">
        <v>-8</v>
      </c>
      <c r="AB59" s="189">
        <v>-8</v>
      </c>
      <c r="AC59" s="297">
        <v>-8</v>
      </c>
      <c r="AD59" s="308">
        <f>AVERAGE(P59:R59)</f>
        <v>-5.1703388212837007</v>
      </c>
      <c r="AE59" s="246">
        <f>AVERAGE(S59:T59:U59)</f>
        <v>-8.7422592062355839</v>
      </c>
      <c r="AF59" s="246">
        <f>AVERAGE(V59:Z59)</f>
        <v>-5.7033333333333331</v>
      </c>
      <c r="AG59" s="309">
        <f t="shared" si="33"/>
        <v>-8</v>
      </c>
      <c r="AH59" s="241">
        <f>AVERAGE(P59:AC59)</f>
        <v>-6.9039828402131542</v>
      </c>
      <c r="AI59" s="267"/>
    </row>
    <row r="60" spans="1:358" ht="51" hidden="1" customHeight="1" outlineLevel="1" thickBot="1">
      <c r="A60" s="47" t="s">
        <v>26</v>
      </c>
      <c r="B60" s="78">
        <f>C60-$B$25</f>
        <v>-1.98</v>
      </c>
      <c r="C60" s="55">
        <v>-1.98</v>
      </c>
      <c r="D60" s="49"/>
      <c r="E60" s="49"/>
      <c r="F60" s="52"/>
      <c r="G60" s="51"/>
      <c r="H60" s="52"/>
      <c r="I60" s="52"/>
      <c r="J60" s="55"/>
      <c r="K60" s="181">
        <v>-9.02</v>
      </c>
      <c r="L60" s="101">
        <v>-9.02</v>
      </c>
      <c r="M60" s="101">
        <v>-9.02</v>
      </c>
      <c r="N60" s="182">
        <v>-6.67</v>
      </c>
      <c r="O60" s="182">
        <v>-6.7</v>
      </c>
      <c r="P60" s="389">
        <v>-3.13</v>
      </c>
      <c r="Q60" s="389">
        <v>-5.08</v>
      </c>
      <c r="R60" s="388">
        <v>-7.3010164638511021</v>
      </c>
      <c r="S60" s="388">
        <v>-8.77</v>
      </c>
      <c r="T60" s="388">
        <v>-9.0720209973753256</v>
      </c>
      <c r="U60" s="388">
        <v>-8.3847566213314266</v>
      </c>
      <c r="V60" s="189">
        <v>-4.41</v>
      </c>
      <c r="W60" s="189">
        <v>-6.22</v>
      </c>
      <c r="X60" s="185" t="s">
        <v>205</v>
      </c>
      <c r="Y60" s="186"/>
      <c r="Z60" s="189">
        <v>-6.9</v>
      </c>
      <c r="AA60" s="189">
        <v>-7.8</v>
      </c>
      <c r="AB60" s="189">
        <v>-7.8</v>
      </c>
      <c r="AC60" s="297">
        <v>-7.6</v>
      </c>
      <c r="AD60" s="308">
        <f>AVERAGE(P60:R60)</f>
        <v>-5.1703388212837007</v>
      </c>
      <c r="AE60" s="246">
        <f>AVERAGE(S60:T60:U60)</f>
        <v>-8.7422592062355839</v>
      </c>
      <c r="AF60" s="246">
        <f>AVERAGE(V60:Z60)</f>
        <v>-5.8433333333333337</v>
      </c>
      <c r="AG60" s="309">
        <f t="shared" si="33"/>
        <v>-7.7333333333333334</v>
      </c>
      <c r="AH60" s="241">
        <f>AVERAGE(P60:AC60)</f>
        <v>-6.8723161735464871</v>
      </c>
      <c r="AI60" s="267"/>
    </row>
    <row r="61" spans="1:358" s="62" customFormat="1" ht="19.5" hidden="1" outlineLevel="1" thickBot="1">
      <c r="A61" s="245" t="s">
        <v>75</v>
      </c>
      <c r="B61" s="58" t="s">
        <v>27</v>
      </c>
      <c r="C61" s="58" t="s">
        <v>27</v>
      </c>
      <c r="D61" s="87"/>
      <c r="E61" s="58"/>
      <c r="F61" s="59"/>
      <c r="G61" s="59"/>
      <c r="H61" s="59"/>
      <c r="I61" s="59"/>
      <c r="J61" s="59"/>
      <c r="K61" s="59">
        <f t="shared" ref="K61:AG61" si="35">AVERAGE(K57:K60)</f>
        <v>-8.1550000000000011</v>
      </c>
      <c r="L61" s="59">
        <f t="shared" si="35"/>
        <v>-8.1550000000000011</v>
      </c>
      <c r="M61" s="59">
        <f t="shared" si="35"/>
        <v>-8.33</v>
      </c>
      <c r="N61" s="59">
        <f t="shared" si="35"/>
        <v>-6.9175000000000004</v>
      </c>
      <c r="O61" s="59">
        <f t="shared" si="35"/>
        <v>-6.7333333333333334</v>
      </c>
      <c r="P61" s="59">
        <f>AVERAGE(P57:P60)</f>
        <v>-3.13</v>
      </c>
      <c r="Q61" s="59">
        <f t="shared" si="35"/>
        <v>-5.08</v>
      </c>
      <c r="R61" s="59">
        <f t="shared" si="35"/>
        <v>-7.3010164638511021</v>
      </c>
      <c r="S61" s="59">
        <f t="shared" si="35"/>
        <v>-8.77</v>
      </c>
      <c r="T61" s="59">
        <f>AVERAGE(T57:T60)</f>
        <v>-9.0720209973753256</v>
      </c>
      <c r="U61" s="59">
        <f t="shared" si="35"/>
        <v>-8.3847566213314266</v>
      </c>
      <c r="V61" s="59">
        <f t="shared" si="35"/>
        <v>-4.41</v>
      </c>
      <c r="W61" s="59">
        <f t="shared" si="35"/>
        <v>-5.6049999999999995</v>
      </c>
      <c r="X61" s="369"/>
      <c r="Y61" s="369"/>
      <c r="Z61" s="59">
        <f t="shared" si="35"/>
        <v>-6.9749999999999996</v>
      </c>
      <c r="AA61" s="59">
        <f t="shared" si="35"/>
        <v>-7.5625</v>
      </c>
      <c r="AB61" s="59">
        <f t="shared" si="35"/>
        <v>-7.5</v>
      </c>
      <c r="AC61" s="234">
        <f t="shared" si="35"/>
        <v>-7.4250000000000007</v>
      </c>
      <c r="AD61" s="310">
        <f t="shared" si="35"/>
        <v>-5.1703388212837007</v>
      </c>
      <c r="AE61" s="59">
        <f t="shared" si="35"/>
        <v>-8.7422592062355839</v>
      </c>
      <c r="AF61" s="59">
        <f t="shared" si="35"/>
        <v>-5.6633333333333331</v>
      </c>
      <c r="AG61" s="311">
        <f t="shared" si="35"/>
        <v>-7.4958333333333336</v>
      </c>
      <c r="AH61" s="242">
        <f>AVERAGE(AH57:AH60)</f>
        <v>-6.7679411735464869</v>
      </c>
      <c r="AI61" s="269"/>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c r="HI61" s="61"/>
      <c r="HJ61" s="61"/>
      <c r="HK61" s="61"/>
      <c r="HL61" s="61"/>
      <c r="HM61" s="61"/>
      <c r="HN61" s="61"/>
      <c r="HO61" s="61"/>
      <c r="HP61" s="61"/>
      <c r="HQ61" s="61"/>
      <c r="HR61" s="61"/>
      <c r="HS61" s="61"/>
      <c r="HT61" s="61"/>
      <c r="HU61" s="61"/>
      <c r="HV61" s="61"/>
      <c r="HW61" s="61"/>
      <c r="HX61" s="61"/>
      <c r="HY61" s="61"/>
      <c r="HZ61" s="61"/>
      <c r="IA61" s="61"/>
      <c r="IB61" s="61"/>
      <c r="IC61" s="61"/>
      <c r="ID61" s="61"/>
      <c r="IE61" s="61"/>
      <c r="IF61" s="61"/>
      <c r="IG61" s="61"/>
      <c r="IH61" s="61"/>
      <c r="II61" s="61"/>
      <c r="IJ61" s="61"/>
      <c r="IK61" s="61"/>
      <c r="IL61" s="61"/>
      <c r="IM61" s="61"/>
      <c r="IN61" s="61"/>
      <c r="IO61" s="61"/>
      <c r="IP61" s="61"/>
      <c r="IQ61" s="61"/>
      <c r="IR61" s="61"/>
      <c r="IS61" s="61"/>
      <c r="IT61" s="61"/>
      <c r="IU61" s="61"/>
      <c r="IV61" s="61"/>
      <c r="IW61" s="61"/>
      <c r="IX61" s="61"/>
      <c r="IY61" s="61"/>
      <c r="IZ61" s="61"/>
      <c r="JA61" s="61"/>
      <c r="JB61" s="61"/>
      <c r="JC61" s="61"/>
      <c r="JD61" s="61"/>
      <c r="JE61" s="61"/>
      <c r="JF61" s="61"/>
      <c r="JG61" s="61"/>
      <c r="JH61" s="61"/>
      <c r="JI61" s="61"/>
      <c r="JJ61" s="61"/>
      <c r="JK61" s="61"/>
      <c r="JL61" s="61"/>
      <c r="JM61" s="61"/>
      <c r="JN61" s="61"/>
      <c r="JO61" s="61"/>
      <c r="JP61" s="61"/>
      <c r="JQ61" s="61"/>
      <c r="JR61" s="61"/>
      <c r="JS61" s="61"/>
      <c r="JT61" s="61"/>
      <c r="JU61" s="61"/>
      <c r="JV61" s="61"/>
      <c r="JW61" s="61"/>
      <c r="JX61" s="61"/>
      <c r="JY61" s="61"/>
      <c r="JZ61" s="61"/>
      <c r="KA61" s="61"/>
      <c r="KB61" s="61"/>
      <c r="KC61" s="61"/>
      <c r="KD61" s="61"/>
      <c r="KE61" s="61"/>
      <c r="KF61" s="61"/>
      <c r="KG61" s="61"/>
      <c r="KH61" s="61"/>
      <c r="KI61" s="61"/>
      <c r="KJ61" s="61"/>
      <c r="KK61" s="61"/>
      <c r="KL61" s="61"/>
      <c r="KM61" s="61"/>
      <c r="KN61" s="61"/>
      <c r="KO61" s="61"/>
      <c r="KP61" s="61"/>
      <c r="KQ61" s="61"/>
      <c r="KR61" s="61"/>
      <c r="KS61" s="61"/>
      <c r="KT61" s="61"/>
      <c r="KU61" s="61"/>
      <c r="KV61" s="61"/>
      <c r="KW61" s="61"/>
      <c r="KX61" s="61"/>
      <c r="KY61" s="61"/>
      <c r="KZ61" s="61"/>
      <c r="LA61" s="61"/>
      <c r="LB61" s="61"/>
      <c r="LC61" s="61"/>
      <c r="LD61" s="61"/>
      <c r="LE61" s="61"/>
      <c r="LF61" s="61"/>
      <c r="LG61" s="61"/>
      <c r="LH61" s="61"/>
      <c r="LI61" s="61"/>
      <c r="LJ61" s="61"/>
      <c r="LK61" s="61"/>
      <c r="LL61" s="61"/>
      <c r="LM61" s="61"/>
      <c r="LN61" s="61"/>
      <c r="LO61" s="61"/>
      <c r="LP61" s="61"/>
      <c r="LQ61" s="61"/>
      <c r="LR61" s="61"/>
      <c r="LS61" s="61"/>
      <c r="LT61" s="61"/>
      <c r="LU61" s="61"/>
      <c r="LV61" s="61"/>
      <c r="LW61" s="61"/>
      <c r="LX61" s="61"/>
      <c r="LY61" s="61"/>
      <c r="LZ61" s="61"/>
      <c r="MA61" s="61"/>
      <c r="MB61" s="61"/>
      <c r="MC61" s="61"/>
      <c r="MD61" s="61"/>
      <c r="ME61" s="61"/>
      <c r="MF61" s="61"/>
      <c r="MG61" s="61"/>
      <c r="MH61" s="61"/>
      <c r="MI61" s="61"/>
      <c r="MJ61" s="61"/>
      <c r="MK61" s="61"/>
      <c r="ML61" s="61"/>
      <c r="MM61" s="61"/>
      <c r="MN61" s="61"/>
      <c r="MO61" s="61"/>
      <c r="MP61" s="61"/>
      <c r="MQ61" s="61"/>
      <c r="MR61" s="61"/>
      <c r="MS61" s="61"/>
      <c r="MT61" s="61"/>
    </row>
    <row r="62" spans="1:358" ht="19.5" collapsed="1" thickBot="1">
      <c r="A62" s="227" t="s">
        <v>74</v>
      </c>
      <c r="B62" s="160"/>
      <c r="C62" s="160"/>
      <c r="D62" s="161"/>
      <c r="E62" s="161"/>
      <c r="F62" s="162"/>
      <c r="G62" s="162"/>
      <c r="H62" s="162"/>
      <c r="I62" s="162"/>
      <c r="J62" s="163"/>
      <c r="K62" s="162">
        <f>K14+K61</f>
        <v>40.144999999999996</v>
      </c>
      <c r="L62" s="162">
        <f>L14+L61</f>
        <v>38.695</v>
      </c>
      <c r="M62" s="162"/>
      <c r="N62" s="164">
        <f>N61</f>
        <v>-6.9175000000000004</v>
      </c>
      <c r="O62" s="164">
        <f>O61</f>
        <v>-6.7333333333333334</v>
      </c>
      <c r="P62" s="164">
        <f>P61</f>
        <v>-3.13</v>
      </c>
      <c r="Q62" s="164">
        <f t="shared" ref="Q62" si="36">Q61</f>
        <v>-5.08</v>
      </c>
      <c r="R62" s="164">
        <f>R61</f>
        <v>-7.3010164638511021</v>
      </c>
      <c r="S62" s="164">
        <f>S61</f>
        <v>-8.77</v>
      </c>
      <c r="T62" s="164">
        <f>T61</f>
        <v>-9.0720209973753256</v>
      </c>
      <c r="U62" s="164">
        <v>-8.8000000000000007</v>
      </c>
      <c r="V62" s="164">
        <f>V61</f>
        <v>-4.41</v>
      </c>
      <c r="W62" s="164">
        <v>-5.5</v>
      </c>
      <c r="X62" s="370"/>
      <c r="Y62" s="370"/>
      <c r="Z62" s="164">
        <v>-6.9</v>
      </c>
      <c r="AA62" s="164">
        <v>-7.6</v>
      </c>
      <c r="AB62" s="164">
        <v>-7.5</v>
      </c>
      <c r="AC62" s="229">
        <v>-7.4</v>
      </c>
      <c r="AD62" s="312">
        <f>AVERAGE(P62:R62)</f>
        <v>-5.1703388212837007</v>
      </c>
      <c r="AE62" s="164">
        <f>AVERAGE(S62:T62:U62)</f>
        <v>-8.8806736657917753</v>
      </c>
      <c r="AF62" s="164">
        <f>AVERAGE(V62:Z62)</f>
        <v>-5.6033333333333344</v>
      </c>
      <c r="AG62" s="313">
        <f>AVERAGE(AA62:AC62)</f>
        <v>-7.5</v>
      </c>
      <c r="AH62" s="242">
        <f>AVERAGE(P62:AC62)</f>
        <v>-6.7885864551022026</v>
      </c>
      <c r="AI62" s="275">
        <v>-6.5</v>
      </c>
    </row>
    <row r="63" spans="1:358" ht="21.75" thickBot="1">
      <c r="A63" s="196" t="s">
        <v>45</v>
      </c>
      <c r="B63" s="112"/>
      <c r="C63" s="112"/>
      <c r="D63" s="113"/>
      <c r="E63" s="113"/>
      <c r="F63" s="20"/>
      <c r="G63" s="20"/>
      <c r="H63" s="20"/>
      <c r="I63" s="20"/>
      <c r="J63" s="114"/>
      <c r="K63" s="20"/>
      <c r="L63" s="115"/>
      <c r="M63" s="115"/>
      <c r="N63" s="20"/>
      <c r="O63" s="20"/>
      <c r="P63" s="20"/>
      <c r="Q63" s="20"/>
      <c r="R63" s="23"/>
      <c r="S63" s="24"/>
      <c r="T63" s="24"/>
      <c r="U63" s="24"/>
      <c r="V63" s="24"/>
      <c r="W63" s="23"/>
      <c r="X63" s="371"/>
      <c r="Y63" s="371"/>
      <c r="Z63" s="23"/>
      <c r="AA63" s="23"/>
      <c r="AB63" s="23"/>
      <c r="AC63" s="24"/>
      <c r="AD63" s="314"/>
      <c r="AE63" s="23"/>
      <c r="AF63" s="23"/>
      <c r="AG63" s="303"/>
      <c r="AH63" s="238"/>
      <c r="AI63" s="267"/>
    </row>
    <row r="64" spans="1:358" ht="21.75" hidden="1" outlineLevel="1" thickBot="1">
      <c r="A64" s="117" t="s">
        <v>46</v>
      </c>
      <c r="B64" s="118">
        <v>0.28000000000000003</v>
      </c>
      <c r="C64" s="118" t="str">
        <f>C55</f>
        <v>Previous WK</v>
      </c>
      <c r="D64" s="119"/>
      <c r="E64" s="120">
        <v>1.02</v>
      </c>
      <c r="F64" s="35"/>
      <c r="G64" s="35"/>
      <c r="H64" s="35"/>
      <c r="I64" s="35"/>
      <c r="J64" s="69"/>
      <c r="K64" s="35"/>
      <c r="L64" s="121"/>
      <c r="M64" s="121"/>
      <c r="N64" s="35"/>
      <c r="O64" s="35"/>
      <c r="P64" s="35"/>
      <c r="Q64" s="35"/>
      <c r="R64" s="38"/>
      <c r="S64" s="39"/>
      <c r="T64" s="39"/>
      <c r="U64" s="395"/>
      <c r="V64" s="39"/>
      <c r="W64" s="38"/>
      <c r="X64" s="384"/>
      <c r="Y64" s="384"/>
      <c r="Z64" s="38"/>
      <c r="AA64" s="38"/>
      <c r="AB64" s="38"/>
      <c r="AC64" s="39"/>
      <c r="AD64" s="304"/>
      <c r="AE64" s="248"/>
      <c r="AF64" s="248"/>
      <c r="AG64" s="305"/>
      <c r="AH64" s="239"/>
      <c r="AI64" s="267"/>
    </row>
    <row r="65" spans="1:358" s="77" customFormat="1" ht="21" hidden="1" customHeight="1" outlineLevel="1">
      <c r="A65" s="1180"/>
      <c r="B65" s="1181"/>
      <c r="C65" s="1181"/>
      <c r="D65" s="41"/>
      <c r="E65" s="41"/>
      <c r="F65" s="76"/>
      <c r="G65" s="76"/>
      <c r="H65" s="76"/>
      <c r="I65" s="76"/>
      <c r="J65" s="43"/>
      <c r="K65" s="76"/>
      <c r="L65" s="76"/>
      <c r="M65" s="76"/>
      <c r="N65" s="76"/>
      <c r="O65" s="76"/>
      <c r="P65" s="222"/>
      <c r="Q65" s="76"/>
      <c r="R65" s="44"/>
      <c r="S65" s="44"/>
      <c r="T65" s="44"/>
      <c r="U65" s="44"/>
      <c r="V65" s="44"/>
      <c r="W65" s="44"/>
      <c r="X65" s="373"/>
      <c r="Y65" s="374"/>
      <c r="Z65" s="44"/>
      <c r="AA65" s="44"/>
      <c r="AB65" s="44"/>
      <c r="AC65" s="235"/>
      <c r="AD65" s="315"/>
      <c r="AE65" s="44"/>
      <c r="AF65" s="44"/>
      <c r="AG65" s="316"/>
      <c r="AH65" s="240"/>
      <c r="AI65" s="268"/>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48.75" hidden="1" customHeight="1" outlineLevel="1">
      <c r="A66" s="47" t="s">
        <v>23</v>
      </c>
      <c r="B66" s="78">
        <f>C66-$B$64</f>
        <v>0.21999999999999997</v>
      </c>
      <c r="C66" s="123">
        <v>0.5</v>
      </c>
      <c r="D66" s="49"/>
      <c r="E66" s="49"/>
      <c r="F66" s="52"/>
      <c r="G66" s="57"/>
      <c r="H66" s="56"/>
      <c r="I66" s="56"/>
      <c r="J66" s="123"/>
      <c r="K66" s="189">
        <v>1.8</v>
      </c>
      <c r="L66" s="191">
        <v>1.8</v>
      </c>
      <c r="M66" s="191">
        <v>1.9</v>
      </c>
      <c r="N66" s="191">
        <v>2</v>
      </c>
      <c r="O66" s="191">
        <v>2</v>
      </c>
      <c r="P66" s="388">
        <v>3.5</v>
      </c>
      <c r="Q66" s="388">
        <v>3.18</v>
      </c>
      <c r="R66" s="388">
        <v>3.3497727272727289</v>
      </c>
      <c r="S66" s="388">
        <v>2.4500000000000002</v>
      </c>
      <c r="T66" s="388">
        <v>2.6066785714285672</v>
      </c>
      <c r="U66" s="388">
        <v>2.0834090909090861</v>
      </c>
      <c r="V66" s="189">
        <v>2.5099999999999998</v>
      </c>
      <c r="W66" s="189">
        <v>2.6385276679841865</v>
      </c>
      <c r="X66" s="255"/>
      <c r="Y66" s="255"/>
      <c r="Z66" s="189">
        <v>2.7699999999999974</v>
      </c>
      <c r="AA66" s="189">
        <v>2.7811363636363438</v>
      </c>
      <c r="AB66" s="189">
        <v>2.7618181818181795</v>
      </c>
      <c r="AC66" s="297">
        <v>2.7356601731601642</v>
      </c>
      <c r="AD66" s="308">
        <f>AVERAGE(P66:R66)</f>
        <v>3.3432575757575762</v>
      </c>
      <c r="AE66" s="246">
        <f>AVERAGE(S66:T66:U66)</f>
        <v>2.380029220779218</v>
      </c>
      <c r="AF66" s="246">
        <f>AVERAGE(V66:Z66)</f>
        <v>2.639509222661395</v>
      </c>
      <c r="AG66" s="309">
        <f>AVERAGE(AA66:AC66)</f>
        <v>2.7595382395382289</v>
      </c>
      <c r="AH66" s="241">
        <f>AVERAGE(P66:AC66)</f>
        <v>2.7805835646841039</v>
      </c>
      <c r="AI66" s="267"/>
    </row>
    <row r="67" spans="1:358" ht="48.75" hidden="1" customHeight="1" outlineLevel="1">
      <c r="A67" s="47" t="s">
        <v>24</v>
      </c>
      <c r="B67" s="78">
        <f t="shared" ref="B67" si="37">C67-$B$50</f>
        <v>0.68999999999999984</v>
      </c>
      <c r="C67" s="123">
        <v>0.6</v>
      </c>
      <c r="D67" s="49"/>
      <c r="E67" s="49"/>
      <c r="F67" s="56"/>
      <c r="G67" s="57"/>
      <c r="H67" s="56"/>
      <c r="I67" s="56"/>
      <c r="J67" s="55"/>
      <c r="K67" s="189">
        <v>1.3</v>
      </c>
      <c r="L67" s="191">
        <v>1.3</v>
      </c>
      <c r="M67" s="191">
        <v>1.7</v>
      </c>
      <c r="N67" s="191">
        <v>2</v>
      </c>
      <c r="O67" s="191"/>
      <c r="P67" s="388">
        <v>3.5</v>
      </c>
      <c r="Q67" s="388">
        <v>3.18</v>
      </c>
      <c r="R67" s="388">
        <v>3.3497727272727289</v>
      </c>
      <c r="S67" s="388">
        <v>2.4500000000000002</v>
      </c>
      <c r="T67" s="388">
        <v>2.6066785714285672</v>
      </c>
      <c r="U67" s="388">
        <v>2.0834090909090861</v>
      </c>
      <c r="V67" s="189">
        <v>2.5099999999999998</v>
      </c>
      <c r="W67" s="189">
        <v>3</v>
      </c>
      <c r="X67" s="255"/>
      <c r="Y67" s="255"/>
      <c r="Z67" s="189">
        <v>2.9</v>
      </c>
      <c r="AA67" s="189">
        <v>2.5</v>
      </c>
      <c r="AB67" s="189">
        <v>2.6</v>
      </c>
      <c r="AC67" s="297">
        <v>2.8</v>
      </c>
      <c r="AD67" s="308">
        <f>AVERAGE(P67:R67)</f>
        <v>3.3432575757575762</v>
      </c>
      <c r="AE67" s="246">
        <f>AVERAGE(S67:T67:U67)</f>
        <v>2.380029220779218</v>
      </c>
      <c r="AF67" s="246">
        <f>AVERAGE(V67:Z67)</f>
        <v>2.8033333333333332</v>
      </c>
      <c r="AG67" s="309">
        <f t="shared" ref="AG67:AG69" si="38">AVERAGE(AA67:AC67)</f>
        <v>2.6333333333333333</v>
      </c>
      <c r="AH67" s="241">
        <f>AVERAGE(P67:AC67)</f>
        <v>2.7899883658008648</v>
      </c>
      <c r="AI67" s="267"/>
    </row>
    <row r="68" spans="1:358" ht="48.75" hidden="1" customHeight="1" outlineLevel="1">
      <c r="A68" s="47" t="s">
        <v>25</v>
      </c>
      <c r="B68" s="78">
        <f t="shared" ref="B68" si="39">C68-$B$64</f>
        <v>0.82000000000000006</v>
      </c>
      <c r="C68" s="123">
        <v>1.1000000000000001</v>
      </c>
      <c r="D68" s="49"/>
      <c r="E68" s="49"/>
      <c r="F68" s="52"/>
      <c r="G68" s="57"/>
      <c r="H68" s="56"/>
      <c r="I68" s="56"/>
      <c r="J68" s="123"/>
      <c r="K68" s="189">
        <v>0.5</v>
      </c>
      <c r="L68" s="191">
        <v>1.7</v>
      </c>
      <c r="M68" s="189">
        <v>1.7</v>
      </c>
      <c r="N68" s="191">
        <v>1.7</v>
      </c>
      <c r="O68" s="191">
        <v>1.7</v>
      </c>
      <c r="P68" s="388">
        <v>3.5</v>
      </c>
      <c r="Q68" s="388">
        <v>3.18</v>
      </c>
      <c r="R68" s="388">
        <v>3.3497727272727289</v>
      </c>
      <c r="S68" s="388">
        <v>2.4500000000000002</v>
      </c>
      <c r="T68" s="388">
        <v>2.6066785714285672</v>
      </c>
      <c r="U68" s="388">
        <v>2.0834090909090861</v>
      </c>
      <c r="V68" s="189">
        <v>2.5099999999999998</v>
      </c>
      <c r="W68" s="189">
        <v>2.8</v>
      </c>
      <c r="X68" s="185" t="s">
        <v>215</v>
      </c>
      <c r="Y68" s="186" t="s">
        <v>215</v>
      </c>
      <c r="Z68" s="189">
        <v>2.9</v>
      </c>
      <c r="AA68" s="189">
        <v>2.9</v>
      </c>
      <c r="AB68" s="189">
        <v>2.9</v>
      </c>
      <c r="AC68" s="297">
        <v>2.9</v>
      </c>
      <c r="AD68" s="308">
        <f>AVERAGE(P68:R68)</f>
        <v>3.3432575757575762</v>
      </c>
      <c r="AE68" s="246">
        <f>AVERAGE(S68:T68:U68)</f>
        <v>2.380029220779218</v>
      </c>
      <c r="AF68" s="246">
        <f>AVERAGE(V68:Z68)</f>
        <v>2.7366666666666664</v>
      </c>
      <c r="AG68" s="309">
        <f t="shared" si="38"/>
        <v>2.9</v>
      </c>
      <c r="AH68" s="241">
        <f>AVERAGE(P68:AC68)</f>
        <v>2.8399883658008651</v>
      </c>
      <c r="AI68" s="267"/>
    </row>
    <row r="69" spans="1:358" ht="48.75" hidden="1" customHeight="1" outlineLevel="1" thickBot="1">
      <c r="A69" s="47" t="s">
        <v>26</v>
      </c>
      <c r="B69" s="78" t="e">
        <f>C69-#REF!</f>
        <v>#REF!</v>
      </c>
      <c r="C69" s="123">
        <v>1.5</v>
      </c>
      <c r="D69" s="49"/>
      <c r="E69" s="49"/>
      <c r="F69" s="52"/>
      <c r="G69" s="57"/>
      <c r="H69" s="52"/>
      <c r="I69" s="52"/>
      <c r="J69" s="123"/>
      <c r="K69" s="181">
        <v>1.2</v>
      </c>
      <c r="L69" s="182">
        <v>1.2</v>
      </c>
      <c r="M69" s="182">
        <v>1.2</v>
      </c>
      <c r="N69" s="182">
        <v>2</v>
      </c>
      <c r="O69" s="182">
        <v>2.5</v>
      </c>
      <c r="P69" s="388">
        <v>3.5</v>
      </c>
      <c r="Q69" s="388">
        <v>3.18</v>
      </c>
      <c r="R69" s="388">
        <v>3.3497727272727289</v>
      </c>
      <c r="S69" s="388">
        <v>2.4500000000000002</v>
      </c>
      <c r="T69" s="388">
        <v>2.6066785714285672</v>
      </c>
      <c r="U69" s="388">
        <v>2.0834090909090861</v>
      </c>
      <c r="V69" s="189">
        <v>2.5099999999999998</v>
      </c>
      <c r="W69" s="189">
        <v>2.7</v>
      </c>
      <c r="X69" s="256"/>
      <c r="Y69" s="256"/>
      <c r="Z69" s="189">
        <v>2.7</v>
      </c>
      <c r="AA69" s="189">
        <v>2.7</v>
      </c>
      <c r="AB69" s="189">
        <v>2.7</v>
      </c>
      <c r="AC69" s="297">
        <v>2.7</v>
      </c>
      <c r="AD69" s="308">
        <f>AVERAGE(P69:R69)</f>
        <v>3.3432575757575762</v>
      </c>
      <c r="AE69" s="246">
        <f>AVERAGE(S69:T69:U69)</f>
        <v>2.380029220779218</v>
      </c>
      <c r="AF69" s="246">
        <f>AVERAGE(V69:Z69)</f>
        <v>2.6366666666666667</v>
      </c>
      <c r="AG69" s="309">
        <f t="shared" si="38"/>
        <v>2.7000000000000006</v>
      </c>
      <c r="AH69" s="241">
        <f>AVERAGE(P69:AC69)</f>
        <v>2.7649883658008654</v>
      </c>
      <c r="AI69" s="267"/>
    </row>
    <row r="70" spans="1:358" s="62" customFormat="1" ht="19.5" hidden="1" customHeight="1" outlineLevel="1" thickBot="1">
      <c r="A70" s="245" t="s">
        <v>75</v>
      </c>
      <c r="B70" s="58" t="s">
        <v>27</v>
      </c>
      <c r="C70" s="58" t="s">
        <v>27</v>
      </c>
      <c r="D70" s="87"/>
      <c r="E70" s="58"/>
      <c r="F70" s="59"/>
      <c r="G70" s="59"/>
      <c r="H70" s="59"/>
      <c r="I70" s="59"/>
      <c r="J70" s="59" t="e">
        <f t="shared" ref="J70" si="40">AVERAGE(J66:J69)</f>
        <v>#DIV/0!</v>
      </c>
      <c r="K70" s="59">
        <f>AVERAGE(K66:K69)</f>
        <v>1.2</v>
      </c>
      <c r="L70" s="59">
        <f>AVERAGE(L66:L69)</f>
        <v>1.5</v>
      </c>
      <c r="M70" s="59">
        <f>AVERAGE(M66:M69)</f>
        <v>1.625</v>
      </c>
      <c r="N70" s="59">
        <v>1.6</v>
      </c>
      <c r="O70" s="59">
        <f>AVERAGE(O66:O69)</f>
        <v>2.0666666666666669</v>
      </c>
      <c r="P70" s="59">
        <f>AVERAGE(P66:P69)</f>
        <v>3.5</v>
      </c>
      <c r="Q70" s="59">
        <f>AVERAGE(Q66:Q69)</f>
        <v>3.18</v>
      </c>
      <c r="R70" s="59">
        <f>AVERAGE(R66:R69)</f>
        <v>3.3497727272727289</v>
      </c>
      <c r="S70" s="59">
        <f t="shared" ref="S70:AD70" si="41">AVERAGE(S66:S69)</f>
        <v>2.4500000000000002</v>
      </c>
      <c r="T70" s="59">
        <f>AVERAGE(T66:T69)</f>
        <v>2.6066785714285672</v>
      </c>
      <c r="U70" s="59">
        <f t="shared" si="41"/>
        <v>2.0834090909090861</v>
      </c>
      <c r="V70" s="59">
        <f t="shared" si="41"/>
        <v>2.5099999999999998</v>
      </c>
      <c r="W70" s="59">
        <f t="shared" si="41"/>
        <v>2.7846319169960463</v>
      </c>
      <c r="X70" s="60"/>
      <c r="Y70" s="60"/>
      <c r="Z70" s="59">
        <f t="shared" si="41"/>
        <v>2.817499999999999</v>
      </c>
      <c r="AA70" s="59">
        <f t="shared" si="41"/>
        <v>2.720284090909086</v>
      </c>
      <c r="AB70" s="59">
        <f t="shared" si="41"/>
        <v>2.7404545454545453</v>
      </c>
      <c r="AC70" s="234">
        <f t="shared" si="41"/>
        <v>2.7839150432900412</v>
      </c>
      <c r="AD70" s="310">
        <f t="shared" si="41"/>
        <v>3.3432575757575762</v>
      </c>
      <c r="AE70" s="59">
        <f>AVERAGE(AE66:AE69)</f>
        <v>2.380029220779218</v>
      </c>
      <c r="AF70" s="59">
        <f t="shared" ref="AF70:AG70" si="42">AVERAGE(AF66:AF69)</f>
        <v>2.7040439723320153</v>
      </c>
      <c r="AG70" s="311">
        <f t="shared" si="42"/>
        <v>2.7482178932178907</v>
      </c>
      <c r="AH70" s="242">
        <f>AVERAGE(AH66:AH69)</f>
        <v>2.7938871655216748</v>
      </c>
      <c r="AI70" s="269"/>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s="62" customFormat="1" ht="20.25" customHeight="1" collapsed="1" thickBot="1">
      <c r="A71" s="227" t="s">
        <v>74</v>
      </c>
      <c r="B71" s="160"/>
      <c r="C71" s="160"/>
      <c r="D71" s="161"/>
      <c r="E71" s="161"/>
      <c r="F71" s="162"/>
      <c r="G71" s="162"/>
      <c r="H71" s="162"/>
      <c r="I71" s="162"/>
      <c r="J71" s="163"/>
      <c r="K71" s="162"/>
      <c r="L71" s="162"/>
      <c r="M71" s="162"/>
      <c r="N71" s="164">
        <f>N70</f>
        <v>1.6</v>
      </c>
      <c r="O71" s="164">
        <f>O70</f>
        <v>2.0666666666666669</v>
      </c>
      <c r="P71" s="164">
        <f>P70</f>
        <v>3.5</v>
      </c>
      <c r="Q71" s="164">
        <f t="shared" ref="Q71" si="43">Q70</f>
        <v>3.18</v>
      </c>
      <c r="R71" s="164">
        <f>R70</f>
        <v>3.3497727272727289</v>
      </c>
      <c r="S71" s="164">
        <f>S70</f>
        <v>2.4500000000000002</v>
      </c>
      <c r="T71" s="164">
        <f>T70</f>
        <v>2.6066785714285672</v>
      </c>
      <c r="U71" s="164">
        <v>2.1</v>
      </c>
      <c r="V71" s="164">
        <f>V70</f>
        <v>2.5099999999999998</v>
      </c>
      <c r="W71" s="164">
        <v>2.8</v>
      </c>
      <c r="X71" s="164"/>
      <c r="Y71" s="164"/>
      <c r="Z71" s="164">
        <v>2.8</v>
      </c>
      <c r="AA71" s="164">
        <v>2.9</v>
      </c>
      <c r="AB71" s="164">
        <v>2.9</v>
      </c>
      <c r="AC71" s="229">
        <v>2.9</v>
      </c>
      <c r="AD71" s="312">
        <f>AVERAGE(P71:R71)</f>
        <v>3.3432575757575762</v>
      </c>
      <c r="AE71" s="164">
        <f>AVERAGE(S71:T71:U71)</f>
        <v>2.3855595238095226</v>
      </c>
      <c r="AF71" s="164">
        <f>AVERAGE(V71:Z71)</f>
        <v>2.7033333333333331</v>
      </c>
      <c r="AG71" s="313">
        <f>AVERAGE(AA71:AC71)</f>
        <v>2.9</v>
      </c>
      <c r="AH71" s="242">
        <f>AVERAGE(P71:AC71)</f>
        <v>2.8330376082251081</v>
      </c>
      <c r="AI71" s="270"/>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21.75" thickBot="1">
      <c r="A72" s="252"/>
      <c r="F72" s="1"/>
      <c r="G72" s="1"/>
      <c r="H72" s="1"/>
      <c r="I72" s="125"/>
      <c r="K72" s="125">
        <f>K14+K70</f>
        <v>49.5</v>
      </c>
      <c r="L72" s="125">
        <f>L14+L70</f>
        <v>48.35</v>
      </c>
      <c r="M72" s="125">
        <f>M14+M70</f>
        <v>50.26</v>
      </c>
      <c r="N72" s="125"/>
      <c r="O72" s="125"/>
      <c r="P72" s="152"/>
      <c r="Q72" s="152"/>
      <c r="R72" s="406"/>
      <c r="S72" s="406"/>
      <c r="T72" s="406"/>
      <c r="U72" s="406"/>
      <c r="V72" s="406"/>
      <c r="W72" s="406"/>
      <c r="X72" s="407"/>
      <c r="Y72" s="407"/>
      <c r="Z72" s="406"/>
      <c r="AA72" s="406"/>
      <c r="AB72" s="406"/>
      <c r="AC72" s="406"/>
      <c r="AD72" s="406"/>
      <c r="AE72" s="406"/>
      <c r="AF72" s="406"/>
      <c r="AG72" s="406"/>
      <c r="AH72" s="7"/>
    </row>
    <row r="73" spans="1:358" ht="21" customHeight="1" thickBot="1">
      <c r="A73" s="364"/>
      <c r="B73" s="325"/>
      <c r="C73" s="325"/>
      <c r="D73" s="326"/>
      <c r="E73" s="326"/>
      <c r="F73" s="327" t="s">
        <v>4</v>
      </c>
      <c r="G73" s="327" t="s">
        <v>5</v>
      </c>
      <c r="H73" s="327" t="s">
        <v>6</v>
      </c>
      <c r="I73" s="327" t="s">
        <v>7</v>
      </c>
      <c r="J73" s="328" t="s">
        <v>2</v>
      </c>
      <c r="K73" s="327" t="s">
        <v>71</v>
      </c>
      <c r="L73" s="327" t="s">
        <v>72</v>
      </c>
      <c r="M73" s="327" t="s">
        <v>73</v>
      </c>
      <c r="N73" s="327" t="s">
        <v>12</v>
      </c>
      <c r="O73" s="327" t="s">
        <v>13</v>
      </c>
      <c r="P73" s="329" t="s">
        <v>14</v>
      </c>
      <c r="Q73" s="329" t="s">
        <v>15</v>
      </c>
      <c r="R73" s="329" t="s">
        <v>16</v>
      </c>
      <c r="S73" s="329" t="s">
        <v>64</v>
      </c>
      <c r="T73" s="329" t="s">
        <v>65</v>
      </c>
      <c r="U73" s="329" t="s">
        <v>66</v>
      </c>
      <c r="V73" s="329" t="s">
        <v>67</v>
      </c>
      <c r="W73" s="329" t="s">
        <v>68</v>
      </c>
      <c r="X73" s="330"/>
      <c r="Y73" s="330"/>
      <c r="Z73" s="329" t="s">
        <v>69</v>
      </c>
      <c r="AA73" s="329" t="s">
        <v>70</v>
      </c>
      <c r="AB73" s="329" t="s">
        <v>77</v>
      </c>
      <c r="AC73" s="331" t="s">
        <v>78</v>
      </c>
      <c r="AD73" s="332" t="s">
        <v>79</v>
      </c>
      <c r="AE73" s="329" t="s">
        <v>80</v>
      </c>
      <c r="AF73" s="329" t="s">
        <v>81</v>
      </c>
      <c r="AG73" s="329" t="s">
        <v>82</v>
      </c>
      <c r="AH73" s="331">
        <v>2016</v>
      </c>
    </row>
    <row r="74" spans="1:358" ht="17.25" customHeight="1">
      <c r="A74" s="363" t="s">
        <v>48</v>
      </c>
      <c r="B74" s="129" t="s">
        <v>48</v>
      </c>
      <c r="C74" s="129" t="s">
        <v>48</v>
      </c>
      <c r="D74" s="130"/>
      <c r="E74" s="130"/>
      <c r="F74" s="36"/>
      <c r="G74" s="36">
        <v>56.18</v>
      </c>
      <c r="H74" s="36">
        <v>47.690789473684205</v>
      </c>
      <c r="I74" s="36">
        <v>45.375000000000007</v>
      </c>
      <c r="J74" s="36" t="e">
        <f>J14</f>
        <v>#DIV/0!</v>
      </c>
      <c r="K74" s="36">
        <f>K14</f>
        <v>48.3</v>
      </c>
      <c r="L74" s="36">
        <f>L14</f>
        <v>46.85</v>
      </c>
      <c r="M74" s="36">
        <f>M14</f>
        <v>48.634999999999998</v>
      </c>
      <c r="N74" s="36">
        <f>N14</f>
        <v>46.25</v>
      </c>
      <c r="O74" s="36">
        <f t="shared" ref="O74:AG74" si="44">O15</f>
        <v>0</v>
      </c>
      <c r="P74" s="36">
        <f t="shared" si="44"/>
        <v>26.81</v>
      </c>
      <c r="Q74" s="36">
        <f t="shared" si="44"/>
        <v>29.30263157894737</v>
      </c>
      <c r="R74" s="36">
        <f t="shared" si="44"/>
        <v>35.141818181818174</v>
      </c>
      <c r="S74" s="36">
        <f t="shared" si="44"/>
        <v>39.03</v>
      </c>
      <c r="T74" s="36">
        <f t="shared" si="44"/>
        <v>44.268571428571427</v>
      </c>
      <c r="U74" s="36">
        <f t="shared" si="44"/>
        <v>46.4</v>
      </c>
      <c r="V74" s="36">
        <f t="shared" si="44"/>
        <v>43.32</v>
      </c>
      <c r="W74" s="36">
        <f t="shared" si="44"/>
        <v>42.5</v>
      </c>
      <c r="X74" s="36"/>
      <c r="Y74" s="36"/>
      <c r="Z74" s="36">
        <f t="shared" si="44"/>
        <v>43</v>
      </c>
      <c r="AA74" s="36">
        <f t="shared" si="44"/>
        <v>44</v>
      </c>
      <c r="AB74" s="36">
        <f t="shared" si="44"/>
        <v>44.5</v>
      </c>
      <c r="AC74" s="322">
        <f t="shared" si="44"/>
        <v>45</v>
      </c>
      <c r="AD74" s="319">
        <f t="shared" si="44"/>
        <v>30.418149920255178</v>
      </c>
      <c r="AE74" s="258">
        <f t="shared" si="44"/>
        <v>43.232857142857142</v>
      </c>
      <c r="AF74" s="258">
        <f t="shared" si="44"/>
        <v>42.94</v>
      </c>
      <c r="AG74" s="258">
        <f t="shared" si="44"/>
        <v>44.5</v>
      </c>
      <c r="AH74" s="334">
        <f t="shared" ref="AH74:AH80" si="45">AVERAGE(P74:AC74)</f>
        <v>40.272751765778082</v>
      </c>
    </row>
    <row r="75" spans="1:358" ht="18.75">
      <c r="A75" s="333" t="s">
        <v>49</v>
      </c>
      <c r="B75" s="129" t="s">
        <v>49</v>
      </c>
      <c r="C75" s="129" t="s">
        <v>49</v>
      </c>
      <c r="D75" s="130"/>
      <c r="E75" s="130"/>
      <c r="F75" s="36"/>
      <c r="G75" s="36">
        <v>53.145899999999997</v>
      </c>
      <c r="H75" s="36">
        <v>45.764210526315786</v>
      </c>
      <c r="I75" s="36">
        <v>46.804999999999993</v>
      </c>
      <c r="J75" s="36" t="e">
        <f>J14+#REF!</f>
        <v>#DIV/0!</v>
      </c>
      <c r="K75" s="36" t="e">
        <f>K14+#REF!</f>
        <v>#REF!</v>
      </c>
      <c r="L75" s="36" t="e">
        <f>L14+#REF!</f>
        <v>#REF!</v>
      </c>
      <c r="M75" s="36">
        <f>M14+M23</f>
        <v>50.059999999999995</v>
      </c>
      <c r="N75" s="36">
        <f>N14+N24</f>
        <v>50.125</v>
      </c>
      <c r="O75" s="36">
        <f t="shared" ref="O75:AG75" si="46">O15+O24</f>
        <v>6</v>
      </c>
      <c r="P75" s="36">
        <f t="shared" si="46"/>
        <v>36.599999999999994</v>
      </c>
      <c r="Q75" s="36">
        <f t="shared" si="46"/>
        <v>33.877894736842109</v>
      </c>
      <c r="R75" s="36">
        <f t="shared" si="46"/>
        <v>39.004090909090912</v>
      </c>
      <c r="S75" s="36">
        <f t="shared" si="46"/>
        <v>42.36</v>
      </c>
      <c r="T75" s="36">
        <f t="shared" si="46"/>
        <v>44.036666666666669</v>
      </c>
      <c r="U75" s="36">
        <f t="shared" si="46"/>
        <v>45.6</v>
      </c>
      <c r="V75" s="36">
        <f t="shared" si="46"/>
        <v>42.76</v>
      </c>
      <c r="W75" s="36">
        <f t="shared" si="46"/>
        <v>42</v>
      </c>
      <c r="X75" s="36"/>
      <c r="Y75" s="36"/>
      <c r="Z75" s="36">
        <f t="shared" si="46"/>
        <v>43.1</v>
      </c>
      <c r="AA75" s="36">
        <f t="shared" si="46"/>
        <v>44.5</v>
      </c>
      <c r="AB75" s="36">
        <f t="shared" si="46"/>
        <v>45.7</v>
      </c>
      <c r="AC75" s="322">
        <f t="shared" si="46"/>
        <v>46.5</v>
      </c>
      <c r="AD75" s="319">
        <f t="shared" si="46"/>
        <v>36.493995215311003</v>
      </c>
      <c r="AE75" s="258">
        <f t="shared" si="46"/>
        <v>43.998888888888892</v>
      </c>
      <c r="AF75" s="258">
        <f t="shared" si="46"/>
        <v>42.62</v>
      </c>
      <c r="AG75" s="258">
        <f t="shared" si="46"/>
        <v>45.56666666666667</v>
      </c>
      <c r="AH75" s="334">
        <f t="shared" si="45"/>
        <v>42.169887692716635</v>
      </c>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row>
    <row r="76" spans="1:358" ht="18.75">
      <c r="A76" s="333">
        <v>95</v>
      </c>
      <c r="B76" s="129">
        <v>95</v>
      </c>
      <c r="C76" s="129">
        <v>95</v>
      </c>
      <c r="D76" s="130"/>
      <c r="E76" s="130"/>
      <c r="F76" s="36"/>
      <c r="G76" s="36">
        <v>75.946299999999994</v>
      </c>
      <c r="H76" s="36">
        <v>66.004736842105288</v>
      </c>
      <c r="I76" s="36">
        <v>65.236000000000004</v>
      </c>
      <c r="J76" s="36" t="e">
        <f>J32+J14</f>
        <v>#DIV/0!</v>
      </c>
      <c r="K76" s="36">
        <f>K32+K14</f>
        <v>64.782499999999999</v>
      </c>
      <c r="L76" s="36">
        <f>L32+L14</f>
        <v>64.099999999999994</v>
      </c>
      <c r="M76" s="36">
        <f>M32+M14</f>
        <v>65.007499999999993</v>
      </c>
      <c r="N76" s="36">
        <f>N33+N14</f>
        <v>62.0625</v>
      </c>
      <c r="O76" s="36">
        <f t="shared" ref="O76:AG76" si="47">O33+O15</f>
        <v>17.5</v>
      </c>
      <c r="P76" s="36">
        <f t="shared" si="47"/>
        <v>50.42</v>
      </c>
      <c r="Q76" s="36">
        <f t="shared" si="47"/>
        <v>44.510526315789477</v>
      </c>
      <c r="R76" s="36">
        <f t="shared" si="47"/>
        <v>52.771818181818183</v>
      </c>
      <c r="S76" s="36">
        <f t="shared" si="47"/>
        <v>54.59</v>
      </c>
      <c r="T76" s="36">
        <f t="shared" si="47"/>
        <v>59.165238095238095</v>
      </c>
      <c r="U76" s="36">
        <f t="shared" si="47"/>
        <v>59.4</v>
      </c>
      <c r="V76" s="36">
        <f t="shared" si="47"/>
        <v>52.980000000000004</v>
      </c>
      <c r="W76" s="36">
        <f t="shared" si="47"/>
        <v>52</v>
      </c>
      <c r="X76" s="36"/>
      <c r="Y76" s="36"/>
      <c r="Z76" s="36">
        <f t="shared" si="47"/>
        <v>53.5</v>
      </c>
      <c r="AA76" s="36">
        <f t="shared" si="47"/>
        <v>54.5</v>
      </c>
      <c r="AB76" s="36">
        <f t="shared" si="47"/>
        <v>55</v>
      </c>
      <c r="AC76" s="322">
        <f t="shared" si="47"/>
        <v>55.5</v>
      </c>
      <c r="AD76" s="319">
        <f t="shared" si="47"/>
        <v>49.23411483253588</v>
      </c>
      <c r="AE76" s="258">
        <f t="shared" si="47"/>
        <v>57.718412698412699</v>
      </c>
      <c r="AF76" s="258">
        <f t="shared" si="47"/>
        <v>52.826666666666668</v>
      </c>
      <c r="AG76" s="258">
        <f t="shared" si="47"/>
        <v>55</v>
      </c>
      <c r="AH76" s="334">
        <f t="shared" si="45"/>
        <v>53.694798549403821</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333" t="s">
        <v>50</v>
      </c>
      <c r="B77" s="129" t="s">
        <v>50</v>
      </c>
      <c r="C77" s="129" t="s">
        <v>50</v>
      </c>
      <c r="D77" s="133"/>
      <c r="E77" s="133"/>
      <c r="F77" s="36"/>
      <c r="G77" s="36">
        <v>65.808999999999997</v>
      </c>
      <c r="H77" s="36">
        <v>57.075789473684203</v>
      </c>
      <c r="I77" s="36">
        <v>58.993499999999997</v>
      </c>
      <c r="J77" s="36" t="e">
        <f>J41+J14</f>
        <v>#DIV/0!</v>
      </c>
      <c r="K77" s="36">
        <f>K41+K14</f>
        <v>61.41</v>
      </c>
      <c r="L77" s="36">
        <f>L41+L14</f>
        <v>60.285000000000004</v>
      </c>
      <c r="M77" s="36">
        <f>M41+M14</f>
        <v>61.98</v>
      </c>
      <c r="N77" s="36">
        <f>N42+N14</f>
        <v>60.48</v>
      </c>
      <c r="O77" s="36">
        <f t="shared" ref="O77:AG77" si="48">O42+O15</f>
        <v>15.6</v>
      </c>
      <c r="P77" s="36">
        <f t="shared" si="48"/>
        <v>37.909999999999997</v>
      </c>
      <c r="Q77" s="36">
        <f t="shared" si="48"/>
        <v>41.013684210526321</v>
      </c>
      <c r="R77" s="36">
        <f t="shared" si="48"/>
        <v>47.38</v>
      </c>
      <c r="S77" s="36">
        <f t="shared" si="48"/>
        <v>49.53</v>
      </c>
      <c r="T77" s="36">
        <f t="shared" si="48"/>
        <v>55.170000000000009</v>
      </c>
      <c r="U77" s="36">
        <f t="shared" si="48"/>
        <v>58.3</v>
      </c>
      <c r="V77" s="36">
        <f t="shared" si="48"/>
        <v>55.53</v>
      </c>
      <c r="W77" s="36">
        <f t="shared" si="48"/>
        <v>54.1</v>
      </c>
      <c r="X77" s="36"/>
      <c r="Y77" s="36"/>
      <c r="Z77" s="36">
        <f t="shared" si="48"/>
        <v>54.5</v>
      </c>
      <c r="AA77" s="36">
        <f t="shared" si="48"/>
        <v>56.4</v>
      </c>
      <c r="AB77" s="36">
        <f t="shared" si="48"/>
        <v>57.8</v>
      </c>
      <c r="AC77" s="322">
        <f t="shared" si="48"/>
        <v>58.5</v>
      </c>
      <c r="AD77" s="319">
        <f t="shared" si="48"/>
        <v>42.101228070175438</v>
      </c>
      <c r="AE77" s="258">
        <f t="shared" si="48"/>
        <v>54.333333333333336</v>
      </c>
      <c r="AF77" s="258">
        <f t="shared" si="48"/>
        <v>54.71</v>
      </c>
      <c r="AG77" s="258">
        <f t="shared" si="48"/>
        <v>57.56666666666667</v>
      </c>
      <c r="AH77" s="334">
        <f t="shared" si="45"/>
        <v>52.177807017543863</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333" t="s">
        <v>51</v>
      </c>
      <c r="B78" s="129" t="s">
        <v>51</v>
      </c>
      <c r="C78" s="129" t="s">
        <v>51</v>
      </c>
      <c r="D78" s="130"/>
      <c r="E78" s="130"/>
      <c r="F78" s="36"/>
      <c r="G78" s="36">
        <v>65.069999999999993</v>
      </c>
      <c r="H78" s="36">
        <v>57.116315789473688</v>
      </c>
      <c r="I78" s="36">
        <v>59.478000000000009</v>
      </c>
      <c r="J78" s="36" t="e">
        <f>J52+J14</f>
        <v>#DIV/0!</v>
      </c>
      <c r="K78" s="36">
        <f>K52+K14</f>
        <v>61.65</v>
      </c>
      <c r="L78" s="36">
        <f>L52+L14</f>
        <v>60.6</v>
      </c>
      <c r="M78" s="36">
        <f>M52+M14</f>
        <v>61.704999999999998</v>
      </c>
      <c r="N78" s="36">
        <f>N53+N14</f>
        <v>60.28</v>
      </c>
      <c r="O78" s="36">
        <f t="shared" ref="O78:AG78" si="49">O53+O15</f>
        <v>14.15</v>
      </c>
      <c r="P78" s="36">
        <f t="shared" si="49"/>
        <v>36.15</v>
      </c>
      <c r="Q78" s="36">
        <f t="shared" si="49"/>
        <v>38.462631578947367</v>
      </c>
      <c r="R78" s="36">
        <f t="shared" si="49"/>
        <v>45.517727272727271</v>
      </c>
      <c r="S78" s="36">
        <f t="shared" si="49"/>
        <v>48.08</v>
      </c>
      <c r="T78" s="36">
        <f t="shared" si="49"/>
        <v>54.851904761904777</v>
      </c>
      <c r="U78" s="36">
        <f t="shared" si="49"/>
        <v>58.099999999999994</v>
      </c>
      <c r="V78" s="36">
        <f t="shared" si="49"/>
        <v>55.55</v>
      </c>
      <c r="W78" s="36">
        <f t="shared" si="49"/>
        <v>53.9</v>
      </c>
      <c r="X78" s="36"/>
      <c r="Y78" s="36"/>
      <c r="Z78" s="36">
        <f t="shared" si="49"/>
        <v>54.2</v>
      </c>
      <c r="AA78" s="36">
        <f t="shared" si="49"/>
        <v>55.7</v>
      </c>
      <c r="AB78" s="36">
        <f t="shared" si="49"/>
        <v>56.8</v>
      </c>
      <c r="AC78" s="322">
        <f t="shared" si="49"/>
        <v>57.5</v>
      </c>
      <c r="AD78" s="319">
        <f t="shared" si="49"/>
        <v>40.043452950558212</v>
      </c>
      <c r="AE78" s="258">
        <f t="shared" si="49"/>
        <v>53.677301587301592</v>
      </c>
      <c r="AF78" s="258">
        <f t="shared" si="49"/>
        <v>54.55</v>
      </c>
      <c r="AG78" s="258">
        <f t="shared" si="49"/>
        <v>56.666666666666664</v>
      </c>
      <c r="AH78" s="334">
        <f t="shared" si="45"/>
        <v>51.234355301131615</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333" t="s">
        <v>52</v>
      </c>
      <c r="B79" s="129" t="s">
        <v>52</v>
      </c>
      <c r="C79" s="129" t="s">
        <v>52</v>
      </c>
      <c r="D79" s="130"/>
      <c r="E79" s="130"/>
      <c r="F79" s="134"/>
      <c r="G79" s="134">
        <v>48.747959921259849</v>
      </c>
      <c r="H79" s="134">
        <v>38.740489017820138</v>
      </c>
      <c r="I79" s="134">
        <v>37.475669291338583</v>
      </c>
      <c r="J79" s="134" t="e">
        <f>(J61+J14)*6.35</f>
        <v>#DIV/0!</v>
      </c>
      <c r="K79" s="134">
        <f>(K61+K14)*6.35</f>
        <v>254.92074999999997</v>
      </c>
      <c r="L79" s="134">
        <f>(L61+L14)*6.35</f>
        <v>245.71324999999999</v>
      </c>
      <c r="M79" s="134">
        <f>(M61+M14)*6.35</f>
        <v>255.93674999999999</v>
      </c>
      <c r="N79" s="134">
        <f>(N62+N14)*6.35</f>
        <v>249.76137499999996</v>
      </c>
      <c r="O79" s="134">
        <f t="shared" ref="O79:AG79" si="50">(O62+O15)*6.35</f>
        <v>-42.756666666666668</v>
      </c>
      <c r="P79" s="134">
        <f t="shared" si="50"/>
        <v>150.36799999999999</v>
      </c>
      <c r="Q79" s="134">
        <f t="shared" si="50"/>
        <v>153.81371052631579</v>
      </c>
      <c r="R79" s="134">
        <f t="shared" si="50"/>
        <v>176.7890909090909</v>
      </c>
      <c r="S79" s="134">
        <f t="shared" si="50"/>
        <v>192.15100000000001</v>
      </c>
      <c r="T79" s="134">
        <f t="shared" si="50"/>
        <v>223.49809523809523</v>
      </c>
      <c r="U79" s="134">
        <f t="shared" si="50"/>
        <v>238.75999999999996</v>
      </c>
      <c r="V79" s="134">
        <f t="shared" si="50"/>
        <v>247.07849999999996</v>
      </c>
      <c r="W79" s="134">
        <f t="shared" si="50"/>
        <v>234.95</v>
      </c>
      <c r="X79" s="134"/>
      <c r="Y79" s="134"/>
      <c r="Z79" s="134">
        <f t="shared" si="50"/>
        <v>229.23499999999999</v>
      </c>
      <c r="AA79" s="134">
        <f t="shared" si="50"/>
        <v>231.14</v>
      </c>
      <c r="AB79" s="134">
        <f t="shared" si="50"/>
        <v>234.95</v>
      </c>
      <c r="AC79" s="323">
        <f t="shared" si="50"/>
        <v>238.76</v>
      </c>
      <c r="AD79" s="320">
        <f t="shared" si="50"/>
        <v>160.32360047846888</v>
      </c>
      <c r="AE79" s="259">
        <f t="shared" si="50"/>
        <v>218.13636507936508</v>
      </c>
      <c r="AF79" s="259">
        <f t="shared" si="50"/>
        <v>237.08783333333332</v>
      </c>
      <c r="AG79" s="259">
        <f t="shared" si="50"/>
        <v>234.95</v>
      </c>
      <c r="AH79" s="334">
        <f t="shared" si="45"/>
        <v>212.62444972279181</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9.5" thickBot="1">
      <c r="A80" s="335" t="s">
        <v>53</v>
      </c>
      <c r="B80" s="336" t="s">
        <v>53</v>
      </c>
      <c r="C80" s="336" t="s">
        <v>53</v>
      </c>
      <c r="D80" s="337"/>
      <c r="E80" s="337"/>
      <c r="F80" s="338"/>
      <c r="G80" s="338"/>
      <c r="H80" s="338"/>
      <c r="I80" s="338"/>
      <c r="J80" s="338" t="e">
        <f>J70</f>
        <v>#DIV/0!</v>
      </c>
      <c r="K80" s="338">
        <f t="shared" ref="K80:L80" si="51">K70</f>
        <v>1.2</v>
      </c>
      <c r="L80" s="338">
        <f t="shared" si="51"/>
        <v>1.5</v>
      </c>
      <c r="M80" s="338">
        <f>M70</f>
        <v>1.625</v>
      </c>
      <c r="N80" s="338">
        <f t="shared" ref="N80:AG80" si="52">N71+N15</f>
        <v>47.85</v>
      </c>
      <c r="O80" s="338">
        <f t="shared" si="52"/>
        <v>2.0666666666666669</v>
      </c>
      <c r="P80" s="338">
        <f t="shared" si="52"/>
        <v>30.31</v>
      </c>
      <c r="Q80" s="338">
        <f t="shared" si="52"/>
        <v>32.48263157894737</v>
      </c>
      <c r="R80" s="338">
        <f t="shared" si="52"/>
        <v>38.491590909090903</v>
      </c>
      <c r="S80" s="338">
        <f t="shared" si="52"/>
        <v>41.480000000000004</v>
      </c>
      <c r="T80" s="338">
        <f t="shared" si="52"/>
        <v>46.875249999999994</v>
      </c>
      <c r="U80" s="338">
        <f t="shared" si="52"/>
        <v>48.5</v>
      </c>
      <c r="V80" s="338">
        <f t="shared" si="52"/>
        <v>45.83</v>
      </c>
      <c r="W80" s="338">
        <f t="shared" si="52"/>
        <v>45.3</v>
      </c>
      <c r="X80" s="338"/>
      <c r="Y80" s="338"/>
      <c r="Z80" s="338">
        <f t="shared" si="52"/>
        <v>45.8</v>
      </c>
      <c r="AA80" s="338">
        <f t="shared" si="52"/>
        <v>46.9</v>
      </c>
      <c r="AB80" s="338">
        <f t="shared" si="52"/>
        <v>47.4</v>
      </c>
      <c r="AC80" s="339">
        <f t="shared" si="52"/>
        <v>47.9</v>
      </c>
      <c r="AD80" s="340">
        <f t="shared" si="52"/>
        <v>33.761407496012751</v>
      </c>
      <c r="AE80" s="341">
        <f t="shared" si="52"/>
        <v>45.618416666666661</v>
      </c>
      <c r="AF80" s="341">
        <f t="shared" si="52"/>
        <v>45.643333333333331</v>
      </c>
      <c r="AG80" s="341">
        <f t="shared" si="52"/>
        <v>47.4</v>
      </c>
      <c r="AH80" s="342">
        <f t="shared" si="45"/>
        <v>43.105789374003187</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21.75" thickBot="1">
      <c r="A81" s="199"/>
      <c r="F81" s="135"/>
      <c r="G81" s="135"/>
      <c r="H81" s="135"/>
      <c r="I81" s="135"/>
      <c r="K81" s="135"/>
      <c r="L81" s="135"/>
      <c r="M81" s="135"/>
      <c r="N81" s="135"/>
      <c r="O81" s="135"/>
      <c r="P81" s="403"/>
      <c r="Q81" s="403"/>
      <c r="R81" s="404"/>
      <c r="S81" s="404"/>
      <c r="T81" s="404"/>
      <c r="U81" s="404"/>
      <c r="V81" s="404"/>
      <c r="W81" s="404"/>
      <c r="X81" s="405"/>
      <c r="Y81" s="405"/>
      <c r="Z81" s="404"/>
      <c r="AA81" s="404"/>
      <c r="AB81" s="404"/>
      <c r="AC81" s="404"/>
      <c r="AD81" s="137"/>
      <c r="AE81" s="137"/>
      <c r="AF81" s="137"/>
      <c r="AG81" s="137"/>
      <c r="AH81" s="7"/>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19.5" customHeight="1">
      <c r="A82" s="332" t="s">
        <v>54</v>
      </c>
      <c r="B82" s="343" t="s">
        <v>54</v>
      </c>
      <c r="C82" s="343" t="s">
        <v>54</v>
      </c>
      <c r="D82" s="344"/>
      <c r="E82" s="344"/>
      <c r="F82" s="329" t="s">
        <v>4</v>
      </c>
      <c r="G82" s="329" t="s">
        <v>5</v>
      </c>
      <c r="H82" s="329" t="s">
        <v>6</v>
      </c>
      <c r="I82" s="329" t="s">
        <v>7</v>
      </c>
      <c r="J82" s="328" t="s">
        <v>2</v>
      </c>
      <c r="K82" s="329" t="s">
        <v>9</v>
      </c>
      <c r="L82" s="329" t="s">
        <v>9</v>
      </c>
      <c r="M82" s="329" t="s">
        <v>9</v>
      </c>
      <c r="N82" s="329" t="s">
        <v>12</v>
      </c>
      <c r="O82" s="329" t="s">
        <v>13</v>
      </c>
      <c r="P82" s="329" t="s">
        <v>14</v>
      </c>
      <c r="Q82" s="329" t="s">
        <v>15</v>
      </c>
      <c r="R82" s="329" t="s">
        <v>16</v>
      </c>
      <c r="S82" s="329" t="s">
        <v>64</v>
      </c>
      <c r="T82" s="329" t="s">
        <v>65</v>
      </c>
      <c r="U82" s="329" t="s">
        <v>66</v>
      </c>
      <c r="V82" s="329" t="s">
        <v>67</v>
      </c>
      <c r="W82" s="329" t="s">
        <v>68</v>
      </c>
      <c r="X82" s="330"/>
      <c r="Y82" s="330"/>
      <c r="Z82" s="329" t="s">
        <v>69</v>
      </c>
      <c r="AA82" s="329" t="s">
        <v>70</v>
      </c>
      <c r="AB82" s="329" t="s">
        <v>77</v>
      </c>
      <c r="AC82" s="331" t="s">
        <v>78</v>
      </c>
      <c r="AD82" s="332" t="s">
        <v>79</v>
      </c>
      <c r="AE82" s="329" t="s">
        <v>80</v>
      </c>
      <c r="AF82" s="329" t="s">
        <v>81</v>
      </c>
      <c r="AG82" s="329" t="s">
        <v>82</v>
      </c>
      <c r="AH82" s="331">
        <v>2016</v>
      </c>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19.5" customHeight="1">
      <c r="A83" s="345" t="s">
        <v>56</v>
      </c>
      <c r="B83" s="138" t="s">
        <v>56</v>
      </c>
      <c r="C83" s="138" t="s">
        <v>56</v>
      </c>
      <c r="D83" s="142"/>
      <c r="E83" s="142"/>
      <c r="F83" s="143">
        <f t="shared" ref="F83" si="53">F74</f>
        <v>0</v>
      </c>
      <c r="G83" s="143">
        <f>G74</f>
        <v>56.18</v>
      </c>
      <c r="H83" s="143">
        <f t="shared" ref="H83" si="54">H74</f>
        <v>47.690789473684205</v>
      </c>
      <c r="I83" s="143">
        <f>I74</f>
        <v>45.375000000000007</v>
      </c>
      <c r="J83" s="143" t="e">
        <f>J74</f>
        <v>#DIV/0!</v>
      </c>
      <c r="K83" s="143">
        <f t="shared" ref="K83:L83" si="55">K74</f>
        <v>48.3</v>
      </c>
      <c r="L83" s="143">
        <f t="shared" si="55"/>
        <v>46.85</v>
      </c>
      <c r="M83" s="143">
        <f>M74</f>
        <v>48.634999999999998</v>
      </c>
      <c r="N83" s="143">
        <f>N74</f>
        <v>46.25</v>
      </c>
      <c r="O83" s="143">
        <f>O74</f>
        <v>0</v>
      </c>
      <c r="P83" s="143">
        <f>P74</f>
        <v>26.81</v>
      </c>
      <c r="Q83" s="143">
        <f>Q74</f>
        <v>29.30263157894737</v>
      </c>
      <c r="R83" s="143">
        <f t="shared" ref="R83:AG83" si="56">R74</f>
        <v>35.141818181818174</v>
      </c>
      <c r="S83" s="143">
        <f t="shared" si="56"/>
        <v>39.03</v>
      </c>
      <c r="T83" s="143">
        <f>T74</f>
        <v>44.268571428571427</v>
      </c>
      <c r="U83" s="143">
        <f t="shared" si="56"/>
        <v>46.4</v>
      </c>
      <c r="V83" s="143">
        <f t="shared" si="56"/>
        <v>43.32</v>
      </c>
      <c r="W83" s="143">
        <f t="shared" si="56"/>
        <v>42.5</v>
      </c>
      <c r="X83" s="361"/>
      <c r="Y83" s="361"/>
      <c r="Z83" s="143">
        <f t="shared" si="56"/>
        <v>43</v>
      </c>
      <c r="AA83" s="143">
        <f t="shared" si="56"/>
        <v>44</v>
      </c>
      <c r="AB83" s="143">
        <f t="shared" si="56"/>
        <v>44.5</v>
      </c>
      <c r="AC83" s="353">
        <f t="shared" si="56"/>
        <v>45</v>
      </c>
      <c r="AD83" s="321">
        <f t="shared" si="56"/>
        <v>30.418149920255178</v>
      </c>
      <c r="AE83" s="260">
        <f t="shared" si="56"/>
        <v>43.232857142857142</v>
      </c>
      <c r="AF83" s="260">
        <f t="shared" si="56"/>
        <v>42.94</v>
      </c>
      <c r="AG83" s="260">
        <f t="shared" si="56"/>
        <v>44.5</v>
      </c>
      <c r="AH83" s="334">
        <f t="shared" ref="AH83:AH89" si="57">AVERAGE(P83:AC83)</f>
        <v>40.272751765778082</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9.5" customHeight="1">
      <c r="A84" s="345" t="s">
        <v>57</v>
      </c>
      <c r="B84" s="138" t="s">
        <v>57</v>
      </c>
      <c r="C84" s="138" t="s">
        <v>57</v>
      </c>
      <c r="D84" s="142"/>
      <c r="E84" s="142"/>
      <c r="F84" s="143">
        <f t="shared" ref="F84" si="58">F75-F74</f>
        <v>0</v>
      </c>
      <c r="G84" s="143">
        <f>G75-G74</f>
        <v>-3.0341000000000022</v>
      </c>
      <c r="H84" s="143">
        <f t="shared" ref="H84" si="59">H75-H74</f>
        <v>-1.9265789473684194</v>
      </c>
      <c r="I84" s="143">
        <f>I75-I74</f>
        <v>1.4299999999999855</v>
      </c>
      <c r="J84" s="143" t="e">
        <f>J75-J74</f>
        <v>#DIV/0!</v>
      </c>
      <c r="K84" s="143" t="e">
        <f t="shared" ref="K84:L84" si="60">K75-K74</f>
        <v>#REF!</v>
      </c>
      <c r="L84" s="143" t="e">
        <f t="shared" si="60"/>
        <v>#REF!</v>
      </c>
      <c r="M84" s="143">
        <f>M75-M74</f>
        <v>1.4249999999999972</v>
      </c>
      <c r="N84" s="143">
        <f>N75-N74</f>
        <v>3.875</v>
      </c>
      <c r="O84" s="143">
        <f>O75-O74</f>
        <v>6</v>
      </c>
      <c r="P84" s="143">
        <f>P75-P74</f>
        <v>9.7899999999999956</v>
      </c>
      <c r="Q84" s="143">
        <f>Q75-Q74</f>
        <v>4.5752631578947387</v>
      </c>
      <c r="R84" s="143">
        <f t="shared" ref="R84:AG84" si="61">R75-R74</f>
        <v>3.8622727272727388</v>
      </c>
      <c r="S84" s="143">
        <f t="shared" si="61"/>
        <v>3.3299999999999983</v>
      </c>
      <c r="T84" s="143">
        <f>T75-T74</f>
        <v>-0.23190476190475806</v>
      </c>
      <c r="U84" s="143">
        <f t="shared" si="61"/>
        <v>-0.79999999999999716</v>
      </c>
      <c r="V84" s="143">
        <f t="shared" si="61"/>
        <v>-0.56000000000000227</v>
      </c>
      <c r="W84" s="143">
        <f t="shared" si="61"/>
        <v>-0.5</v>
      </c>
      <c r="X84" s="361"/>
      <c r="Y84" s="361"/>
      <c r="Z84" s="143">
        <f t="shared" si="61"/>
        <v>0.10000000000000142</v>
      </c>
      <c r="AA84" s="143">
        <f t="shared" si="61"/>
        <v>0.5</v>
      </c>
      <c r="AB84" s="143">
        <f t="shared" si="61"/>
        <v>1.2000000000000028</v>
      </c>
      <c r="AC84" s="353">
        <f t="shared" si="61"/>
        <v>1.5</v>
      </c>
      <c r="AD84" s="321">
        <f t="shared" si="61"/>
        <v>6.0758452950558244</v>
      </c>
      <c r="AE84" s="260">
        <f t="shared" si="61"/>
        <v>0.76603174603175006</v>
      </c>
      <c r="AF84" s="260">
        <f t="shared" si="61"/>
        <v>-0.32000000000000028</v>
      </c>
      <c r="AG84" s="260">
        <f t="shared" si="61"/>
        <v>1.06666666666667</v>
      </c>
      <c r="AH84" s="334">
        <f t="shared" si="57"/>
        <v>1.8971359269385599</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9.5" customHeight="1">
      <c r="A85" s="345" t="s">
        <v>58</v>
      </c>
      <c r="B85" s="138" t="s">
        <v>58</v>
      </c>
      <c r="C85" s="138" t="s">
        <v>58</v>
      </c>
      <c r="D85" s="142"/>
      <c r="E85" s="142"/>
      <c r="F85" s="143">
        <f t="shared" ref="F85" si="62">F76-F74</f>
        <v>0</v>
      </c>
      <c r="G85" s="143">
        <f>G76-G74</f>
        <v>19.766299999999994</v>
      </c>
      <c r="H85" s="143">
        <f t="shared" ref="H85" si="63">H76-H74</f>
        <v>18.313947368421083</v>
      </c>
      <c r="I85" s="143">
        <f>I76-I74</f>
        <v>19.860999999999997</v>
      </c>
      <c r="J85" s="143" t="e">
        <f>J76-J74</f>
        <v>#DIV/0!</v>
      </c>
      <c r="K85" s="143">
        <f t="shared" ref="K85:M85" si="64">K76-K74</f>
        <v>16.482500000000002</v>
      </c>
      <c r="L85" s="143">
        <f t="shared" si="64"/>
        <v>17.249999999999993</v>
      </c>
      <c r="M85" s="143">
        <f t="shared" si="64"/>
        <v>16.372499999999995</v>
      </c>
      <c r="N85" s="143">
        <f>N76-N74</f>
        <v>15.8125</v>
      </c>
      <c r="O85" s="143">
        <f>O76-O74</f>
        <v>17.5</v>
      </c>
      <c r="P85" s="143">
        <f>P76-P74</f>
        <v>23.610000000000003</v>
      </c>
      <c r="Q85" s="143">
        <f t="shared" ref="Q85" si="65">Q76-Q74</f>
        <v>15.207894736842107</v>
      </c>
      <c r="R85" s="143">
        <f>R76-R74</f>
        <v>17.63000000000001</v>
      </c>
      <c r="S85" s="143">
        <f t="shared" ref="S85:AG85" si="66">S76-S74</f>
        <v>15.560000000000002</v>
      </c>
      <c r="T85" s="143">
        <f>T76-T74</f>
        <v>14.896666666666668</v>
      </c>
      <c r="U85" s="143">
        <f t="shared" si="66"/>
        <v>13</v>
      </c>
      <c r="V85" s="143">
        <f t="shared" si="66"/>
        <v>9.6600000000000037</v>
      </c>
      <c r="W85" s="143">
        <f t="shared" si="66"/>
        <v>9.5</v>
      </c>
      <c r="X85" s="361"/>
      <c r="Y85" s="361"/>
      <c r="Z85" s="143">
        <f t="shared" si="66"/>
        <v>10.5</v>
      </c>
      <c r="AA85" s="143">
        <f t="shared" si="66"/>
        <v>10.5</v>
      </c>
      <c r="AB85" s="143">
        <f t="shared" si="66"/>
        <v>10.5</v>
      </c>
      <c r="AC85" s="353">
        <f t="shared" si="66"/>
        <v>10.5</v>
      </c>
      <c r="AD85" s="321">
        <f t="shared" si="66"/>
        <v>18.815964912280702</v>
      </c>
      <c r="AE85" s="260">
        <f t="shared" si="66"/>
        <v>14.485555555555557</v>
      </c>
      <c r="AF85" s="260">
        <f t="shared" si="66"/>
        <v>9.8866666666666703</v>
      </c>
      <c r="AG85" s="260">
        <f t="shared" si="66"/>
        <v>10.5</v>
      </c>
      <c r="AH85" s="334">
        <f t="shared" si="57"/>
        <v>13.422046783625731</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9.5" customHeight="1">
      <c r="A86" s="345" t="s">
        <v>59</v>
      </c>
      <c r="B86" s="138" t="s">
        <v>59</v>
      </c>
      <c r="C86" s="138" t="s">
        <v>59</v>
      </c>
      <c r="D86" s="142"/>
      <c r="E86" s="142"/>
      <c r="F86" s="143">
        <f t="shared" ref="F86" si="67">F77-F74</f>
        <v>0</v>
      </c>
      <c r="G86" s="143">
        <f>G77-G74</f>
        <v>9.6289999999999978</v>
      </c>
      <c r="H86" s="143">
        <f t="shared" ref="H86" si="68">H77-H74</f>
        <v>9.384999999999998</v>
      </c>
      <c r="I86" s="143">
        <f>I77-I74</f>
        <v>13.61849999999999</v>
      </c>
      <c r="J86" s="143" t="e">
        <f>J77-J74</f>
        <v>#DIV/0!</v>
      </c>
      <c r="K86" s="143">
        <f t="shared" ref="K86:M86" si="69">K77-K74</f>
        <v>13.11</v>
      </c>
      <c r="L86" s="143">
        <f t="shared" si="69"/>
        <v>13.435000000000002</v>
      </c>
      <c r="M86" s="143">
        <f t="shared" si="69"/>
        <v>13.344999999999999</v>
      </c>
      <c r="N86" s="143">
        <f>N77-N74</f>
        <v>14.229999999999997</v>
      </c>
      <c r="O86" s="143">
        <f>O77-O74</f>
        <v>15.6</v>
      </c>
      <c r="P86" s="143">
        <f>P77-P74</f>
        <v>11.099999999999998</v>
      </c>
      <c r="Q86" s="143">
        <f>Q77-Q74</f>
        <v>11.711052631578951</v>
      </c>
      <c r="R86" s="143">
        <f t="shared" ref="R86:AG86" si="70">R77-R74</f>
        <v>12.238181818181829</v>
      </c>
      <c r="S86" s="143">
        <f t="shared" si="70"/>
        <v>10.5</v>
      </c>
      <c r="T86" s="143">
        <f>T77-T74</f>
        <v>10.901428571428582</v>
      </c>
      <c r="U86" s="143">
        <f t="shared" si="70"/>
        <v>11.899999999999999</v>
      </c>
      <c r="V86" s="143">
        <f t="shared" si="70"/>
        <v>12.21</v>
      </c>
      <c r="W86" s="143">
        <f t="shared" si="70"/>
        <v>11.600000000000001</v>
      </c>
      <c r="X86" s="361"/>
      <c r="Y86" s="361"/>
      <c r="Z86" s="143">
        <f t="shared" si="70"/>
        <v>11.5</v>
      </c>
      <c r="AA86" s="143">
        <f t="shared" si="70"/>
        <v>12.399999999999999</v>
      </c>
      <c r="AB86" s="143">
        <f t="shared" si="70"/>
        <v>13.299999999999997</v>
      </c>
      <c r="AC86" s="353">
        <f t="shared" si="70"/>
        <v>13.5</v>
      </c>
      <c r="AD86" s="321">
        <f t="shared" si="70"/>
        <v>11.683078149920259</v>
      </c>
      <c r="AE86" s="260">
        <f t="shared" si="70"/>
        <v>11.100476190476193</v>
      </c>
      <c r="AF86" s="260">
        <f t="shared" si="70"/>
        <v>11.770000000000003</v>
      </c>
      <c r="AG86" s="260">
        <f t="shared" si="70"/>
        <v>13.06666666666667</v>
      </c>
      <c r="AH86" s="334">
        <f t="shared" si="57"/>
        <v>11.905055251765779</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9.5" customHeight="1">
      <c r="A87" s="345" t="s">
        <v>60</v>
      </c>
      <c r="B87" s="138" t="s">
        <v>60</v>
      </c>
      <c r="C87" s="138" t="s">
        <v>60</v>
      </c>
      <c r="D87" s="142"/>
      <c r="E87" s="142"/>
      <c r="F87" s="143">
        <f t="shared" ref="F87" si="71">F78-F74</f>
        <v>0</v>
      </c>
      <c r="G87" s="143">
        <f>G78-G74</f>
        <v>8.8899999999999935</v>
      </c>
      <c r="H87" s="143">
        <f t="shared" ref="H87" si="72">H78-H74</f>
        <v>9.4255263157894831</v>
      </c>
      <c r="I87" s="143">
        <f>I78-I74</f>
        <v>14.103000000000002</v>
      </c>
      <c r="J87" s="143" t="e">
        <f>J78-J74</f>
        <v>#DIV/0!</v>
      </c>
      <c r="K87" s="143">
        <f t="shared" ref="K87:M87" si="73">K78-K74</f>
        <v>13.350000000000001</v>
      </c>
      <c r="L87" s="143">
        <f t="shared" si="73"/>
        <v>13.75</v>
      </c>
      <c r="M87" s="143">
        <f t="shared" si="73"/>
        <v>13.07</v>
      </c>
      <c r="N87" s="143">
        <f>N78-N74</f>
        <v>14.030000000000001</v>
      </c>
      <c r="O87" s="143">
        <f>O78-O74</f>
        <v>14.15</v>
      </c>
      <c r="P87" s="143">
        <f>P78-P74</f>
        <v>9.34</v>
      </c>
      <c r="Q87" s="143">
        <f>Q78-Q74</f>
        <v>9.1599999999999966</v>
      </c>
      <c r="R87" s="143">
        <f t="shared" ref="R87:AG87" si="74">R78-R74</f>
        <v>10.375909090909097</v>
      </c>
      <c r="S87" s="143">
        <f t="shared" si="74"/>
        <v>9.0499999999999972</v>
      </c>
      <c r="T87" s="143">
        <f>T78-T74</f>
        <v>10.58333333333335</v>
      </c>
      <c r="U87" s="143">
        <f t="shared" si="74"/>
        <v>11.699999999999996</v>
      </c>
      <c r="V87" s="143">
        <f t="shared" si="74"/>
        <v>12.229999999999997</v>
      </c>
      <c r="W87" s="143">
        <f t="shared" si="74"/>
        <v>11.399999999999999</v>
      </c>
      <c r="X87" s="361"/>
      <c r="Y87" s="361"/>
      <c r="Z87" s="143">
        <f t="shared" si="74"/>
        <v>11.200000000000003</v>
      </c>
      <c r="AA87" s="143">
        <f t="shared" si="74"/>
        <v>11.700000000000003</v>
      </c>
      <c r="AB87" s="143">
        <f t="shared" si="74"/>
        <v>12.299999999999997</v>
      </c>
      <c r="AC87" s="353">
        <f t="shared" si="74"/>
        <v>12.5</v>
      </c>
      <c r="AD87" s="321">
        <f t="shared" si="74"/>
        <v>9.6253030303030336</v>
      </c>
      <c r="AE87" s="260">
        <f t="shared" si="74"/>
        <v>10.44444444444445</v>
      </c>
      <c r="AF87" s="260">
        <f t="shared" si="74"/>
        <v>11.61</v>
      </c>
      <c r="AG87" s="260">
        <f t="shared" si="74"/>
        <v>12.166666666666664</v>
      </c>
      <c r="AH87" s="334">
        <f t="shared" si="57"/>
        <v>10.961603535353538</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9.5" customHeight="1">
      <c r="A88" s="345" t="s">
        <v>61</v>
      </c>
      <c r="B88" s="138" t="s">
        <v>61</v>
      </c>
      <c r="C88" s="138" t="s">
        <v>61</v>
      </c>
      <c r="D88" s="142"/>
      <c r="E88" s="142"/>
      <c r="F88" s="143">
        <f>F61</f>
        <v>0</v>
      </c>
      <c r="G88" s="143">
        <f>G79-G74</f>
        <v>-7.432040078740151</v>
      </c>
      <c r="H88" s="143">
        <f t="shared" ref="H88:I88" si="75">H79-H74</f>
        <v>-8.9503004558640669</v>
      </c>
      <c r="I88" s="143">
        <f t="shared" si="75"/>
        <v>-7.8993307086614237</v>
      </c>
      <c r="J88" s="143">
        <f>J61</f>
        <v>0</v>
      </c>
      <c r="K88" s="143">
        <f>K61</f>
        <v>-8.1550000000000011</v>
      </c>
      <c r="L88" s="143">
        <f>L61</f>
        <v>-8.1550000000000011</v>
      </c>
      <c r="M88" s="143">
        <f>M61</f>
        <v>-8.33</v>
      </c>
      <c r="N88" s="143">
        <f>N61</f>
        <v>-6.9175000000000004</v>
      </c>
      <c r="O88" s="143">
        <f t="shared" ref="O88:AC88" si="76">O62</f>
        <v>-6.7333333333333334</v>
      </c>
      <c r="P88" s="143">
        <f t="shared" si="76"/>
        <v>-3.13</v>
      </c>
      <c r="Q88" s="143">
        <f t="shared" si="76"/>
        <v>-5.08</v>
      </c>
      <c r="R88" s="143">
        <f t="shared" si="76"/>
        <v>-7.3010164638511021</v>
      </c>
      <c r="S88" s="143">
        <f t="shared" si="76"/>
        <v>-8.77</v>
      </c>
      <c r="T88" s="143">
        <f t="shared" si="76"/>
        <v>-9.0720209973753256</v>
      </c>
      <c r="U88" s="143">
        <f t="shared" si="76"/>
        <v>-8.8000000000000007</v>
      </c>
      <c r="V88" s="143">
        <f t="shared" si="76"/>
        <v>-4.41</v>
      </c>
      <c r="W88" s="143">
        <f t="shared" si="76"/>
        <v>-5.5</v>
      </c>
      <c r="X88" s="143"/>
      <c r="Y88" s="143"/>
      <c r="Z88" s="143">
        <f t="shared" si="76"/>
        <v>-6.9</v>
      </c>
      <c r="AA88" s="143">
        <f t="shared" si="76"/>
        <v>-7.6</v>
      </c>
      <c r="AB88" s="143">
        <f t="shared" si="76"/>
        <v>-7.5</v>
      </c>
      <c r="AC88" s="353">
        <f t="shared" si="76"/>
        <v>-7.4</v>
      </c>
      <c r="AD88" s="365">
        <f>AD61</f>
        <v>-5.1703388212837007</v>
      </c>
      <c r="AE88" s="260">
        <f>AE61</f>
        <v>-8.7422592062355839</v>
      </c>
      <c r="AF88" s="260">
        <f>AF79-AF74</f>
        <v>194.14783333333332</v>
      </c>
      <c r="AG88" s="358">
        <f>AG79-AG74</f>
        <v>190.45</v>
      </c>
      <c r="AH88" s="334">
        <f t="shared" si="57"/>
        <v>-6.7885864551022026</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36.75" customHeight="1" thickBot="1">
      <c r="A89" s="346" t="s">
        <v>62</v>
      </c>
      <c r="B89" s="347" t="s">
        <v>62</v>
      </c>
      <c r="C89" s="347" t="s">
        <v>62</v>
      </c>
      <c r="D89" s="348"/>
      <c r="E89" s="348"/>
      <c r="F89" s="349">
        <f t="shared" ref="F89" si="77">F70</f>
        <v>0</v>
      </c>
      <c r="G89" s="349">
        <f>G70</f>
        <v>0</v>
      </c>
      <c r="H89" s="349">
        <f t="shared" ref="H89" si="78">H70</f>
        <v>0</v>
      </c>
      <c r="I89" s="349">
        <f>I70</f>
        <v>0</v>
      </c>
      <c r="J89" s="349" t="e">
        <f>J70</f>
        <v>#DIV/0!</v>
      </c>
      <c r="K89" s="349">
        <f t="shared" ref="K89:M89" si="79">K70</f>
        <v>1.2</v>
      </c>
      <c r="L89" s="349">
        <f t="shared" si="79"/>
        <v>1.5</v>
      </c>
      <c r="M89" s="349">
        <f t="shared" si="79"/>
        <v>1.625</v>
      </c>
      <c r="N89" s="349">
        <f>N80-N74</f>
        <v>1.6000000000000014</v>
      </c>
      <c r="O89" s="349">
        <f>O80-O74</f>
        <v>2.0666666666666669</v>
      </c>
      <c r="P89" s="349">
        <f>P80-P74</f>
        <v>3.5</v>
      </c>
      <c r="Q89" s="349">
        <f>Q80-Q74</f>
        <v>3.1799999999999997</v>
      </c>
      <c r="R89" s="349">
        <f t="shared" ref="R89:AG89" si="80">R80-R74</f>
        <v>3.3497727272727289</v>
      </c>
      <c r="S89" s="349">
        <f t="shared" si="80"/>
        <v>2.4500000000000028</v>
      </c>
      <c r="T89" s="349">
        <f>T80-T74</f>
        <v>2.6066785714285672</v>
      </c>
      <c r="U89" s="349">
        <f t="shared" si="80"/>
        <v>2.1000000000000014</v>
      </c>
      <c r="V89" s="349">
        <f t="shared" si="80"/>
        <v>2.509999999999998</v>
      </c>
      <c r="W89" s="349">
        <f t="shared" si="80"/>
        <v>2.7999999999999972</v>
      </c>
      <c r="X89" s="362"/>
      <c r="Y89" s="362"/>
      <c r="Z89" s="349">
        <f t="shared" si="80"/>
        <v>2.7999999999999972</v>
      </c>
      <c r="AA89" s="349">
        <f t="shared" si="80"/>
        <v>2.8999999999999986</v>
      </c>
      <c r="AB89" s="349">
        <f t="shared" si="80"/>
        <v>2.8999999999999986</v>
      </c>
      <c r="AC89" s="354">
        <f t="shared" si="80"/>
        <v>2.8999999999999986</v>
      </c>
      <c r="AD89" s="351">
        <f>AD80-AD74</f>
        <v>3.3432575757575727</v>
      </c>
      <c r="AE89" s="352">
        <f>AE80-AE74</f>
        <v>2.3855595238095191</v>
      </c>
      <c r="AF89" s="352">
        <f>AF80-AF74</f>
        <v>2.7033333333333331</v>
      </c>
      <c r="AG89" s="352">
        <f t="shared" si="80"/>
        <v>2.8999999999999986</v>
      </c>
      <c r="AH89" s="342">
        <f t="shared" si="57"/>
        <v>2.8330376082251072</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c r="A90" s="412"/>
      <c r="B90" s="276"/>
      <c r="C90" s="276"/>
      <c r="D90" s="152"/>
      <c r="E90" s="152"/>
      <c r="F90" s="277"/>
      <c r="G90" s="277"/>
      <c r="H90" s="277"/>
      <c r="I90" s="277"/>
      <c r="J90" s="278"/>
      <c r="K90" s="277"/>
      <c r="L90" s="277"/>
      <c r="M90" s="277"/>
      <c r="N90" s="277"/>
      <c r="O90" s="277"/>
      <c r="P90" s="277"/>
      <c r="Q90" s="277"/>
      <c r="R90" s="279"/>
      <c r="S90" s="279"/>
      <c r="T90" s="279"/>
      <c r="U90" s="279"/>
      <c r="V90" s="279"/>
      <c r="W90" s="279"/>
      <c r="X90" s="280"/>
      <c r="Y90" s="280"/>
      <c r="Z90" s="279"/>
      <c r="AA90" s="279"/>
      <c r="AB90" s="279"/>
      <c r="AC90" s="279"/>
      <c r="AD90" s="279"/>
      <c r="AE90" s="279"/>
      <c r="AF90" s="279"/>
      <c r="AG90" s="279"/>
      <c r="AH90" s="7"/>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idden="1">
      <c r="A91" s="412"/>
      <c r="B91" s="281"/>
      <c r="C91" s="281"/>
      <c r="D91" s="282"/>
      <c r="E91" s="282"/>
      <c r="F91" s="283" t="s">
        <v>4</v>
      </c>
      <c r="G91" s="283" t="s">
        <v>5</v>
      </c>
      <c r="H91" s="283" t="s">
        <v>6</v>
      </c>
      <c r="I91" s="283" t="s">
        <v>7</v>
      </c>
      <c r="J91" s="284"/>
      <c r="K91" s="283" t="s">
        <v>9</v>
      </c>
      <c r="L91" s="283" t="s">
        <v>9</v>
      </c>
      <c r="M91" s="283" t="s">
        <v>70</v>
      </c>
      <c r="N91" s="283" t="s">
        <v>12</v>
      </c>
      <c r="O91" s="283" t="s">
        <v>13</v>
      </c>
      <c r="P91" s="283" t="s">
        <v>13</v>
      </c>
      <c r="Q91" s="283" t="s">
        <v>13</v>
      </c>
      <c r="R91" s="283"/>
      <c r="S91" s="283"/>
      <c r="T91" s="283"/>
      <c r="U91" s="283"/>
      <c r="V91" s="283" t="s">
        <v>17</v>
      </c>
      <c r="W91" s="286"/>
      <c r="X91" s="285"/>
      <c r="Y91" s="285"/>
      <c r="Z91" s="286"/>
      <c r="AA91" s="286"/>
      <c r="AB91" s="286"/>
      <c r="AC91" s="286"/>
      <c r="AD91" s="283" t="s">
        <v>55</v>
      </c>
      <c r="AE91" s="283" t="s">
        <v>55</v>
      </c>
      <c r="AF91" s="283"/>
      <c r="AG91" s="283" t="s">
        <v>55</v>
      </c>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idden="1">
      <c r="A92" s="412"/>
      <c r="B92" s="287">
        <v>0.03</v>
      </c>
      <c r="C92" s="287">
        <v>0.03</v>
      </c>
      <c r="D92" s="288"/>
      <c r="E92" s="288"/>
      <c r="F92" s="289">
        <f>$B$92*$J$92</f>
        <v>-0.6</v>
      </c>
      <c r="G92" s="289">
        <f>$B$92*$J$92</f>
        <v>-0.6</v>
      </c>
      <c r="H92" s="289">
        <f>$B$92*$J$92</f>
        <v>-0.6</v>
      </c>
      <c r="I92" s="289">
        <f>$B$92*$J$92</f>
        <v>-0.6</v>
      </c>
      <c r="J92" s="290">
        <v>-20</v>
      </c>
      <c r="K92" s="289">
        <f t="shared" ref="K92:P92" si="81">$B$92*$J$92</f>
        <v>-0.6</v>
      </c>
      <c r="L92" s="289">
        <f t="shared" si="81"/>
        <v>-0.6</v>
      </c>
      <c r="M92" s="289">
        <f t="shared" si="81"/>
        <v>-0.6</v>
      </c>
      <c r="N92" s="289">
        <f t="shared" si="81"/>
        <v>-0.6</v>
      </c>
      <c r="O92" s="289">
        <f t="shared" si="81"/>
        <v>-0.6</v>
      </c>
      <c r="P92" s="289">
        <f t="shared" si="81"/>
        <v>-0.6</v>
      </c>
      <c r="Q92" s="289">
        <f>$B$92*$J$92</f>
        <v>-0.6</v>
      </c>
      <c r="R92" s="291"/>
      <c r="S92" s="291"/>
      <c r="T92" s="291"/>
      <c r="U92" s="291"/>
      <c r="V92" s="291">
        <v>0.94499999999999995</v>
      </c>
      <c r="W92" s="291"/>
      <c r="X92" s="292"/>
      <c r="Y92" s="292"/>
      <c r="Z92" s="291"/>
      <c r="AA92" s="291"/>
      <c r="AB92" s="291"/>
      <c r="AC92" s="291"/>
      <c r="AD92" s="289">
        <f>$B$92*$J$92</f>
        <v>-0.6</v>
      </c>
      <c r="AE92" s="289">
        <f>$B$92*$J$92</f>
        <v>-0.6</v>
      </c>
      <c r="AF92" s="289"/>
      <c r="AG92" s="289">
        <f>$B$92*$J$92</f>
        <v>-0.6</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412"/>
      <c r="B93" s="287">
        <v>0.03</v>
      </c>
      <c r="C93" s="287">
        <v>0.03</v>
      </c>
      <c r="D93" s="288"/>
      <c r="E93" s="288"/>
      <c r="F93" s="289">
        <f t="shared" ref="F93:I96" si="82">$B93*(F75-F$74-1.7)</f>
        <v>-5.0999999999999997E-2</v>
      </c>
      <c r="G93" s="289">
        <f t="shared" si="82"/>
        <v>-0.14202300000000007</v>
      </c>
      <c r="H93" s="289">
        <f t="shared" si="82"/>
        <v>-0.10879736842105259</v>
      </c>
      <c r="I93" s="289">
        <f t="shared" si="82"/>
        <v>-8.1000000000004332E-3</v>
      </c>
      <c r="J93" s="290"/>
      <c r="K93" s="289" t="e">
        <f t="shared" ref="K93:P96" si="83">$B93*(K75-K$74-1.7)</f>
        <v>#REF!</v>
      </c>
      <c r="L93" s="289" t="e">
        <f t="shared" si="83"/>
        <v>#REF!</v>
      </c>
      <c r="M93" s="289">
        <f t="shared" si="83"/>
        <v>-8.2500000000000837E-3</v>
      </c>
      <c r="N93" s="289">
        <f t="shared" si="83"/>
        <v>6.5249999999999989E-2</v>
      </c>
      <c r="O93" s="289">
        <f t="shared" si="83"/>
        <v>0.129</v>
      </c>
      <c r="P93" s="289">
        <f t="shared" si="83"/>
        <v>0.24269999999999989</v>
      </c>
      <c r="Q93" s="289">
        <f>$B93*(Q75-Q$74-1.7)</f>
        <v>8.6257894736842158E-2</v>
      </c>
      <c r="R93" s="291"/>
      <c r="S93" s="291"/>
      <c r="T93" s="291"/>
      <c r="U93" s="291"/>
      <c r="V93" s="291" t="e">
        <v>#REF!</v>
      </c>
      <c r="W93" s="291"/>
      <c r="X93" s="292"/>
      <c r="Y93" s="292"/>
      <c r="Z93" s="291"/>
      <c r="AA93" s="291"/>
      <c r="AB93" s="291"/>
      <c r="AC93" s="291"/>
      <c r="AD93" s="289">
        <f t="shared" ref="AD93:AG96" si="84">$B93*(AD75-AD$74-1.7)</f>
        <v>0.13127535885167471</v>
      </c>
      <c r="AE93" s="289">
        <f t="shared" si="84"/>
        <v>-2.8019047619047496E-2</v>
      </c>
      <c r="AF93" s="289"/>
      <c r="AG93" s="289">
        <f t="shared" si="84"/>
        <v>-1.8999999999999899E-2</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412"/>
      <c r="B94" s="287">
        <v>0.16</v>
      </c>
      <c r="C94" s="287">
        <v>0.16</v>
      </c>
      <c r="D94" s="288"/>
      <c r="E94" s="288"/>
      <c r="F94" s="289">
        <f t="shared" si="82"/>
        <v>-0.27200000000000002</v>
      </c>
      <c r="G94" s="289">
        <f t="shared" si="82"/>
        <v>2.8906079999999994</v>
      </c>
      <c r="H94" s="289">
        <f t="shared" si="82"/>
        <v>2.6582315789473734</v>
      </c>
      <c r="I94" s="289">
        <f t="shared" si="82"/>
        <v>2.9057599999999999</v>
      </c>
      <c r="J94" s="290"/>
      <c r="K94" s="289">
        <f t="shared" si="83"/>
        <v>2.3652000000000006</v>
      </c>
      <c r="L94" s="289">
        <f t="shared" si="83"/>
        <v>2.4879999999999991</v>
      </c>
      <c r="M94" s="289">
        <f t="shared" si="83"/>
        <v>2.3475999999999995</v>
      </c>
      <c r="N94" s="289">
        <f t="shared" si="83"/>
        <v>2.258</v>
      </c>
      <c r="O94" s="289">
        <f t="shared" si="83"/>
        <v>2.528</v>
      </c>
      <c r="P94" s="289">
        <f t="shared" si="83"/>
        <v>3.5056000000000007</v>
      </c>
      <c r="Q94" s="289">
        <f>$B94*(Q76-Q$74-1.7)</f>
        <v>2.1612631578947372</v>
      </c>
      <c r="R94" s="291"/>
      <c r="S94" s="291"/>
      <c r="T94" s="291"/>
      <c r="U94" s="291"/>
      <c r="V94" s="291" t="e">
        <v>#REF!</v>
      </c>
      <c r="W94" s="291"/>
      <c r="X94" s="292"/>
      <c r="Y94" s="292"/>
      <c r="Z94" s="291"/>
      <c r="AA94" s="291"/>
      <c r="AB94" s="291"/>
      <c r="AC94" s="291"/>
      <c r="AD94" s="289">
        <f t="shared" si="84"/>
        <v>2.7385543859649126</v>
      </c>
      <c r="AE94" s="289">
        <f t="shared" si="84"/>
        <v>2.0456888888888893</v>
      </c>
      <c r="AF94" s="289"/>
      <c r="AG94" s="289">
        <f t="shared" si="84"/>
        <v>1.4080000000000001</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252"/>
      <c r="B95" s="287">
        <v>0.15</v>
      </c>
      <c r="C95" s="287">
        <v>0.15</v>
      </c>
      <c r="D95" s="288"/>
      <c r="E95" s="288"/>
      <c r="F95" s="289">
        <f t="shared" si="82"/>
        <v>-0.255</v>
      </c>
      <c r="G95" s="289">
        <f t="shared" si="82"/>
        <v>1.1893499999999997</v>
      </c>
      <c r="H95" s="289">
        <f t="shared" si="82"/>
        <v>1.1527499999999997</v>
      </c>
      <c r="I95" s="289">
        <f t="shared" si="82"/>
        <v>1.7877749999999986</v>
      </c>
      <c r="J95" s="290"/>
      <c r="K95" s="289">
        <f t="shared" si="83"/>
        <v>1.7115</v>
      </c>
      <c r="L95" s="289">
        <f t="shared" si="83"/>
        <v>1.7602500000000003</v>
      </c>
      <c r="M95" s="289">
        <f t="shared" si="83"/>
        <v>1.7467499999999998</v>
      </c>
      <c r="N95" s="289">
        <f t="shared" si="83"/>
        <v>1.8794999999999995</v>
      </c>
      <c r="O95" s="289">
        <f t="shared" si="83"/>
        <v>2.085</v>
      </c>
      <c r="P95" s="289">
        <f t="shared" si="83"/>
        <v>1.4099999999999997</v>
      </c>
      <c r="Q95" s="289">
        <f>$B95*(Q77-Q$74-1.7)</f>
        <v>1.5016578947368429</v>
      </c>
      <c r="R95" s="291"/>
      <c r="S95" s="291"/>
      <c r="T95" s="291"/>
      <c r="U95" s="291"/>
      <c r="V95" s="291" t="e">
        <v>#REF!</v>
      </c>
      <c r="W95" s="291"/>
      <c r="X95" s="292"/>
      <c r="Y95" s="292"/>
      <c r="Z95" s="291"/>
      <c r="AA95" s="291"/>
      <c r="AB95" s="291"/>
      <c r="AC95" s="291"/>
      <c r="AD95" s="289">
        <f t="shared" si="84"/>
        <v>1.4974617224880389</v>
      </c>
      <c r="AE95" s="289">
        <f t="shared" si="84"/>
        <v>1.4100714285714291</v>
      </c>
      <c r="AF95" s="289"/>
      <c r="AG95" s="289">
        <f t="shared" si="84"/>
        <v>1.7050000000000005</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0.39</v>
      </c>
      <c r="C96" s="287">
        <v>0.39</v>
      </c>
      <c r="D96" s="288"/>
      <c r="E96" s="288"/>
      <c r="F96" s="289">
        <f t="shared" si="82"/>
        <v>-0.66300000000000003</v>
      </c>
      <c r="G96" s="289">
        <f t="shared" si="82"/>
        <v>2.8040999999999974</v>
      </c>
      <c r="H96" s="289">
        <f t="shared" si="82"/>
        <v>3.0129552631578984</v>
      </c>
      <c r="I96" s="289">
        <f t="shared" si="82"/>
        <v>4.8371700000000013</v>
      </c>
      <c r="J96" s="290"/>
      <c r="K96" s="289">
        <f t="shared" si="83"/>
        <v>4.5435000000000008</v>
      </c>
      <c r="L96" s="289">
        <f t="shared" si="83"/>
        <v>4.6995000000000005</v>
      </c>
      <c r="M96" s="289">
        <f t="shared" si="83"/>
        <v>4.4343000000000004</v>
      </c>
      <c r="N96" s="289">
        <f t="shared" si="83"/>
        <v>4.8087000000000009</v>
      </c>
      <c r="O96" s="289">
        <f t="shared" si="83"/>
        <v>4.8555000000000001</v>
      </c>
      <c r="P96" s="289">
        <f t="shared" si="83"/>
        <v>2.9796</v>
      </c>
      <c r="Q96" s="289">
        <f>$B96*(Q78-Q$74-1.7)</f>
        <v>2.9093999999999989</v>
      </c>
      <c r="R96" s="291"/>
      <c r="S96" s="291"/>
      <c r="T96" s="291"/>
      <c r="U96" s="291"/>
      <c r="V96" s="291" t="e">
        <v>#REF!</v>
      </c>
      <c r="W96" s="291"/>
      <c r="X96" s="292"/>
      <c r="Y96" s="292"/>
      <c r="Z96" s="291"/>
      <c r="AA96" s="291"/>
      <c r="AB96" s="291"/>
      <c r="AC96" s="291"/>
      <c r="AD96" s="289">
        <f t="shared" si="84"/>
        <v>3.0908681818181831</v>
      </c>
      <c r="AE96" s="289">
        <f t="shared" si="84"/>
        <v>3.4103333333333361</v>
      </c>
      <c r="AF96" s="289"/>
      <c r="AG96" s="289">
        <f t="shared" si="84"/>
        <v>4.0819999999999999</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0.12</v>
      </c>
      <c r="C97" s="287">
        <v>0.12</v>
      </c>
      <c r="D97" s="288"/>
      <c r="E97" s="288"/>
      <c r="F97" s="289">
        <f>$B$97*((F79/6.5)-(F$74-1.7))</f>
        <v>0.20399999999999999</v>
      </c>
      <c r="G97" s="289">
        <f>$B$97*((G79/6.5)-(G$74-1.7))</f>
        <v>-5.637637662992125</v>
      </c>
      <c r="H97" s="289">
        <f>$B$97*((H79/6.5)-(H$74-1.7))</f>
        <v>-4.8036857088208089</v>
      </c>
      <c r="I97" s="289">
        <f>$B$97*((I79/6.5)-(I$74-1.7))</f>
        <v>-4.5491414900060576</v>
      </c>
      <c r="J97" s="290"/>
      <c r="K97" s="289">
        <f t="shared" ref="K97:M97" si="85">$B$97*((K79/6.5)-(K$74-1.7))</f>
        <v>-0.88577076923076925</v>
      </c>
      <c r="L97" s="289">
        <f t="shared" si="85"/>
        <v>-0.88175538461538472</v>
      </c>
      <c r="M97" s="289">
        <f t="shared" si="85"/>
        <v>-0.90721384615384548</v>
      </c>
      <c r="N97" s="289">
        <f>$B$97*((N79/6.5)-(N$74-1.7))</f>
        <v>-0.73502076923076998</v>
      </c>
      <c r="O97" s="289">
        <f>$B$97*((O79/6.5)-(O$74-1.7))</f>
        <v>-0.58535384615384611</v>
      </c>
      <c r="P97" s="289">
        <f>$B$97*((P79/6.5)-(P$74-1.7))</f>
        <v>-0.23717538461538468</v>
      </c>
      <c r="Q97" s="289">
        <f>$B$97*((Q79/6.5)-(Q$74-1.7))</f>
        <v>-0.47267805668016233</v>
      </c>
      <c r="R97" s="291"/>
      <c r="S97" s="291"/>
      <c r="T97" s="291"/>
      <c r="U97" s="291"/>
      <c r="V97" s="291" t="e">
        <v>#REF!</v>
      </c>
      <c r="W97" s="291"/>
      <c r="X97" s="292"/>
      <c r="Y97" s="292"/>
      <c r="Z97" s="291"/>
      <c r="AA97" s="291"/>
      <c r="AB97" s="291"/>
      <c r="AC97" s="291"/>
      <c r="AD97" s="289">
        <f t="shared" ref="AD97:AG97" si="86">$B$97*((AD79/6.5)-(AD$74-1.7))</f>
        <v>-0.48635767390504225</v>
      </c>
      <c r="AE97" s="289">
        <f t="shared" si="86"/>
        <v>-0.9568099633699626</v>
      </c>
      <c r="AF97" s="289"/>
      <c r="AG97" s="289">
        <f t="shared" si="86"/>
        <v>-0.79846153846153833</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0.03</v>
      </c>
      <c r="C98" s="287">
        <v>0.03</v>
      </c>
      <c r="D98" s="288"/>
      <c r="E98" s="288"/>
      <c r="F98" s="289">
        <f>$B98*(F81-F$74-1.7)</f>
        <v>-5.0999999999999997E-2</v>
      </c>
      <c r="G98" s="289">
        <f>$B98*(G81-G$74-1.7)</f>
        <v>-1.7363999999999999</v>
      </c>
      <c r="H98" s="289">
        <f>$B98*(H81-H$74-1.7)</f>
        <v>-1.4817236842105261</v>
      </c>
      <c r="I98" s="289">
        <f>$B98*(I81-I$74-1.7)</f>
        <v>-1.4122500000000002</v>
      </c>
      <c r="J98" s="290"/>
      <c r="K98" s="289">
        <f t="shared" ref="K98:M98" si="87">$B98*(K81-K$74-1.7)</f>
        <v>-1.5</v>
      </c>
      <c r="L98" s="289">
        <f t="shared" si="87"/>
        <v>-1.4565000000000001</v>
      </c>
      <c r="M98" s="289">
        <f t="shared" si="87"/>
        <v>-1.5100499999999999</v>
      </c>
      <c r="N98" s="289">
        <f>$B98*(N81-N$74-1.7)</f>
        <v>-1.4385000000000001</v>
      </c>
      <c r="O98" s="289">
        <f>$B98*(O81-O$74-1.7)</f>
        <v>-5.0999999999999997E-2</v>
      </c>
      <c r="P98" s="289">
        <f>$B98*(P81-P$74-1.7)</f>
        <v>-0.85529999999999995</v>
      </c>
      <c r="Q98" s="289">
        <f>$B98*(Q81-Q$74-1.7)</f>
        <v>-0.93007894736842101</v>
      </c>
      <c r="R98" s="291"/>
      <c r="S98" s="291"/>
      <c r="T98" s="291"/>
      <c r="U98" s="291"/>
      <c r="V98" s="291" t="e">
        <v>#REF!</v>
      </c>
      <c r="W98" s="291"/>
      <c r="X98" s="292"/>
      <c r="Y98" s="292"/>
      <c r="Z98" s="291"/>
      <c r="AA98" s="291"/>
      <c r="AB98" s="291"/>
      <c r="AC98" s="291"/>
      <c r="AD98" s="289">
        <f t="shared" ref="AD98:AG98" si="88">$B98*(AD81-AD$74-1.7)</f>
        <v>-0.96354449760765526</v>
      </c>
      <c r="AE98" s="289">
        <f t="shared" si="88"/>
        <v>-1.3479857142857143</v>
      </c>
      <c r="AF98" s="289"/>
      <c r="AG98" s="289">
        <f t="shared" si="88"/>
        <v>-1.3860000000000001</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0.09</v>
      </c>
      <c r="C99" s="287">
        <v>0.09</v>
      </c>
      <c r="D99" s="288"/>
      <c r="E99" s="288"/>
      <c r="F99" s="289"/>
      <c r="G99" s="289"/>
      <c r="H99" s="289"/>
      <c r="I99" s="289"/>
      <c r="J99" s="290"/>
      <c r="K99" s="289"/>
      <c r="L99" s="289"/>
      <c r="M99" s="289"/>
      <c r="N99" s="289"/>
      <c r="O99" s="289"/>
      <c r="P99" s="289"/>
      <c r="Q99" s="289"/>
      <c r="R99" s="291"/>
      <c r="S99" s="291"/>
      <c r="T99" s="291"/>
      <c r="U99" s="291"/>
      <c r="V99" s="291"/>
      <c r="W99" s="291"/>
      <c r="X99" s="292"/>
      <c r="Y99" s="292"/>
      <c r="Z99" s="291"/>
      <c r="AA99" s="291"/>
      <c r="AB99" s="291"/>
      <c r="AC99" s="291"/>
      <c r="AD99" s="289"/>
      <c r="AE99" s="289"/>
      <c r="AF99" s="289"/>
      <c r="AG99" s="289"/>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93"/>
      <c r="C100" s="293"/>
      <c r="D100" s="294"/>
      <c r="E100" s="294"/>
      <c r="F100" s="289">
        <f>SUM(F92:F98)</f>
        <v>-1.6879999999999999</v>
      </c>
      <c r="G100" s="289">
        <f>SUM(G92:G98)</f>
        <v>-1.2320026629921286</v>
      </c>
      <c r="H100" s="289">
        <f t="shared" ref="H100" si="89">SUM(H92:H98)</f>
        <v>-0.17026991934711599</v>
      </c>
      <c r="I100" s="289">
        <f>SUM(I92:I98)</f>
        <v>2.9612135099939429</v>
      </c>
      <c r="J100" s="290"/>
      <c r="K100" s="289" t="e">
        <f t="shared" ref="K100:M100" si="90">SUM(K92:K98)</f>
        <v>#REF!</v>
      </c>
      <c r="L100" s="289" t="e">
        <f t="shared" si="90"/>
        <v>#REF!</v>
      </c>
      <c r="M100" s="289">
        <f t="shared" si="90"/>
        <v>5.503136153846155</v>
      </c>
      <c r="N100" s="289">
        <f>SUM(N92:N98)</f>
        <v>6.2379292307692298</v>
      </c>
      <c r="O100" s="289">
        <f>SUM(O92:O98)</f>
        <v>8.3611461538461516</v>
      </c>
      <c r="P100" s="289">
        <f>SUM(P92:P98)</f>
        <v>6.4454246153846162</v>
      </c>
      <c r="Q100" s="289">
        <f t="shared" ref="Q100" si="91">SUM(Q92:Q98)</f>
        <v>4.6558219433198378</v>
      </c>
      <c r="R100" s="291"/>
      <c r="S100" s="291"/>
      <c r="T100" s="291"/>
      <c r="U100" s="291"/>
      <c r="V100" s="291" t="e">
        <v>#REF!</v>
      </c>
      <c r="W100" s="291"/>
      <c r="X100" s="292"/>
      <c r="Y100" s="292"/>
      <c r="Z100" s="291"/>
      <c r="AA100" s="291"/>
      <c r="AB100" s="291"/>
      <c r="AC100" s="291"/>
      <c r="AD100" s="289">
        <f t="shared" ref="AD100:AG100" si="92">SUM(AD92:AD98)</f>
        <v>5.4082574776101122</v>
      </c>
      <c r="AE100" s="289">
        <f t="shared" si="92"/>
        <v>3.9332789255189295</v>
      </c>
      <c r="AF100" s="289"/>
      <c r="AG100" s="289">
        <f t="shared" si="92"/>
        <v>4.3915384615384623</v>
      </c>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252"/>
      <c r="B101" s="276"/>
      <c r="C101" s="276"/>
      <c r="D101" s="152"/>
      <c r="E101" s="152"/>
      <c r="F101" s="277"/>
      <c r="G101" s="277"/>
      <c r="H101" s="277"/>
      <c r="I101" s="277"/>
      <c r="J101" s="278"/>
      <c r="K101" s="277"/>
      <c r="L101" s="277"/>
      <c r="M101" s="277"/>
      <c r="N101" s="277"/>
      <c r="O101" s="277"/>
      <c r="P101" s="277"/>
      <c r="Q101" s="277"/>
      <c r="R101" s="277"/>
      <c r="S101" s="277"/>
      <c r="T101" s="277"/>
      <c r="U101" s="277"/>
      <c r="V101" s="279"/>
      <c r="W101" s="279"/>
      <c r="X101" s="280"/>
      <c r="Y101" s="280"/>
      <c r="Z101" s="279"/>
      <c r="AA101" s="279"/>
      <c r="AB101" s="279"/>
      <c r="AC101" s="279"/>
      <c r="AD101" s="279"/>
      <c r="AE101" s="279"/>
      <c r="AF101" s="279"/>
      <c r="AG101" s="279"/>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77"/>
      <c r="V102" s="279"/>
      <c r="W102" s="279"/>
      <c r="X102" s="280"/>
      <c r="Y102" s="280"/>
      <c r="Z102" s="279"/>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77"/>
      <c r="V103" s="279"/>
      <c r="W103" s="279"/>
      <c r="X103" s="280"/>
      <c r="Y103" s="280"/>
      <c r="Z103" s="279"/>
      <c r="AA103" s="279"/>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95"/>
      <c r="B104" s="276"/>
      <c r="C104" s="276"/>
      <c r="D104" s="152"/>
      <c r="E104" s="152"/>
      <c r="F104" s="277"/>
      <c r="G104" s="277"/>
      <c r="H104" s="277"/>
      <c r="I104" s="277"/>
      <c r="J104" s="278"/>
      <c r="K104" s="277"/>
      <c r="L104" s="277"/>
      <c r="M104" s="277"/>
      <c r="N104" s="277"/>
      <c r="O104" s="277"/>
      <c r="P104" s="277"/>
      <c r="Q104" s="277"/>
      <c r="R104" s="277"/>
      <c r="S104" s="277"/>
      <c r="T104" s="277"/>
      <c r="U104" s="277"/>
      <c r="V104" s="279"/>
      <c r="W104" s="279"/>
      <c r="X104" s="280"/>
      <c r="Y104" s="280"/>
      <c r="Z104" s="279"/>
      <c r="AA104" s="279"/>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77"/>
      <c r="V105" s="279"/>
      <c r="W105" s="279"/>
      <c r="X105" s="280"/>
      <c r="Y105" s="280"/>
      <c r="Z105" s="279"/>
      <c r="AA105" s="279"/>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77"/>
      <c r="V106" s="279"/>
      <c r="W106" s="279"/>
      <c r="X106" s="280"/>
      <c r="Y106" s="280"/>
      <c r="Z106" s="279"/>
      <c r="AA106" s="279"/>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77"/>
      <c r="V107" s="279"/>
      <c r="W107" s="279"/>
      <c r="X107" s="280"/>
      <c r="Y107" s="280"/>
      <c r="Z107" s="279"/>
      <c r="AA107" s="279"/>
      <c r="AB107" s="279"/>
      <c r="AC107" s="279"/>
      <c r="AD107" s="279"/>
      <c r="AE107" s="279"/>
      <c r="AF107" s="279"/>
      <c r="AG107" s="279"/>
      <c r="AH107" s="7"/>
    </row>
    <row r="108" spans="1:358">
      <c r="A108" s="252"/>
      <c r="B108" s="276"/>
      <c r="C108" s="276"/>
      <c r="D108" s="152"/>
      <c r="E108" s="152"/>
      <c r="F108" s="277"/>
      <c r="G108" s="277"/>
      <c r="H108" s="277"/>
      <c r="I108" s="277"/>
      <c r="J108" s="278"/>
      <c r="K108" s="277"/>
      <c r="L108" s="277"/>
      <c r="M108" s="277"/>
      <c r="N108" s="277"/>
      <c r="O108" s="277"/>
      <c r="P108" s="277"/>
      <c r="Q108" s="277"/>
      <c r="R108" s="277"/>
      <c r="S108" s="277"/>
      <c r="T108" s="277"/>
      <c r="U108" s="277"/>
      <c r="V108" s="279"/>
      <c r="W108" s="279"/>
      <c r="X108" s="280"/>
      <c r="Y108" s="280"/>
      <c r="Z108" s="279"/>
      <c r="AA108" s="279"/>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77"/>
      <c r="V109" s="279"/>
      <c r="W109" s="279"/>
      <c r="X109" s="280"/>
      <c r="Y109" s="280"/>
      <c r="Z109" s="279"/>
      <c r="AA109" s="279"/>
      <c r="AB109" s="279"/>
      <c r="AC109" s="279"/>
      <c r="AD109" s="279"/>
      <c r="AE109" s="279"/>
      <c r="AF109" s="279"/>
      <c r="AG109" s="279"/>
      <c r="AH109" s="7"/>
    </row>
    <row r="110" spans="1:358">
      <c r="A110" s="412"/>
      <c r="B110" s="276"/>
      <c r="C110" s="276"/>
      <c r="D110" s="152"/>
      <c r="E110" s="152"/>
      <c r="F110" s="277"/>
      <c r="G110" s="277"/>
      <c r="H110" s="277"/>
      <c r="I110" s="277"/>
      <c r="J110" s="278"/>
      <c r="K110" s="277"/>
      <c r="L110" s="277"/>
      <c r="M110" s="277"/>
      <c r="N110" s="277"/>
      <c r="O110" s="277"/>
      <c r="P110" s="277"/>
      <c r="Q110" s="277"/>
      <c r="R110" s="277"/>
      <c r="S110" s="277"/>
      <c r="T110" s="277"/>
      <c r="U110" s="277"/>
      <c r="V110" s="279"/>
      <c r="W110" s="279"/>
      <c r="X110" s="280"/>
      <c r="Y110" s="280"/>
      <c r="Z110" s="279"/>
      <c r="AA110" s="279"/>
      <c r="AB110" s="279"/>
      <c r="AC110" s="279"/>
      <c r="AD110" s="279"/>
      <c r="AE110" s="279"/>
      <c r="AF110" s="279"/>
      <c r="AG110" s="279"/>
      <c r="AH110" s="7"/>
    </row>
    <row r="111" spans="1:358">
      <c r="A111" s="412"/>
      <c r="B111" s="276"/>
      <c r="C111" s="276"/>
      <c r="D111" s="152"/>
      <c r="E111" s="152"/>
      <c r="F111" s="277"/>
      <c r="G111" s="277"/>
      <c r="H111" s="277"/>
      <c r="I111" s="277"/>
      <c r="J111" s="278"/>
      <c r="K111" s="277"/>
      <c r="L111" s="277"/>
      <c r="M111" s="277"/>
      <c r="N111" s="277"/>
      <c r="O111" s="277"/>
      <c r="P111" s="277"/>
      <c r="Q111" s="277"/>
      <c r="R111" s="277"/>
      <c r="S111" s="277"/>
      <c r="T111" s="277"/>
      <c r="U111" s="277"/>
      <c r="V111" s="279"/>
      <c r="W111" s="279"/>
      <c r="X111" s="280"/>
      <c r="Y111" s="280"/>
      <c r="Z111" s="279"/>
      <c r="AA111" s="279"/>
      <c r="AB111" s="279"/>
      <c r="AC111" s="279"/>
      <c r="AD111" s="279"/>
      <c r="AE111" s="279"/>
      <c r="AF111" s="279"/>
      <c r="AG111" s="279"/>
      <c r="AH111" s="7"/>
    </row>
    <row r="112" spans="1:358" s="1" customFormat="1">
      <c r="A112" s="252"/>
      <c r="B112" s="276"/>
      <c r="C112" s="276"/>
      <c r="D112" s="152"/>
      <c r="E112" s="152"/>
      <c r="F112" s="277"/>
      <c r="G112" s="277"/>
      <c r="H112" s="277"/>
      <c r="I112" s="277"/>
      <c r="J112" s="278"/>
      <c r="K112" s="277"/>
      <c r="L112" s="277"/>
      <c r="M112" s="277"/>
      <c r="N112" s="277"/>
      <c r="O112" s="277"/>
      <c r="P112" s="277"/>
      <c r="Q112" s="277"/>
      <c r="R112" s="277"/>
      <c r="S112" s="277"/>
      <c r="T112" s="277"/>
      <c r="U112" s="277"/>
      <c r="V112" s="279"/>
      <c r="W112" s="279"/>
      <c r="X112" s="280"/>
      <c r="Y112" s="280"/>
      <c r="Z112" s="279"/>
      <c r="AA112" s="279"/>
      <c r="AB112" s="279"/>
      <c r="AC112" s="279"/>
      <c r="AD112" s="279"/>
      <c r="AE112" s="279"/>
      <c r="AF112" s="279"/>
      <c r="AG112" s="279"/>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c r="GG112" s="152"/>
      <c r="GH112" s="152"/>
      <c r="GI112" s="152"/>
      <c r="GJ112" s="152"/>
      <c r="GK112" s="152"/>
      <c r="GL112" s="152"/>
      <c r="GM112" s="152"/>
      <c r="GN112" s="152"/>
      <c r="GO112" s="152"/>
      <c r="GP112" s="152"/>
      <c r="GQ112" s="152"/>
      <c r="GR112" s="152"/>
      <c r="GS112" s="152"/>
      <c r="GT112" s="152"/>
      <c r="GU112" s="152"/>
      <c r="GV112" s="152"/>
      <c r="GW112" s="152"/>
      <c r="GX112" s="152"/>
      <c r="GY112" s="152"/>
      <c r="GZ112" s="152"/>
      <c r="HA112" s="152"/>
      <c r="HB112" s="152"/>
      <c r="HC112" s="152"/>
      <c r="HD112" s="152"/>
      <c r="HE112" s="152"/>
      <c r="HF112" s="152"/>
      <c r="HG112" s="152"/>
      <c r="HH112" s="152"/>
      <c r="HI112" s="152"/>
      <c r="HJ112" s="152"/>
      <c r="HK112" s="152"/>
      <c r="HL112" s="152"/>
      <c r="HM112" s="152"/>
      <c r="HN112" s="152"/>
      <c r="HO112" s="152"/>
      <c r="HP112" s="152"/>
      <c r="HQ112" s="152"/>
      <c r="HR112" s="152"/>
      <c r="HS112" s="152"/>
      <c r="HT112" s="152"/>
      <c r="HU112" s="152"/>
      <c r="HV112" s="152"/>
      <c r="HW112" s="152"/>
      <c r="HX112" s="152"/>
      <c r="HY112" s="152"/>
      <c r="HZ112" s="152"/>
      <c r="IA112" s="152"/>
      <c r="IB112" s="152"/>
      <c r="IC112" s="152"/>
      <c r="ID112" s="152"/>
      <c r="IE112" s="152"/>
      <c r="IF112" s="152"/>
      <c r="IG112" s="152"/>
      <c r="IH112" s="152"/>
      <c r="II112" s="152"/>
      <c r="IJ112" s="152"/>
      <c r="IK112" s="152"/>
      <c r="IL112" s="152"/>
      <c r="IM112" s="152"/>
      <c r="IN112" s="152"/>
      <c r="IO112" s="152"/>
      <c r="IP112" s="152"/>
      <c r="IQ112" s="152"/>
      <c r="IR112" s="152"/>
      <c r="IS112" s="152"/>
      <c r="IT112" s="152"/>
      <c r="IU112" s="152"/>
      <c r="IV112" s="152"/>
      <c r="IW112" s="152"/>
      <c r="IX112" s="152"/>
      <c r="IY112" s="152"/>
      <c r="IZ112" s="152"/>
      <c r="JA112" s="152"/>
      <c r="JB112" s="152"/>
      <c r="JC112" s="152"/>
      <c r="JD112" s="152"/>
      <c r="JE112" s="152"/>
      <c r="JF112" s="152"/>
      <c r="JG112" s="152"/>
      <c r="JH112" s="152"/>
      <c r="JI112" s="152"/>
      <c r="JJ112" s="152"/>
      <c r="JK112" s="152"/>
      <c r="JL112" s="152"/>
      <c r="JM112" s="152"/>
      <c r="JN112" s="152"/>
      <c r="JO112" s="152"/>
      <c r="JP112" s="152"/>
      <c r="JQ112" s="152"/>
      <c r="JR112" s="152"/>
      <c r="JS112" s="152"/>
      <c r="JT112" s="152"/>
      <c r="JU112" s="152"/>
      <c r="JV112" s="152"/>
      <c r="JW112" s="152"/>
      <c r="JX112" s="152"/>
      <c r="JY112" s="152"/>
      <c r="JZ112" s="152"/>
      <c r="KA112" s="152"/>
      <c r="KB112" s="152"/>
      <c r="KC112" s="152"/>
      <c r="KD112" s="152"/>
      <c r="KE112" s="152"/>
      <c r="KF112" s="152"/>
      <c r="KG112" s="152"/>
      <c r="KH112" s="152"/>
      <c r="KI112" s="152"/>
      <c r="KJ112" s="152"/>
      <c r="KK112" s="152"/>
      <c r="KL112" s="152"/>
      <c r="KM112" s="152"/>
      <c r="KN112" s="152"/>
      <c r="KO112" s="152"/>
      <c r="KP112" s="152"/>
      <c r="KQ112" s="152"/>
      <c r="KR112" s="152"/>
      <c r="KS112" s="152"/>
      <c r="KT112" s="152"/>
      <c r="KU112" s="152"/>
      <c r="KV112" s="152"/>
      <c r="KW112" s="152"/>
      <c r="KX112" s="152"/>
      <c r="KY112" s="152"/>
      <c r="KZ112" s="152"/>
      <c r="LA112" s="152"/>
      <c r="LB112" s="152"/>
      <c r="LC112" s="152"/>
      <c r="LD112" s="152"/>
      <c r="LE112" s="152"/>
      <c r="LF112" s="152"/>
      <c r="LG112" s="152"/>
      <c r="LH112" s="152"/>
      <c r="LI112" s="152"/>
      <c r="LJ112" s="152"/>
      <c r="LK112" s="152"/>
      <c r="LL112" s="152"/>
      <c r="LM112" s="152"/>
      <c r="LN112" s="152"/>
      <c r="LO112" s="152"/>
      <c r="LP112" s="152"/>
      <c r="LQ112" s="152"/>
      <c r="LR112" s="152"/>
      <c r="LS112" s="152"/>
      <c r="LT112" s="152"/>
      <c r="LU112" s="152"/>
      <c r="LV112" s="152"/>
      <c r="LW112" s="152"/>
      <c r="LX112" s="152"/>
      <c r="LY112" s="152"/>
      <c r="LZ112" s="152"/>
      <c r="MA112" s="152"/>
      <c r="MB112" s="152"/>
      <c r="MC112" s="152"/>
      <c r="MD112" s="152"/>
      <c r="ME112" s="152"/>
      <c r="MF112" s="152"/>
      <c r="MG112" s="152"/>
      <c r="MH112" s="152"/>
      <c r="MI112" s="152"/>
      <c r="MJ112" s="152"/>
      <c r="MK112" s="152"/>
      <c r="ML112" s="152"/>
      <c r="MM112" s="152"/>
      <c r="MN112" s="152"/>
      <c r="MO112" s="152"/>
      <c r="MP112" s="152"/>
      <c r="MQ112" s="152"/>
      <c r="MR112" s="152"/>
      <c r="MS112" s="152"/>
      <c r="MT112" s="152"/>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77"/>
      <c r="V113" s="279"/>
      <c r="W113" s="279"/>
      <c r="X113" s="280"/>
      <c r="Y113" s="280"/>
      <c r="Z113" s="279"/>
      <c r="AA113" s="279"/>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77"/>
      <c r="V114" s="279"/>
      <c r="W114" s="279"/>
      <c r="X114" s="280"/>
      <c r="Y114" s="280"/>
      <c r="Z114" s="279"/>
      <c r="AA114" s="279"/>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77"/>
      <c r="V115" s="279"/>
      <c r="W115" s="279"/>
      <c r="X115" s="280"/>
      <c r="Y115" s="280"/>
      <c r="Z115" s="279"/>
      <c r="AA115" s="279"/>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77"/>
      <c r="V116" s="279"/>
      <c r="W116" s="279"/>
      <c r="X116" s="280"/>
      <c r="Y116" s="280"/>
      <c r="Z116" s="279"/>
      <c r="AA116" s="279"/>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77"/>
      <c r="V117" s="279"/>
      <c r="W117" s="279"/>
      <c r="X117" s="280"/>
      <c r="Y117" s="280"/>
      <c r="Z117" s="279"/>
      <c r="AA117" s="279"/>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77"/>
      <c r="V118" s="279"/>
      <c r="W118" s="279"/>
      <c r="X118" s="280"/>
      <c r="Y118" s="280"/>
      <c r="Z118" s="279"/>
      <c r="AA118" s="279"/>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77"/>
      <c r="V119" s="279"/>
      <c r="W119" s="279"/>
      <c r="X119" s="280"/>
      <c r="Y119" s="280"/>
      <c r="Z119" s="279"/>
      <c r="AA119" s="279"/>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77"/>
      <c r="V120" s="279"/>
      <c r="W120" s="279"/>
      <c r="X120" s="280"/>
      <c r="Y120" s="280"/>
      <c r="Z120" s="279"/>
      <c r="AA120" s="279"/>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77"/>
      <c r="V121" s="279"/>
      <c r="W121" s="279"/>
      <c r="X121" s="280"/>
      <c r="Y121" s="280"/>
      <c r="Z121" s="279"/>
      <c r="AA121" s="279"/>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77"/>
      <c r="V122" s="279"/>
      <c r="W122" s="279"/>
      <c r="X122" s="280"/>
      <c r="Y122" s="280"/>
      <c r="Z122" s="279"/>
      <c r="AA122" s="279"/>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77"/>
      <c r="V123" s="279"/>
      <c r="W123" s="279"/>
      <c r="X123" s="280"/>
      <c r="Y123" s="280"/>
      <c r="Z123" s="279"/>
      <c r="AA123" s="279"/>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194"/>
      <c r="B124" s="2"/>
      <c r="C124" s="2"/>
      <c r="F124" s="3"/>
      <c r="G124" s="3"/>
      <c r="H124" s="3"/>
      <c r="I124" s="3"/>
      <c r="J124" s="4"/>
      <c r="K124" s="3"/>
      <c r="L124" s="3"/>
      <c r="M124" s="3"/>
      <c r="N124" s="3"/>
      <c r="O124" s="3"/>
      <c r="P124" s="3"/>
      <c r="Q124" s="3"/>
      <c r="R124" s="3"/>
      <c r="S124" s="3"/>
      <c r="T124" s="3"/>
      <c r="U124" s="3"/>
      <c r="V124" s="6"/>
      <c r="W124" s="6"/>
      <c r="X124" s="5"/>
      <c r="Y124" s="5"/>
      <c r="Z124" s="6"/>
      <c r="AA124" s="6"/>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sheetData>
  <mergeCells count="33">
    <mergeCell ref="A47:C47"/>
    <mergeCell ref="A56:C56"/>
    <mergeCell ref="A65:C65"/>
    <mergeCell ref="AH5:AH6"/>
    <mergeCell ref="AI5:AI6"/>
    <mergeCell ref="A9:C9"/>
    <mergeCell ref="A18:C18"/>
    <mergeCell ref="A27:C27"/>
    <mergeCell ref="A36:C36"/>
    <mergeCell ref="AB5:AB6"/>
    <mergeCell ref="AC5:AC6"/>
    <mergeCell ref="AD5:AD6"/>
    <mergeCell ref="AE5:AE6"/>
    <mergeCell ref="AF5:AF6"/>
    <mergeCell ref="AG5:AG6"/>
    <mergeCell ref="T5:T6"/>
    <mergeCell ref="U5:U6"/>
    <mergeCell ref="V5:V6"/>
    <mergeCell ref="W5:W6"/>
    <mergeCell ref="Z5:Z6"/>
    <mergeCell ref="AA5:AA6"/>
    <mergeCell ref="S5:S6"/>
    <mergeCell ref="E5:E6"/>
    <mergeCell ref="F5:F6"/>
    <mergeCell ref="G5:G6"/>
    <mergeCell ref="H5:H6"/>
    <mergeCell ref="I5:I6"/>
    <mergeCell ref="K5:K6"/>
    <mergeCell ref="N5:N6"/>
    <mergeCell ref="O5:O6"/>
    <mergeCell ref="P5:P6"/>
    <mergeCell ref="Q5:Q6"/>
    <mergeCell ref="R5:R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MT125"/>
  <sheetViews>
    <sheetView topLeftCell="A4" zoomScale="80" zoomScaleNormal="80" workbookViewId="0">
      <pane xSplit="15" ySplit="3" topLeftCell="P7" activePane="bottomRight" state="frozen"/>
      <selection activeCell="A4" sqref="A4"/>
      <selection pane="topRight" activeCell="P4" sqref="P4"/>
      <selection pane="bottomLeft" activeCell="A7" sqref="A7"/>
      <selection pane="bottomRight" activeCell="A45" sqref="A45:XFD45"/>
    </sheetView>
  </sheetViews>
  <sheetFormatPr defaultColWidth="9.125" defaultRowHeight="21" outlineLevelRow="1" outlineLevelCol="1"/>
  <cols>
    <col min="1" max="1" width="19"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2.5" style="3" hidden="1" customWidth="1"/>
    <col min="16" max="21" width="9" style="3" customWidth="1"/>
    <col min="22" max="22" width="8.625" style="6" customWidth="1"/>
    <col min="23" max="23" width="9.5" style="6" customWidth="1"/>
    <col min="24" max="24" width="9" style="6" customWidth="1"/>
    <col min="25" max="26" width="26.5" style="5" hidden="1" customWidth="1" outlineLevel="1"/>
    <col min="27" max="27" width="9" style="6" customWidth="1" collapsed="1"/>
    <col min="28" max="29" width="9" style="6" customWidth="1"/>
    <col min="30" max="33" width="9" style="6" hidden="1" customWidth="1" outlineLevel="1"/>
    <col min="34" max="34" width="9" style="153" customWidth="1" collapsed="1"/>
    <col min="35" max="35" width="10.125" style="7" bestFit="1" customWidth="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0"/>
      <c r="U2" s="10"/>
      <c r="V2" s="10"/>
      <c r="W2" s="10"/>
      <c r="X2" s="10"/>
      <c r="Y2" s="12"/>
      <c r="Z2" s="12"/>
      <c r="AA2" s="10"/>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4"/>
      <c r="Y3" s="17"/>
      <c r="Z3" s="17"/>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421" t="s">
        <v>9</v>
      </c>
      <c r="M5" s="421" t="s">
        <v>9</v>
      </c>
      <c r="N5" s="1182" t="s">
        <v>87</v>
      </c>
      <c r="O5" s="1182" t="s">
        <v>13</v>
      </c>
      <c r="P5" s="1182" t="s">
        <v>14</v>
      </c>
      <c r="Q5" s="1182" t="s">
        <v>15</v>
      </c>
      <c r="R5" s="1182" t="s">
        <v>16</v>
      </c>
      <c r="S5" s="1182" t="s">
        <v>64</v>
      </c>
      <c r="T5" s="1182" t="s">
        <v>65</v>
      </c>
      <c r="U5" s="1182" t="s">
        <v>66</v>
      </c>
      <c r="V5" s="1182" t="s">
        <v>67</v>
      </c>
      <c r="W5" s="1182" t="s">
        <v>224</v>
      </c>
      <c r="X5" s="1182" t="s">
        <v>69</v>
      </c>
      <c r="Y5" s="29" t="s">
        <v>10</v>
      </c>
      <c r="Z5" s="30" t="s">
        <v>11</v>
      </c>
      <c r="AA5" s="1182" t="s">
        <v>70</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183"/>
      <c r="V6" s="1183"/>
      <c r="W6" s="1183"/>
      <c r="X6" s="1183"/>
      <c r="Y6" s="187">
        <v>42614</v>
      </c>
      <c r="Z6" s="188">
        <v>42644</v>
      </c>
      <c r="AA6" s="1183"/>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4"/>
      <c r="V7" s="24"/>
      <c r="W7" s="23"/>
      <c r="X7" s="24"/>
      <c r="Y7" s="22"/>
      <c r="Z7" s="22"/>
      <c r="AA7" s="24"/>
      <c r="AB7" s="24"/>
      <c r="AC7" s="24"/>
      <c r="AD7" s="302"/>
      <c r="AE7" s="24"/>
      <c r="AF7" s="24"/>
      <c r="AG7" s="303"/>
      <c r="AH7" s="238"/>
      <c r="AI7" s="423"/>
    </row>
    <row r="8" spans="1:358" ht="21.75" hidden="1" outlineLevel="1" thickBot="1">
      <c r="A8" s="209" t="s">
        <v>21</v>
      </c>
      <c r="B8" s="210">
        <v>61.78</v>
      </c>
      <c r="C8" s="210" t="s">
        <v>22</v>
      </c>
      <c r="D8" s="211"/>
      <c r="E8" s="212">
        <v>58.55</v>
      </c>
      <c r="F8" s="35"/>
      <c r="G8" s="35"/>
      <c r="H8" s="35"/>
      <c r="I8" s="35"/>
      <c r="J8" s="36"/>
      <c r="K8" s="35"/>
      <c r="L8" s="213"/>
      <c r="M8" s="213"/>
      <c r="N8" s="35"/>
      <c r="O8" s="35"/>
      <c r="P8" s="35"/>
      <c r="Q8" s="35"/>
      <c r="R8" s="38"/>
      <c r="S8" s="39"/>
      <c r="T8" s="39"/>
      <c r="U8" s="395"/>
      <c r="V8" s="39"/>
      <c r="W8" s="38"/>
      <c r="X8" s="38"/>
      <c r="Y8" s="360"/>
      <c r="Z8" s="215"/>
      <c r="AA8" s="38"/>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08"/>
      <c r="V9" s="208"/>
      <c r="W9" s="208"/>
      <c r="X9" s="208"/>
      <c r="Y9" s="216"/>
      <c r="Z9" s="217"/>
      <c r="AA9" s="208"/>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58.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390">
        <v>26.81</v>
      </c>
      <c r="Q10" s="390">
        <v>29.30263157894737</v>
      </c>
      <c r="R10" s="388">
        <v>35.141818181818174</v>
      </c>
      <c r="S10" s="388">
        <v>39.03</v>
      </c>
      <c r="T10" s="388">
        <v>44.268571428571427</v>
      </c>
      <c r="U10" s="388">
        <v>46.255909090909093</v>
      </c>
      <c r="V10" s="388">
        <v>42.464500000000008</v>
      </c>
      <c r="W10" s="388">
        <v>43.398947368421048</v>
      </c>
      <c r="X10" s="189">
        <v>45</v>
      </c>
      <c r="Y10" s="185"/>
      <c r="Z10" s="186"/>
      <c r="AA10" s="189">
        <v>45.5</v>
      </c>
      <c r="AB10" s="189">
        <v>46.5</v>
      </c>
      <c r="AC10" s="297">
        <v>46.25</v>
      </c>
      <c r="AD10" s="308">
        <f>AVERAGE(P10:R10)</f>
        <v>30.418149920255178</v>
      </c>
      <c r="AE10" s="246">
        <f>AVERAGE(S10:T10:U10)</f>
        <v>43.184826839826833</v>
      </c>
      <c r="AF10" s="246">
        <f>AVERAGE(V10:X10)</f>
        <v>43.621149122807019</v>
      </c>
      <c r="AG10" s="309">
        <f>AVERAGE(AA10:AC10)</f>
        <v>46.083333333333336</v>
      </c>
      <c r="AH10" s="241">
        <f>AVERAGE(P10:AC10)</f>
        <v>40.826864804055589</v>
      </c>
      <c r="AI10" s="267"/>
    </row>
    <row r="11" spans="1:358" ht="58.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390">
        <v>26.81</v>
      </c>
      <c r="Q11" s="390">
        <v>29.30263157894737</v>
      </c>
      <c r="R11" s="389">
        <v>35.141818181818174</v>
      </c>
      <c r="S11" s="388">
        <v>39.03</v>
      </c>
      <c r="T11" s="388">
        <v>44.268571428571427</v>
      </c>
      <c r="U11" s="389">
        <v>46.255909090909093</v>
      </c>
      <c r="V11" s="389">
        <v>42.464500000000008</v>
      </c>
      <c r="W11" s="389">
        <v>43.398947368421048</v>
      </c>
      <c r="X11" s="183">
        <v>45</v>
      </c>
      <c r="Y11" s="185"/>
      <c r="Z11" s="186"/>
      <c r="AA11" s="183">
        <v>46</v>
      </c>
      <c r="AB11" s="183">
        <v>46.5</v>
      </c>
      <c r="AC11" s="298">
        <v>46.5</v>
      </c>
      <c r="AD11" s="308">
        <f>AVERAGE(P11:R11)</f>
        <v>30.418149920255178</v>
      </c>
      <c r="AE11" s="246">
        <f>AVERAGE(S11:T11:U11)</f>
        <v>43.184826839826833</v>
      </c>
      <c r="AF11" s="246">
        <f>AVERAGE(V11:X11)</f>
        <v>43.621149122807019</v>
      </c>
      <c r="AG11" s="309">
        <f t="shared" ref="AG11:AG13" si="1">AVERAGE(AA11:AC11)</f>
        <v>46.333333333333336</v>
      </c>
      <c r="AH11" s="241">
        <f>AVERAGE(P11:AC11)</f>
        <v>40.889364804055589</v>
      </c>
      <c r="AI11" s="267"/>
    </row>
    <row r="12" spans="1:358" ht="58.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390">
        <v>26.81</v>
      </c>
      <c r="Q12" s="390">
        <v>29.30263157894737</v>
      </c>
      <c r="R12" s="388">
        <v>35.141818181818174</v>
      </c>
      <c r="S12" s="388">
        <v>39.03</v>
      </c>
      <c r="T12" s="388">
        <v>44.268571428571427</v>
      </c>
      <c r="U12" s="389">
        <v>46.255909090909093</v>
      </c>
      <c r="V12" s="389">
        <v>42.464500000000008</v>
      </c>
      <c r="W12" s="388">
        <v>43.398947368421048</v>
      </c>
      <c r="X12" s="189">
        <v>43.5</v>
      </c>
      <c r="Y12" s="185" t="s">
        <v>218</v>
      </c>
      <c r="Z12" s="186" t="s">
        <v>219</v>
      </c>
      <c r="AA12" s="189">
        <v>43.6</v>
      </c>
      <c r="AB12" s="189">
        <v>43.8</v>
      </c>
      <c r="AC12" s="297">
        <v>44</v>
      </c>
      <c r="AD12" s="308">
        <f>AVERAGE(P12:R12)</f>
        <v>30.418149920255178</v>
      </c>
      <c r="AE12" s="246">
        <f>AVERAGE(S12:T12:U12)</f>
        <v>43.184826839826833</v>
      </c>
      <c r="AF12" s="246">
        <f>AVERAGE(V12:X12)</f>
        <v>43.121149122807019</v>
      </c>
      <c r="AG12" s="309">
        <f t="shared" si="1"/>
        <v>43.800000000000004</v>
      </c>
      <c r="AH12" s="241">
        <f>AVERAGE(P12:AC12)</f>
        <v>40.131031470722256</v>
      </c>
      <c r="AI12" s="267"/>
    </row>
    <row r="13" spans="1:358" ht="58.5" hidden="1" customHeight="1" outlineLevel="1" thickBot="1">
      <c r="A13" s="47" t="s">
        <v>26</v>
      </c>
      <c r="B13" s="48">
        <f>C13-$B$8</f>
        <v>0.76999999999999602</v>
      </c>
      <c r="C13" s="48">
        <v>62.55</v>
      </c>
      <c r="D13" s="49"/>
      <c r="E13" s="49"/>
      <c r="F13" s="52"/>
      <c r="G13" s="51"/>
      <c r="H13" s="52"/>
      <c r="I13" s="52"/>
      <c r="J13" s="55"/>
      <c r="K13" s="181">
        <v>52.3</v>
      </c>
      <c r="L13" s="181">
        <v>47</v>
      </c>
      <c r="M13" s="181">
        <v>48.54</v>
      </c>
      <c r="N13" s="181">
        <v>46.5</v>
      </c>
      <c r="O13" s="181">
        <v>37</v>
      </c>
      <c r="P13" s="390">
        <v>26.81</v>
      </c>
      <c r="Q13" s="390">
        <v>29.30263157894737</v>
      </c>
      <c r="R13" s="388">
        <v>35.141818181818174</v>
      </c>
      <c r="S13" s="388">
        <v>39.03</v>
      </c>
      <c r="T13" s="388">
        <v>44.268571428571427</v>
      </c>
      <c r="U13" s="388">
        <v>46.255909090909093</v>
      </c>
      <c r="V13" s="388">
        <v>42.464500000000008</v>
      </c>
      <c r="W13" s="388">
        <v>43.398947368421048</v>
      </c>
      <c r="X13" s="189">
        <v>46</v>
      </c>
      <c r="Y13" s="253" t="s">
        <v>210</v>
      </c>
      <c r="Z13" s="254"/>
      <c r="AA13" s="189">
        <v>46.5</v>
      </c>
      <c r="AB13" s="189">
        <v>48</v>
      </c>
      <c r="AC13" s="297">
        <v>49</v>
      </c>
      <c r="AD13" s="308">
        <f>AVERAGE(P13:R13)</f>
        <v>30.418149920255178</v>
      </c>
      <c r="AE13" s="246">
        <f>AVERAGE(S13:T13:U13)</f>
        <v>43.184826839826833</v>
      </c>
      <c r="AF13" s="246">
        <f>AVERAGE(V13:X13)</f>
        <v>43.954482456140347</v>
      </c>
      <c r="AG13" s="309">
        <f t="shared" si="1"/>
        <v>47.833333333333336</v>
      </c>
      <c r="AH13" s="241">
        <f>AVERAGE(P13:AC13)</f>
        <v>41.347698137388925</v>
      </c>
      <c r="AI13" s="267"/>
    </row>
    <row r="14" spans="1:358" s="62" customFormat="1" ht="19.5" hidden="1" outlineLevel="1" thickBot="1">
      <c r="A14" s="245" t="s">
        <v>75</v>
      </c>
      <c r="B14" s="244" t="s">
        <v>27</v>
      </c>
      <c r="C14" s="58" t="s">
        <v>27</v>
      </c>
      <c r="D14" s="58"/>
      <c r="E14" s="58"/>
      <c r="F14" s="59"/>
      <c r="G14" s="59"/>
      <c r="H14" s="59"/>
      <c r="I14" s="59"/>
      <c r="J14" s="59" t="e">
        <f t="shared" ref="J14:K14" si="2">AVERAGE(J10:J13)</f>
        <v>#DIV/0!</v>
      </c>
      <c r="K14" s="59">
        <f t="shared" si="2"/>
        <v>48.3</v>
      </c>
      <c r="L14" s="59">
        <f>AVERAGE(L10:L13)</f>
        <v>46.85</v>
      </c>
      <c r="M14" s="59">
        <f>AVERAGE(M10:M13)</f>
        <v>48.634999999999998</v>
      </c>
      <c r="N14" s="59">
        <f>AVERAGE(N10:N13)</f>
        <v>46.25</v>
      </c>
      <c r="O14" s="59">
        <f t="shared" ref="O14" si="3">AVERAGE(O10:O13)</f>
        <v>37</v>
      </c>
      <c r="P14" s="414">
        <f>AVERAGE(P10:P13)</f>
        <v>26.81</v>
      </c>
      <c r="Q14" s="414">
        <f>AVERAGE(Q10:Q13)</f>
        <v>29.30263157894737</v>
      </c>
      <c r="R14" s="414">
        <f>AVERAGE(R10:R13)</f>
        <v>35.141818181818174</v>
      </c>
      <c r="S14" s="414">
        <f>AVERAGE(S10:S13)</f>
        <v>39.03</v>
      </c>
      <c r="T14" s="414">
        <f>AVERAGE(T10:T13)</f>
        <v>44.268571428571427</v>
      </c>
      <c r="U14" s="414">
        <f t="shared" ref="U14:AC14" si="4">AVERAGE(U10:U13)</f>
        <v>46.255909090909093</v>
      </c>
      <c r="V14" s="414">
        <f t="shared" si="4"/>
        <v>42.464500000000008</v>
      </c>
      <c r="W14" s="414">
        <f t="shared" si="4"/>
        <v>43.398947368421048</v>
      </c>
      <c r="X14" s="59">
        <f t="shared" si="4"/>
        <v>44.875</v>
      </c>
      <c r="Y14" s="369"/>
      <c r="Z14" s="369"/>
      <c r="AA14" s="59">
        <f t="shared" si="4"/>
        <v>45.4</v>
      </c>
      <c r="AB14" s="59">
        <f t="shared" si="4"/>
        <v>46.2</v>
      </c>
      <c r="AC14" s="234">
        <f t="shared" si="4"/>
        <v>46.4375</v>
      </c>
      <c r="AD14" s="310">
        <f>AVERAGE(AD10:AD13)</f>
        <v>30.418149920255178</v>
      </c>
      <c r="AE14" s="59">
        <f t="shared" ref="AE14" si="5">AVERAGE(AE10:AE13)</f>
        <v>43.184826839826833</v>
      </c>
      <c r="AF14" s="59">
        <f>AVERAGE(AF10:AF13)</f>
        <v>43.579482456140347</v>
      </c>
      <c r="AG14" s="311">
        <f>AVERAGE(AG10:AG13)</f>
        <v>46.012500000000003</v>
      </c>
      <c r="AH14" s="242">
        <f>AVERAGE(AH10:AH13)</f>
        <v>40.798739804055593</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414">
        <f>P14</f>
        <v>26.81</v>
      </c>
      <c r="Q15" s="414">
        <f t="shared" ref="Q15" si="6">Q14</f>
        <v>29.30263157894737</v>
      </c>
      <c r="R15" s="414">
        <f>R14</f>
        <v>35.141818181818174</v>
      </c>
      <c r="S15" s="414">
        <f>S14</f>
        <v>39.03</v>
      </c>
      <c r="T15" s="414">
        <f>T14</f>
        <v>44.268571428571427</v>
      </c>
      <c r="U15" s="414">
        <v>46.4</v>
      </c>
      <c r="V15" s="414">
        <f>V14</f>
        <v>42.464500000000008</v>
      </c>
      <c r="W15" s="414">
        <f>W14</f>
        <v>43.398947368421048</v>
      </c>
      <c r="X15" s="164">
        <v>45</v>
      </c>
      <c r="Y15" s="370"/>
      <c r="Z15" s="370"/>
      <c r="AA15" s="164">
        <v>45.5</v>
      </c>
      <c r="AB15" s="164">
        <v>46</v>
      </c>
      <c r="AC15" s="229">
        <v>46.5</v>
      </c>
      <c r="AD15" s="312">
        <f>AVERAGE(P15:R15)</f>
        <v>30.418149920255178</v>
      </c>
      <c r="AE15" s="164">
        <f>AVERAGE(S15:T15:U15)</f>
        <v>43.232857142857142</v>
      </c>
      <c r="AF15" s="164">
        <f>AVERAGE(V15:X15)</f>
        <v>43.621149122807019</v>
      </c>
      <c r="AG15" s="313">
        <f>AVERAGE(AA15:AC15)</f>
        <v>46</v>
      </c>
      <c r="AH15" s="242">
        <f>AVERAGE(P15:AC15)</f>
        <v>40.818039046479832</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24"/>
      <c r="V16" s="24"/>
      <c r="W16" s="23"/>
      <c r="X16" s="23"/>
      <c r="Y16" s="371"/>
      <c r="Z16" s="371"/>
      <c r="AA16" s="23"/>
      <c r="AB16" s="23"/>
      <c r="AC16" s="24"/>
      <c r="AD16" s="314"/>
      <c r="AE16" s="23"/>
      <c r="AF16" s="23"/>
      <c r="AG16" s="303"/>
      <c r="AH16" s="238"/>
      <c r="AI16" s="272"/>
    </row>
    <row r="17" spans="1:358" ht="21.75" hidden="1" outlineLevel="1" thickBot="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395"/>
      <c r="V17" s="39"/>
      <c r="W17" s="38"/>
      <c r="X17" s="38"/>
      <c r="Y17" s="372"/>
      <c r="Z17" s="372"/>
      <c r="AA17" s="38"/>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44"/>
      <c r="V18" s="44"/>
      <c r="W18" s="44"/>
      <c r="X18" s="44"/>
      <c r="Y18" s="373"/>
      <c r="Z18" s="374"/>
      <c r="AA18" s="4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58.5"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388">
        <v>9.7899999999999991</v>
      </c>
      <c r="Q19" s="388">
        <v>4.5752631578947387</v>
      </c>
      <c r="R19" s="388">
        <v>3.8622727272727388</v>
      </c>
      <c r="S19" s="388">
        <v>3.33</v>
      </c>
      <c r="T19" s="388">
        <v>-0.23190476190475806</v>
      </c>
      <c r="U19" s="388">
        <v>-0.89681818181818329</v>
      </c>
      <c r="V19" s="388">
        <v>-0.8335000000000008</v>
      </c>
      <c r="W19" s="388">
        <v>-3.8299999999999841</v>
      </c>
      <c r="X19" s="189">
        <v>-3</v>
      </c>
      <c r="Y19" s="185"/>
      <c r="Z19" s="186"/>
      <c r="AA19" s="189">
        <v>-1.5</v>
      </c>
      <c r="AB19" s="189">
        <v>0.5</v>
      </c>
      <c r="AC19" s="297">
        <v>1</v>
      </c>
      <c r="AD19" s="308">
        <f>AVERAGE(P19:R19)</f>
        <v>6.0758452950558253</v>
      </c>
      <c r="AE19" s="246">
        <f>AVERAGE(S19:T19:U19)</f>
        <v>0.73375901875901961</v>
      </c>
      <c r="AF19" s="246">
        <f>AVERAGE(V19:X19)</f>
        <v>-2.5544999999999951</v>
      </c>
      <c r="AG19" s="309">
        <f>AVERAGE(AA19:AC19)</f>
        <v>0</v>
      </c>
      <c r="AH19" s="241">
        <f>AVERAGE(P19:AC19)</f>
        <v>1.0637760784537125</v>
      </c>
      <c r="AI19" s="272"/>
    </row>
    <row r="20" spans="1:358" ht="58.5" hidden="1" customHeight="1" outlineLevel="1">
      <c r="A20" s="47" t="s">
        <v>24</v>
      </c>
      <c r="B20" s="48">
        <f t="shared" ref="B20" si="7">C20-$B$16</f>
        <v>-1.3</v>
      </c>
      <c r="C20" s="55">
        <v>-1.3</v>
      </c>
      <c r="D20" s="49"/>
      <c r="E20" s="49"/>
      <c r="F20" s="56"/>
      <c r="G20" s="57"/>
      <c r="H20" s="56"/>
      <c r="I20" s="56"/>
      <c r="J20" s="55"/>
      <c r="K20" s="189">
        <v>-0.4</v>
      </c>
      <c r="L20" s="189">
        <v>0.3</v>
      </c>
      <c r="M20" s="189">
        <v>1.9</v>
      </c>
      <c r="N20" s="171">
        <v>4.8</v>
      </c>
      <c r="O20" s="183"/>
      <c r="P20" s="388">
        <v>9.7899999999999991</v>
      </c>
      <c r="Q20" s="389">
        <v>4.5752631578947387</v>
      </c>
      <c r="R20" s="389">
        <v>3.8622727272727388</v>
      </c>
      <c r="S20" s="388">
        <v>3.33</v>
      </c>
      <c r="T20" s="388">
        <v>-0.23190476190475806</v>
      </c>
      <c r="U20" s="389">
        <v>-0.89681818181818329</v>
      </c>
      <c r="V20" s="389">
        <v>-0.8335000000000008</v>
      </c>
      <c r="W20" s="389">
        <v>-3.8299999999999841</v>
      </c>
      <c r="X20" s="183">
        <v>-3</v>
      </c>
      <c r="Y20" s="185"/>
      <c r="Z20" s="186"/>
      <c r="AA20" s="183">
        <v>-1.5</v>
      </c>
      <c r="AB20" s="183">
        <v>0.3</v>
      </c>
      <c r="AC20" s="298">
        <v>0.5</v>
      </c>
      <c r="AD20" s="308">
        <f>AVERAGE(P20:R20)</f>
        <v>6.0758452950558253</v>
      </c>
      <c r="AE20" s="246">
        <f>AVERAGE(S20:T20:U20)</f>
        <v>0.73375901875901961</v>
      </c>
      <c r="AF20" s="246">
        <f>AVERAGE(V20:X20)</f>
        <v>-2.5544999999999951</v>
      </c>
      <c r="AG20" s="309">
        <f t="shared" ref="AG20:AG22" si="8">AVERAGE(AA20:AC20)</f>
        <v>-0.23333333333333331</v>
      </c>
      <c r="AH20" s="241">
        <f>AVERAGE(P20:AC20)</f>
        <v>1.0054427451203791</v>
      </c>
      <c r="AI20" s="272"/>
    </row>
    <row r="21" spans="1:358" ht="58.5" hidden="1" customHeight="1" outlineLevel="1">
      <c r="A21" s="47" t="s">
        <v>25</v>
      </c>
      <c r="B21" s="78">
        <f t="shared" ref="B21" si="9">C21-$B$17</f>
        <v>8.0000000000000071E-2</v>
      </c>
      <c r="C21" s="55">
        <v>-1.7</v>
      </c>
      <c r="D21" s="49"/>
      <c r="E21" s="49"/>
      <c r="F21" s="56"/>
      <c r="G21" s="57"/>
      <c r="H21" s="56"/>
      <c r="I21" s="56"/>
      <c r="J21" s="79"/>
      <c r="K21" s="189">
        <v>-2</v>
      </c>
      <c r="L21" s="189">
        <v>0.6</v>
      </c>
      <c r="M21" s="189">
        <v>0.6</v>
      </c>
      <c r="N21" s="171">
        <v>4.5999999999999996</v>
      </c>
      <c r="O21" s="189">
        <v>3</v>
      </c>
      <c r="P21" s="388">
        <v>9.7899999999999991</v>
      </c>
      <c r="Q21" s="388">
        <v>4.5752631578947387</v>
      </c>
      <c r="R21" s="388">
        <v>3.8622727272727388</v>
      </c>
      <c r="S21" s="388">
        <v>3.33</v>
      </c>
      <c r="T21" s="388">
        <v>-0.23190476190475806</v>
      </c>
      <c r="U21" s="388">
        <v>-0.89681818181818329</v>
      </c>
      <c r="V21" s="388">
        <v>-0.8335000000000008</v>
      </c>
      <c r="W21" s="388">
        <v>-3.8299999999999841</v>
      </c>
      <c r="X21" s="189">
        <v>-3.5</v>
      </c>
      <c r="Y21" s="185" t="s">
        <v>220</v>
      </c>
      <c r="Z21" s="186" t="s">
        <v>221</v>
      </c>
      <c r="AA21" s="189">
        <v>-3</v>
      </c>
      <c r="AB21" s="189">
        <v>-2</v>
      </c>
      <c r="AC21" s="297">
        <v>-1</v>
      </c>
      <c r="AD21" s="308">
        <f>AVERAGE(P21:R21)</f>
        <v>6.0758452950558253</v>
      </c>
      <c r="AE21" s="246">
        <f>AVERAGE(S21:T21:U21)</f>
        <v>0.73375901875901961</v>
      </c>
      <c r="AF21" s="246">
        <f>AVERAGE(V21:X21)</f>
        <v>-2.7211666666666616</v>
      </c>
      <c r="AG21" s="309">
        <f t="shared" si="8"/>
        <v>-2</v>
      </c>
      <c r="AH21" s="241">
        <f>AVERAGE(P21:AC21)</f>
        <v>0.52210941178704573</v>
      </c>
      <c r="AI21" s="272"/>
    </row>
    <row r="22" spans="1:358" ht="58.5" hidden="1" customHeight="1" outlineLevel="1" thickBot="1">
      <c r="A22" s="47" t="s">
        <v>26</v>
      </c>
      <c r="B22" s="48">
        <f>C22-$B$13</f>
        <v>-1.769999999999996</v>
      </c>
      <c r="C22" s="55">
        <v>-1</v>
      </c>
      <c r="D22" s="80"/>
      <c r="E22" s="49"/>
      <c r="F22" s="52"/>
      <c r="G22" s="51"/>
      <c r="H22" s="52"/>
      <c r="I22" s="52"/>
      <c r="J22" s="55"/>
      <c r="K22" s="181">
        <v>1.84</v>
      </c>
      <c r="L22" s="181">
        <v>1.84</v>
      </c>
      <c r="M22" s="181">
        <v>1.2</v>
      </c>
      <c r="N22" s="181">
        <v>2.1</v>
      </c>
      <c r="O22" s="181">
        <v>10</v>
      </c>
      <c r="P22" s="388">
        <v>9.7899999999999991</v>
      </c>
      <c r="Q22" s="388">
        <v>4.5752631578947387</v>
      </c>
      <c r="R22" s="388">
        <v>3.8622727272727388</v>
      </c>
      <c r="S22" s="388">
        <v>3.33</v>
      </c>
      <c r="T22" s="388">
        <v>-0.23190476190475806</v>
      </c>
      <c r="U22" s="388">
        <v>-0.89681818181818329</v>
      </c>
      <c r="V22" s="388">
        <v>-0.8335000000000008</v>
      </c>
      <c r="W22" s="388">
        <v>-3.8299999999999841</v>
      </c>
      <c r="X22" s="189">
        <v>-2.5</v>
      </c>
      <c r="Y22" s="185"/>
      <c r="Z22" s="186"/>
      <c r="AA22" s="189">
        <v>-1</v>
      </c>
      <c r="AB22" s="189">
        <v>0.3</v>
      </c>
      <c r="AC22" s="297">
        <v>1</v>
      </c>
      <c r="AD22" s="308">
        <f>AVERAGE(P22:R22)</f>
        <v>6.0758452950558253</v>
      </c>
      <c r="AE22" s="246">
        <f>AVERAGE(S22:T22:U22)</f>
        <v>0.73375901875901961</v>
      </c>
      <c r="AF22" s="246">
        <f>AVERAGE(V22:X22)</f>
        <v>-2.3878333333333281</v>
      </c>
      <c r="AG22" s="309">
        <f t="shared" si="8"/>
        <v>0.10000000000000002</v>
      </c>
      <c r="AH22" s="241">
        <f>AVERAGE(P22:AC22)</f>
        <v>1.1304427451203791</v>
      </c>
      <c r="AI22" s="272"/>
    </row>
    <row r="23" spans="1:358" ht="21.75" hidden="1" customHeight="1" outlineLevel="1" thickBot="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414">
        <f>AVERAGE(P19:P22)</f>
        <v>9.7899999999999991</v>
      </c>
      <c r="Q23" s="414">
        <f>AVERAGE(Q19:Q22)</f>
        <v>4.5752631578947387</v>
      </c>
      <c r="R23" s="414">
        <f t="shared" ref="R23" si="10">AVERAGE(R19:R22)</f>
        <v>3.8622727272727388</v>
      </c>
      <c r="S23" s="414">
        <f>AVERAGE(S19:S22)</f>
        <v>3.33</v>
      </c>
      <c r="T23" s="414">
        <f>AVERAGE(T19:T22)</f>
        <v>-0.23190476190475806</v>
      </c>
      <c r="U23" s="414">
        <f t="shared" ref="U23:AC23" si="11">AVERAGE(U19:U22)</f>
        <v>-0.89681818181818329</v>
      </c>
      <c r="V23" s="414">
        <f t="shared" si="11"/>
        <v>-0.8335000000000008</v>
      </c>
      <c r="W23" s="414">
        <f t="shared" si="11"/>
        <v>-3.8299999999999841</v>
      </c>
      <c r="X23" s="59">
        <f t="shared" si="11"/>
        <v>-3</v>
      </c>
      <c r="Y23" s="375"/>
      <c r="Z23" s="375"/>
      <c r="AA23" s="59">
        <f t="shared" si="11"/>
        <v>-1.75</v>
      </c>
      <c r="AB23" s="59">
        <f t="shared" si="11"/>
        <v>-0.22499999999999998</v>
      </c>
      <c r="AC23" s="234">
        <f t="shared" si="11"/>
        <v>0.375</v>
      </c>
      <c r="AD23" s="310">
        <f>AVERAGE(AD19:AD22)</f>
        <v>6.0758452950558253</v>
      </c>
      <c r="AE23" s="59">
        <f>AVERAGE(AE19:AE22)</f>
        <v>0.73375901875901961</v>
      </c>
      <c r="AF23" s="59">
        <f t="shared" ref="AF23:AG23" si="12">AVERAGE(AF19:AF22)</f>
        <v>-2.5544999999999951</v>
      </c>
      <c r="AG23" s="311">
        <f t="shared" si="12"/>
        <v>-0.53333333333333333</v>
      </c>
      <c r="AH23" s="242">
        <f>AVERAGE(AH19:AH22)</f>
        <v>0.93044274512037917</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414">
        <f>P23</f>
        <v>9.7899999999999991</v>
      </c>
      <c r="Q24" s="414">
        <f t="shared" ref="Q24" si="13">Q23</f>
        <v>4.5752631578947387</v>
      </c>
      <c r="R24" s="414">
        <f>R23</f>
        <v>3.8622727272727388</v>
      </c>
      <c r="S24" s="414">
        <f>S23</f>
        <v>3.33</v>
      </c>
      <c r="T24" s="414">
        <f>T23</f>
        <v>-0.23190476190475806</v>
      </c>
      <c r="U24" s="414">
        <v>-0.8</v>
      </c>
      <c r="V24" s="414">
        <f>V23</f>
        <v>-0.8335000000000008</v>
      </c>
      <c r="W24" s="414">
        <f>W23</f>
        <v>-3.8299999999999841</v>
      </c>
      <c r="X24" s="164">
        <v>-3.2</v>
      </c>
      <c r="Y24" s="370"/>
      <c r="Z24" s="370"/>
      <c r="AA24" s="164">
        <v>-2</v>
      </c>
      <c r="AB24" s="164">
        <v>0</v>
      </c>
      <c r="AC24" s="229">
        <v>0.5</v>
      </c>
      <c r="AD24" s="312">
        <f>AVERAGE(P24:R24)</f>
        <v>6.0758452950558253</v>
      </c>
      <c r="AE24" s="164">
        <f>AVERAGE(S24:T24:U24)</f>
        <v>0.7660317460317474</v>
      </c>
      <c r="AF24" s="164">
        <f>AVERAGE(V24:X24)</f>
        <v>-2.6211666666666615</v>
      </c>
      <c r="AG24" s="313">
        <f>AVERAGE(AA24:AC24)</f>
        <v>-0.5</v>
      </c>
      <c r="AH24" s="242">
        <f>AVERAGE(P24:AC24)</f>
        <v>0.93017759360522767</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24"/>
      <c r="V25" s="24"/>
      <c r="W25" s="23"/>
      <c r="X25" s="23"/>
      <c r="Y25" s="371"/>
      <c r="Z25" s="371"/>
      <c r="AA25" s="23"/>
      <c r="AB25" s="23"/>
      <c r="AC25" s="24"/>
      <c r="AD25" s="314"/>
      <c r="AE25" s="23"/>
      <c r="AF25" s="23"/>
      <c r="AG25" s="303"/>
      <c r="AH25" s="238"/>
      <c r="AI25" s="272"/>
    </row>
    <row r="26" spans="1:358" ht="21.75" hidden="1" outlineLevel="1" thickBot="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395"/>
      <c r="V26" s="39"/>
      <c r="W26" s="38"/>
      <c r="X26" s="38"/>
      <c r="Y26" s="372"/>
      <c r="Z26" s="372"/>
      <c r="AA26" s="38"/>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44"/>
      <c r="V27" s="44"/>
      <c r="W27" s="44"/>
      <c r="X27" s="44"/>
      <c r="Y27" s="376"/>
      <c r="Z27" s="377"/>
      <c r="AA27" s="44"/>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388">
        <v>23.61</v>
      </c>
      <c r="Q28" s="388">
        <v>15.207894736842107</v>
      </c>
      <c r="R28" s="388">
        <v>17.63000000000001</v>
      </c>
      <c r="S28" s="388">
        <v>15.56</v>
      </c>
      <c r="T28" s="388">
        <v>14.896666666666668</v>
      </c>
      <c r="U28" s="388">
        <v>12.885454545454536</v>
      </c>
      <c r="V28" s="388">
        <v>9.4744999999999919</v>
      </c>
      <c r="W28" s="388">
        <v>10.126315789473693</v>
      </c>
      <c r="X28" s="189">
        <v>11</v>
      </c>
      <c r="Y28" s="185"/>
      <c r="Z28" s="186"/>
      <c r="AA28" s="189">
        <v>10.5</v>
      </c>
      <c r="AB28" s="189">
        <v>11</v>
      </c>
      <c r="AC28" s="297">
        <v>11.5</v>
      </c>
      <c r="AD28" s="308">
        <f>AVERAGE(P28:R28)</f>
        <v>18.815964912280705</v>
      </c>
      <c r="AE28" s="246">
        <f>AVERAGE(S28:T28:U28)</f>
        <v>14.447373737373736</v>
      </c>
      <c r="AF28" s="246">
        <f>AVERAGE(V28:X28)</f>
        <v>10.200271929824561</v>
      </c>
      <c r="AG28" s="309">
        <f>AVERAGE(AA28:AC28)</f>
        <v>11</v>
      </c>
      <c r="AH28" s="241">
        <f>AVERAGE(P28:AC28)</f>
        <v>13.615902644869749</v>
      </c>
      <c r="AI28" s="272"/>
    </row>
    <row r="29" spans="1:358" ht="54.75" hidden="1" customHeight="1" outlineLevel="1">
      <c r="A29" s="47" t="s">
        <v>24</v>
      </c>
      <c r="B29" s="78">
        <f t="shared" ref="B29" si="14">C29-$B$22</f>
        <v>21.869999999999997</v>
      </c>
      <c r="C29" s="55">
        <v>20.100000000000001</v>
      </c>
      <c r="D29" s="49"/>
      <c r="E29" s="49"/>
      <c r="F29" s="56"/>
      <c r="G29" s="57"/>
      <c r="H29" s="56"/>
      <c r="I29" s="56"/>
      <c r="J29" s="55"/>
      <c r="K29" s="189">
        <v>17</v>
      </c>
      <c r="L29" s="189">
        <v>17</v>
      </c>
      <c r="M29" s="189">
        <v>16.3</v>
      </c>
      <c r="N29" s="189">
        <v>15</v>
      </c>
      <c r="O29" s="183"/>
      <c r="P29" s="388">
        <v>23.61</v>
      </c>
      <c r="Q29" s="388">
        <v>15.207894736842107</v>
      </c>
      <c r="R29" s="389">
        <v>17.63000000000001</v>
      </c>
      <c r="S29" s="388">
        <v>15.56</v>
      </c>
      <c r="T29" s="389">
        <v>14.896666666666668</v>
      </c>
      <c r="U29" s="389">
        <v>12.885454545454536</v>
      </c>
      <c r="V29" s="389">
        <v>9.4744999999999919</v>
      </c>
      <c r="W29" s="389">
        <v>10.126315789473693</v>
      </c>
      <c r="X29" s="183">
        <v>10</v>
      </c>
      <c r="Y29" s="185"/>
      <c r="Z29" s="186"/>
      <c r="AA29" s="183">
        <v>11</v>
      </c>
      <c r="AB29" s="183">
        <v>11.5</v>
      </c>
      <c r="AC29" s="298">
        <v>11.5</v>
      </c>
      <c r="AD29" s="308">
        <f>AVERAGE(P29:R29)</f>
        <v>18.815964912280705</v>
      </c>
      <c r="AE29" s="246">
        <f>AVERAGE(S29:T29:U29)</f>
        <v>14.447373737373736</v>
      </c>
      <c r="AF29" s="246">
        <f>AVERAGE(V29:X29)</f>
        <v>9.8669385964912291</v>
      </c>
      <c r="AG29" s="309">
        <f t="shared" ref="AG29:AG31" si="15">AVERAGE(AA29:AC29)</f>
        <v>11.333333333333334</v>
      </c>
      <c r="AH29" s="241">
        <f>AVERAGE(P29:AC29)</f>
        <v>13.615902644869749</v>
      </c>
      <c r="AI29" s="272"/>
    </row>
    <row r="30" spans="1:358" ht="54.75" hidden="1" customHeight="1" outlineLevel="1">
      <c r="A30" s="47" t="s">
        <v>25</v>
      </c>
      <c r="B30" s="48">
        <f t="shared" ref="B30" si="16">C30-$B$26</f>
        <v>-0.80999999999999872</v>
      </c>
      <c r="C30" s="55">
        <v>20</v>
      </c>
      <c r="D30" s="49"/>
      <c r="E30" s="49"/>
      <c r="F30" s="56"/>
      <c r="G30" s="57"/>
      <c r="H30" s="56"/>
      <c r="I30" s="56"/>
      <c r="J30" s="55"/>
      <c r="K30" s="189">
        <v>16</v>
      </c>
      <c r="L30" s="189">
        <v>16</v>
      </c>
      <c r="M30" s="189">
        <v>16</v>
      </c>
      <c r="N30" s="189">
        <v>16</v>
      </c>
      <c r="O30" s="189">
        <v>16.5</v>
      </c>
      <c r="P30" s="388">
        <v>23.61</v>
      </c>
      <c r="Q30" s="388">
        <v>15.207894736842107</v>
      </c>
      <c r="R30" s="388">
        <v>17.63000000000001</v>
      </c>
      <c r="S30" s="388">
        <v>15.56</v>
      </c>
      <c r="T30" s="388">
        <v>14.896666666666668</v>
      </c>
      <c r="U30" s="388">
        <v>12.885454545454536</v>
      </c>
      <c r="V30" s="388">
        <v>9.4744999999999919</v>
      </c>
      <c r="W30" s="388">
        <v>10.126315789473693</v>
      </c>
      <c r="X30" s="189">
        <v>10</v>
      </c>
      <c r="Y30" s="185" t="s">
        <v>209</v>
      </c>
      <c r="Z30" s="186" t="s">
        <v>209</v>
      </c>
      <c r="AA30" s="189">
        <v>10.5</v>
      </c>
      <c r="AB30" s="189">
        <v>10.5</v>
      </c>
      <c r="AC30" s="297">
        <v>10</v>
      </c>
      <c r="AD30" s="308">
        <f>AVERAGE(P30:R30)</f>
        <v>18.815964912280705</v>
      </c>
      <c r="AE30" s="246">
        <f>AVERAGE(S30:T30:U30)</f>
        <v>14.447373737373736</v>
      </c>
      <c r="AF30" s="246">
        <f>AVERAGE(V30:X30)</f>
        <v>9.8669385964912291</v>
      </c>
      <c r="AG30" s="309">
        <f t="shared" si="15"/>
        <v>10.333333333333334</v>
      </c>
      <c r="AH30" s="241">
        <f>AVERAGE(P30:AC30)</f>
        <v>13.365902644869749</v>
      </c>
      <c r="AI30" s="272"/>
    </row>
    <row r="31" spans="1:358" ht="50.25" hidden="1" customHeight="1" outlineLevel="1" thickBot="1">
      <c r="A31" s="47" t="s">
        <v>26</v>
      </c>
      <c r="B31" s="78" t="e">
        <f>C31-#REF!</f>
        <v>#REF!</v>
      </c>
      <c r="C31" s="55">
        <v>20.18</v>
      </c>
      <c r="D31" s="49"/>
      <c r="E31" s="49"/>
      <c r="F31" s="52"/>
      <c r="G31" s="51"/>
      <c r="H31" s="52"/>
      <c r="I31" s="92"/>
      <c r="J31" s="55"/>
      <c r="K31" s="93">
        <v>15.68</v>
      </c>
      <c r="L31" s="94">
        <v>18</v>
      </c>
      <c r="M31" s="94">
        <v>15.94</v>
      </c>
      <c r="N31" s="181">
        <v>16.25</v>
      </c>
      <c r="O31" s="181">
        <v>18.5</v>
      </c>
      <c r="P31" s="388">
        <v>23.61</v>
      </c>
      <c r="Q31" s="388">
        <v>15.207894736842107</v>
      </c>
      <c r="R31" s="388">
        <v>17.63000000000001</v>
      </c>
      <c r="S31" s="388">
        <v>15.56</v>
      </c>
      <c r="T31" s="388">
        <v>14.896666666666668</v>
      </c>
      <c r="U31" s="388">
        <v>12.885454545454536</v>
      </c>
      <c r="V31" s="388">
        <v>9.4744999999999919</v>
      </c>
      <c r="W31" s="388">
        <v>10.126315789473693</v>
      </c>
      <c r="X31" s="189">
        <v>12</v>
      </c>
      <c r="Y31" s="185" t="s">
        <v>211</v>
      </c>
      <c r="Z31" s="186"/>
      <c r="AA31" s="189">
        <v>12.2</v>
      </c>
      <c r="AB31" s="189">
        <v>11.3</v>
      </c>
      <c r="AC31" s="297">
        <v>10</v>
      </c>
      <c r="AD31" s="308">
        <f>AVERAGE(P31:R31)</f>
        <v>18.815964912280705</v>
      </c>
      <c r="AE31" s="246">
        <f>AVERAGE(S31:T31:U31)</f>
        <v>14.447373737373736</v>
      </c>
      <c r="AF31" s="246">
        <f>AVERAGE(V31:X31)</f>
        <v>10.533605263157895</v>
      </c>
      <c r="AG31" s="309">
        <f t="shared" si="15"/>
        <v>11.166666666666666</v>
      </c>
      <c r="AH31" s="241">
        <f>AVERAGE(P31:AC31)</f>
        <v>13.740902644869749</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17">AVERAGE(J28:J31)</f>
        <v>#DIV/0!</v>
      </c>
      <c r="K32" s="59">
        <f t="shared" si="17"/>
        <v>16.482500000000002</v>
      </c>
      <c r="L32" s="59">
        <f t="shared" si="17"/>
        <v>17.25</v>
      </c>
      <c r="M32" s="59">
        <f t="shared" si="17"/>
        <v>16.372499999999999</v>
      </c>
      <c r="N32" s="59">
        <f t="shared" si="17"/>
        <v>15.8125</v>
      </c>
      <c r="O32" s="59">
        <f t="shared" si="17"/>
        <v>18.166666666666668</v>
      </c>
      <c r="P32" s="414">
        <f t="shared" si="17"/>
        <v>23.61</v>
      </c>
      <c r="Q32" s="414">
        <f t="shared" si="17"/>
        <v>15.207894736842107</v>
      </c>
      <c r="R32" s="414">
        <f t="shared" si="17"/>
        <v>17.63000000000001</v>
      </c>
      <c r="S32" s="414">
        <f t="shared" si="17"/>
        <v>15.56</v>
      </c>
      <c r="T32" s="414">
        <f>AVERAGE(T28:T31)</f>
        <v>14.896666666666668</v>
      </c>
      <c r="U32" s="414">
        <f t="shared" si="17"/>
        <v>12.885454545454536</v>
      </c>
      <c r="V32" s="414">
        <f t="shared" si="17"/>
        <v>9.4744999999999919</v>
      </c>
      <c r="W32" s="414">
        <f>AVERAGE(W28:W31)</f>
        <v>10.126315789473693</v>
      </c>
      <c r="X32" s="59">
        <f t="shared" si="17"/>
        <v>10.75</v>
      </c>
      <c r="Y32" s="369"/>
      <c r="Z32" s="369"/>
      <c r="AA32" s="59">
        <f t="shared" si="17"/>
        <v>11.05</v>
      </c>
      <c r="AB32" s="59">
        <f t="shared" si="17"/>
        <v>11.074999999999999</v>
      </c>
      <c r="AC32" s="234">
        <f t="shared" si="17"/>
        <v>10.75</v>
      </c>
      <c r="AD32" s="310">
        <f>AVERAGE(AD28:AD31)</f>
        <v>18.815964912280705</v>
      </c>
      <c r="AE32" s="59">
        <f t="shared" ref="AE32:AG32" si="18">AVERAGE(AE28:AE31)</f>
        <v>14.447373737373736</v>
      </c>
      <c r="AF32" s="59">
        <f t="shared" si="18"/>
        <v>10.116938596491229</v>
      </c>
      <c r="AG32" s="311">
        <f t="shared" si="18"/>
        <v>10.958333333333334</v>
      </c>
      <c r="AH32" s="242">
        <f>AVERAGE(AH28:AH31)</f>
        <v>13.584652644869749</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414">
        <f>P32</f>
        <v>23.61</v>
      </c>
      <c r="Q33" s="414">
        <f t="shared" ref="Q33" si="19">Q32</f>
        <v>15.207894736842107</v>
      </c>
      <c r="R33" s="414">
        <f>R32</f>
        <v>17.63000000000001</v>
      </c>
      <c r="S33" s="414">
        <f>S32</f>
        <v>15.56</v>
      </c>
      <c r="T33" s="414">
        <f>T32</f>
        <v>14.896666666666668</v>
      </c>
      <c r="U33" s="414">
        <v>13</v>
      </c>
      <c r="V33" s="414">
        <f>V32</f>
        <v>9.4744999999999919</v>
      </c>
      <c r="W33" s="414">
        <f>W32</f>
        <v>10.126315789473693</v>
      </c>
      <c r="X33" s="164">
        <v>11.3</v>
      </c>
      <c r="Y33" s="370"/>
      <c r="Z33" s="370"/>
      <c r="AA33" s="164">
        <v>11.75</v>
      </c>
      <c r="AB33" s="164">
        <v>11</v>
      </c>
      <c r="AC33" s="229">
        <v>10.5</v>
      </c>
      <c r="AD33" s="312">
        <f>AVERAGE(P33:R33)</f>
        <v>18.815964912280705</v>
      </c>
      <c r="AE33" s="164">
        <f>AVERAGE(S33:T33:U33)</f>
        <v>14.485555555555557</v>
      </c>
      <c r="AF33" s="164">
        <f>AVERAGE(V33:X33)</f>
        <v>10.300271929824563</v>
      </c>
      <c r="AG33" s="313">
        <f>AVERAGE(AA33:AC33)</f>
        <v>11.083333333333334</v>
      </c>
      <c r="AH33" s="242">
        <f>AVERAGE(P33:AC33)</f>
        <v>13.671281432748538</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24"/>
      <c r="V34" s="24"/>
      <c r="W34" s="23"/>
      <c r="X34" s="23"/>
      <c r="Y34" s="371"/>
      <c r="Z34" s="371"/>
      <c r="AA34" s="23"/>
      <c r="AB34" s="23"/>
      <c r="AC34" s="24"/>
      <c r="AD34" s="314"/>
      <c r="AE34" s="23"/>
      <c r="AF34" s="23"/>
      <c r="AG34" s="303"/>
      <c r="AH34" s="238"/>
      <c r="AI34" s="272"/>
    </row>
    <row r="35" spans="1:358" ht="21.75" hidden="1" outlineLevel="1" thickBot="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395"/>
      <c r="V35" s="39"/>
      <c r="W35" s="38"/>
      <c r="X35" s="38"/>
      <c r="Y35" s="378"/>
      <c r="Z35" s="378"/>
      <c r="AA35" s="3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44"/>
      <c r="V36" s="44"/>
      <c r="W36" s="44"/>
      <c r="X36" s="44"/>
      <c r="Y36" s="373"/>
      <c r="Z36" s="374"/>
      <c r="AA36" s="4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57.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388">
        <v>11.1</v>
      </c>
      <c r="Q37" s="388">
        <v>11.711052631578951</v>
      </c>
      <c r="R37" s="390">
        <v>12.238181818181829</v>
      </c>
      <c r="S37" s="390">
        <v>10.5</v>
      </c>
      <c r="T37" s="390">
        <v>10.901428571428582</v>
      </c>
      <c r="U37" s="390">
        <v>12.038181818181819</v>
      </c>
      <c r="V37" s="390">
        <v>11.920499999999997</v>
      </c>
      <c r="W37" s="390">
        <v>9.7163157894736969</v>
      </c>
      <c r="X37" s="181">
        <v>10.5</v>
      </c>
      <c r="Y37" s="185"/>
      <c r="Z37" s="186"/>
      <c r="AA37" s="181">
        <v>11.25</v>
      </c>
      <c r="AB37" s="181">
        <v>11.75</v>
      </c>
      <c r="AC37" s="299">
        <v>12.5</v>
      </c>
      <c r="AD37" s="308">
        <f>AVERAGE(P37:R37)</f>
        <v>11.683078149920261</v>
      </c>
      <c r="AE37" s="246">
        <f>AVERAGE(S37:T37:U37)</f>
        <v>11.1465367965368</v>
      </c>
      <c r="AF37" s="246">
        <f>AVERAGE(V37:X37)</f>
        <v>10.712271929824565</v>
      </c>
      <c r="AG37" s="309">
        <f>AVERAGE(AA37:AC37)</f>
        <v>11.833333333333334</v>
      </c>
      <c r="AH37" s="241">
        <f>AVERAGE(P37:AC37)</f>
        <v>11.34380505240374</v>
      </c>
      <c r="AI37" s="272"/>
    </row>
    <row r="38" spans="1:358" ht="57.75" hidden="1" customHeight="1" outlineLevel="1">
      <c r="A38" s="47" t="s">
        <v>24</v>
      </c>
      <c r="B38" s="78">
        <f t="shared" ref="B38" si="20">C38-$B$28</f>
        <v>13.809999999999999</v>
      </c>
      <c r="C38" s="55">
        <v>13.5</v>
      </c>
      <c r="D38" s="49"/>
      <c r="E38" s="49"/>
      <c r="F38" s="56"/>
      <c r="G38" s="57"/>
      <c r="H38" s="56"/>
      <c r="I38" s="56"/>
      <c r="J38" s="55"/>
      <c r="K38" s="189">
        <v>13.4</v>
      </c>
      <c r="L38" s="191">
        <v>13.3</v>
      </c>
      <c r="M38" s="154">
        <v>13</v>
      </c>
      <c r="N38" s="191">
        <v>13.8</v>
      </c>
      <c r="O38" s="184"/>
      <c r="P38" s="388">
        <v>11.1</v>
      </c>
      <c r="Q38" s="388">
        <v>11.711052631578951</v>
      </c>
      <c r="R38" s="391">
        <v>12.238181818181829</v>
      </c>
      <c r="S38" s="390">
        <v>10.5</v>
      </c>
      <c r="T38" s="391">
        <v>10.901428571428582</v>
      </c>
      <c r="U38" s="391">
        <v>12.038181818181819</v>
      </c>
      <c r="V38" s="391">
        <v>11.920499999999997</v>
      </c>
      <c r="W38" s="391">
        <v>9.7163157894736969</v>
      </c>
      <c r="X38" s="175">
        <v>10.7</v>
      </c>
      <c r="Y38" s="185"/>
      <c r="Z38" s="186"/>
      <c r="AA38" s="175">
        <v>12</v>
      </c>
      <c r="AB38" s="175">
        <v>12.7</v>
      </c>
      <c r="AC38" s="300">
        <v>13</v>
      </c>
      <c r="AD38" s="308">
        <f>AVERAGE(P38:R38)</f>
        <v>11.683078149920261</v>
      </c>
      <c r="AE38" s="246">
        <f>AVERAGE(S38:T38:U38)</f>
        <v>11.1465367965368</v>
      </c>
      <c r="AF38" s="246">
        <f>AVERAGE(V38:X38)</f>
        <v>10.77893859649123</v>
      </c>
      <c r="AG38" s="309">
        <f t="shared" ref="AG38:AG40" si="21">AVERAGE(AA38:AC38)</f>
        <v>12.566666666666668</v>
      </c>
      <c r="AH38" s="241">
        <f>AVERAGE(P38:AC38)</f>
        <v>11.543805052403741</v>
      </c>
      <c r="AI38" s="272"/>
    </row>
    <row r="39" spans="1:358" ht="57.75" hidden="1" customHeight="1" outlineLevel="1">
      <c r="A39" s="47" t="s">
        <v>25</v>
      </c>
      <c r="B39" s="78">
        <f t="shared" ref="B39" si="22">C39-$B$35</f>
        <v>8.0000000000000071E-2</v>
      </c>
      <c r="C39" s="55">
        <v>13.8</v>
      </c>
      <c r="D39" s="49"/>
      <c r="E39" s="49"/>
      <c r="F39" s="52"/>
      <c r="G39" s="57"/>
      <c r="H39" s="56"/>
      <c r="I39" s="56"/>
      <c r="J39" s="55"/>
      <c r="K39" s="189">
        <v>12.5</v>
      </c>
      <c r="L39" s="191">
        <v>13.2</v>
      </c>
      <c r="M39" s="154">
        <v>13.2</v>
      </c>
      <c r="N39" s="191">
        <v>14.5</v>
      </c>
      <c r="O39" s="191">
        <v>15.25</v>
      </c>
      <c r="P39" s="388">
        <v>11.1</v>
      </c>
      <c r="Q39" s="388">
        <v>11.711052631578951</v>
      </c>
      <c r="R39" s="388">
        <v>12.238181818181829</v>
      </c>
      <c r="S39" s="390">
        <v>10.5</v>
      </c>
      <c r="T39" s="390">
        <v>10.901428571428582</v>
      </c>
      <c r="U39" s="390">
        <v>12.038181818181819</v>
      </c>
      <c r="V39" s="390">
        <v>11.920499999999997</v>
      </c>
      <c r="W39" s="390">
        <v>9.7163157894736969</v>
      </c>
      <c r="X39" s="181">
        <v>9.6999999999999993</v>
      </c>
      <c r="Y39" s="185" t="s">
        <v>36</v>
      </c>
      <c r="Z39" s="186" t="s">
        <v>222</v>
      </c>
      <c r="AA39" s="181">
        <v>10</v>
      </c>
      <c r="AB39" s="181">
        <v>10.9</v>
      </c>
      <c r="AC39" s="299">
        <v>11</v>
      </c>
      <c r="AD39" s="308">
        <f>AVERAGE(P39:R39)</f>
        <v>11.683078149920261</v>
      </c>
      <c r="AE39" s="246">
        <f>AVERAGE(S39:T39:U39)</f>
        <v>11.1465367965368</v>
      </c>
      <c r="AF39" s="246">
        <f>AVERAGE(V39:X39)</f>
        <v>10.445605263157898</v>
      </c>
      <c r="AG39" s="309">
        <f t="shared" si="21"/>
        <v>10.633333333333333</v>
      </c>
      <c r="AH39" s="241">
        <f>AVERAGE(P39:AC39)</f>
        <v>10.977138385737073</v>
      </c>
      <c r="AI39" s="272"/>
    </row>
    <row r="40" spans="1:358" ht="57.75" hidden="1" customHeight="1" outlineLevel="1" thickBot="1">
      <c r="A40" s="47" t="s">
        <v>26</v>
      </c>
      <c r="B40" s="48" t="e">
        <f>C40-#REF!</f>
        <v>#REF!</v>
      </c>
      <c r="C40" s="55">
        <v>12.8</v>
      </c>
      <c r="D40" s="49"/>
      <c r="E40" s="49"/>
      <c r="F40" s="52"/>
      <c r="G40" s="51"/>
      <c r="H40" s="52"/>
      <c r="I40" s="52"/>
      <c r="J40" s="55"/>
      <c r="K40" s="181">
        <v>13.34</v>
      </c>
      <c r="L40" s="101">
        <v>13.34</v>
      </c>
      <c r="M40" s="101">
        <v>13.68</v>
      </c>
      <c r="N40" s="182">
        <v>14.12</v>
      </c>
      <c r="O40" s="182">
        <v>14</v>
      </c>
      <c r="P40" s="388">
        <v>11.1</v>
      </c>
      <c r="Q40" s="388">
        <v>11.711052631578951</v>
      </c>
      <c r="R40" s="390">
        <v>12.238181818181829</v>
      </c>
      <c r="S40" s="390">
        <v>10.5</v>
      </c>
      <c r="T40" s="390">
        <v>10.901428571428582</v>
      </c>
      <c r="U40" s="390">
        <v>12.038181818181819</v>
      </c>
      <c r="V40" s="390">
        <v>11.920499999999997</v>
      </c>
      <c r="W40" s="390">
        <v>9.7163157894736969</v>
      </c>
      <c r="X40" s="181">
        <v>11.2</v>
      </c>
      <c r="Y40" s="185" t="s">
        <v>212</v>
      </c>
      <c r="Z40" s="186" t="s">
        <v>213</v>
      </c>
      <c r="AA40" s="181">
        <v>11.9</v>
      </c>
      <c r="AB40" s="181">
        <v>12.9</v>
      </c>
      <c r="AC40" s="299">
        <v>13.8</v>
      </c>
      <c r="AD40" s="308">
        <f>AVERAGE(P40:R40)</f>
        <v>11.683078149920261</v>
      </c>
      <c r="AE40" s="246">
        <f>AVERAGE(S40:T40:U40)</f>
        <v>11.1465367965368</v>
      </c>
      <c r="AF40" s="246">
        <f>AVERAGE(V40:X40)</f>
        <v>10.945605263157896</v>
      </c>
      <c r="AG40" s="309">
        <f t="shared" si="21"/>
        <v>12.866666666666667</v>
      </c>
      <c r="AH40" s="241">
        <f>AVERAGE(P40:AC40)</f>
        <v>11.660471719070408</v>
      </c>
      <c r="AI40" s="272"/>
    </row>
    <row r="41" spans="1:358" s="62" customFormat="1" ht="19.5" hidden="1" outlineLevel="1" thickBot="1">
      <c r="A41" s="245" t="s">
        <v>75</v>
      </c>
      <c r="B41" s="155" t="s">
        <v>27</v>
      </c>
      <c r="C41" s="155" t="s">
        <v>27</v>
      </c>
      <c r="D41" s="155"/>
      <c r="E41" s="156"/>
      <c r="F41" s="157"/>
      <c r="G41" s="157"/>
      <c r="H41" s="157"/>
      <c r="I41" s="157"/>
      <c r="J41" s="157" t="e">
        <f t="shared" ref="J41:AG41" si="23">AVERAGE(J37:J40)</f>
        <v>#DIV/0!</v>
      </c>
      <c r="K41" s="157">
        <f t="shared" si="23"/>
        <v>13.11</v>
      </c>
      <c r="L41" s="157">
        <f t="shared" si="23"/>
        <v>13.435000000000002</v>
      </c>
      <c r="M41" s="157">
        <f t="shared" si="23"/>
        <v>13.345000000000001</v>
      </c>
      <c r="N41" s="157">
        <f t="shared" si="23"/>
        <v>14.229999999999999</v>
      </c>
      <c r="O41" s="157">
        <f t="shared" si="23"/>
        <v>14.25</v>
      </c>
      <c r="P41" s="415">
        <f t="shared" si="23"/>
        <v>11.1</v>
      </c>
      <c r="Q41" s="415">
        <f t="shared" si="23"/>
        <v>11.711052631578951</v>
      </c>
      <c r="R41" s="415">
        <f t="shared" si="23"/>
        <v>12.238181818181829</v>
      </c>
      <c r="S41" s="414">
        <f t="shared" si="23"/>
        <v>10.5</v>
      </c>
      <c r="T41" s="414">
        <f>AVERAGE(T37:T40)</f>
        <v>10.901428571428582</v>
      </c>
      <c r="U41" s="414">
        <f t="shared" si="23"/>
        <v>12.038181818181819</v>
      </c>
      <c r="V41" s="414">
        <f t="shared" si="23"/>
        <v>11.920499999999997</v>
      </c>
      <c r="W41" s="414">
        <f t="shared" si="23"/>
        <v>9.7163157894736969</v>
      </c>
      <c r="X41" s="59">
        <f t="shared" si="23"/>
        <v>10.524999999999999</v>
      </c>
      <c r="Y41" s="379"/>
      <c r="Z41" s="379"/>
      <c r="AA41" s="59">
        <f t="shared" si="23"/>
        <v>11.2875</v>
      </c>
      <c r="AB41" s="59">
        <f t="shared" si="23"/>
        <v>12.0625</v>
      </c>
      <c r="AC41" s="234">
        <f t="shared" si="23"/>
        <v>12.574999999999999</v>
      </c>
      <c r="AD41" s="310">
        <f t="shared" si="23"/>
        <v>11.683078149920261</v>
      </c>
      <c r="AE41" s="59">
        <f t="shared" si="23"/>
        <v>11.1465367965368</v>
      </c>
      <c r="AF41" s="59">
        <f t="shared" si="23"/>
        <v>10.720605263157898</v>
      </c>
      <c r="AG41" s="311">
        <f t="shared" si="23"/>
        <v>11.975</v>
      </c>
      <c r="AH41" s="242">
        <f>AVERAGE(AH37:AH40)</f>
        <v>11.381305052403739</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17.25" customHeight="1" collapsed="1" thickBot="1">
      <c r="A42" s="227" t="s">
        <v>74</v>
      </c>
      <c r="B42" s="165"/>
      <c r="C42" s="165"/>
      <c r="D42" s="166"/>
      <c r="E42" s="166"/>
      <c r="F42" s="167"/>
      <c r="G42" s="167"/>
      <c r="H42" s="167"/>
      <c r="I42" s="167"/>
      <c r="J42" s="168"/>
      <c r="K42" s="167"/>
      <c r="L42" s="167"/>
      <c r="M42" s="167"/>
      <c r="N42" s="164">
        <f>N41</f>
        <v>14.229999999999999</v>
      </c>
      <c r="O42" s="164">
        <v>15.6</v>
      </c>
      <c r="P42" s="414">
        <f>P41</f>
        <v>11.1</v>
      </c>
      <c r="Q42" s="414">
        <f t="shared" ref="Q42:R42" si="24">Q41</f>
        <v>11.711052631578951</v>
      </c>
      <c r="R42" s="414">
        <f t="shared" si="24"/>
        <v>12.238181818181829</v>
      </c>
      <c r="S42" s="414">
        <f>S41</f>
        <v>10.5</v>
      </c>
      <c r="T42" s="414">
        <f>T41</f>
        <v>10.901428571428582</v>
      </c>
      <c r="U42" s="414">
        <v>11.9</v>
      </c>
      <c r="V42" s="414">
        <f>V41</f>
        <v>11.920499999999997</v>
      </c>
      <c r="W42" s="414">
        <f>W41</f>
        <v>9.7163157894736969</v>
      </c>
      <c r="X42" s="164">
        <v>10.5</v>
      </c>
      <c r="Y42" s="370"/>
      <c r="Z42" s="370"/>
      <c r="AA42" s="164">
        <v>11.3</v>
      </c>
      <c r="AB42" s="164">
        <v>12.2</v>
      </c>
      <c r="AC42" s="164">
        <v>12.75</v>
      </c>
      <c r="AD42" s="312">
        <f>AVERAGE(P42:R42)</f>
        <v>11.683078149920261</v>
      </c>
      <c r="AE42" s="164">
        <f>AVERAGE(S42:T42:U42)</f>
        <v>11.100476190476193</v>
      </c>
      <c r="AF42" s="164">
        <f>AVERAGE(V42:X42)</f>
        <v>10.712271929824565</v>
      </c>
      <c r="AG42" s="313">
        <f>AVERAGE(AA42:AC42)</f>
        <v>12.083333333333334</v>
      </c>
      <c r="AH42" s="242">
        <f>AVERAGE(P42:AC42)</f>
        <v>11.394789900888588</v>
      </c>
      <c r="AI42" s="271">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15.75" hidden="1" customHeight="1">
      <c r="A43" s="197" t="s">
        <v>37</v>
      </c>
      <c r="B43" s="102"/>
      <c r="C43" s="102"/>
      <c r="D43" s="102"/>
      <c r="E43" s="102"/>
      <c r="F43" s="159"/>
      <c r="G43" s="159"/>
      <c r="H43" s="159"/>
      <c r="I43" s="159"/>
      <c r="J43" s="103"/>
      <c r="K43" s="159">
        <f>K41+K14</f>
        <v>61.41</v>
      </c>
      <c r="L43" s="159">
        <f>L41+L14</f>
        <v>60.285000000000004</v>
      </c>
      <c r="M43" s="104">
        <f t="shared" ref="M43:X44" si="25">M41-M53</f>
        <v>0.27500000000000036</v>
      </c>
      <c r="N43" s="157">
        <f t="shared" si="25"/>
        <v>0.19999999999999929</v>
      </c>
      <c r="O43" s="157">
        <f t="shared" si="25"/>
        <v>9.9999999999999645E-2</v>
      </c>
      <c r="P43" s="415">
        <f t="shared" si="25"/>
        <v>1.7599999999999998</v>
      </c>
      <c r="Q43" s="415">
        <f t="shared" si="25"/>
        <v>2.5510526315789512</v>
      </c>
      <c r="R43" s="415">
        <f t="shared" si="25"/>
        <v>1.8622727272727317</v>
      </c>
      <c r="S43" s="415">
        <f t="shared" si="25"/>
        <v>1.4499999999999993</v>
      </c>
      <c r="T43" s="415">
        <f t="shared" si="25"/>
        <v>0.31809523809523199</v>
      </c>
      <c r="U43" s="415">
        <f t="shared" si="25"/>
        <v>0.15363636363637312</v>
      </c>
      <c r="V43" s="415">
        <f t="shared" si="25"/>
        <v>0.10500000000001819</v>
      </c>
      <c r="W43" s="415">
        <f t="shared" si="25"/>
        <v>7.3684210526394622E-3</v>
      </c>
      <c r="X43" s="157">
        <f t="shared" si="25"/>
        <v>0.18749999999999822</v>
      </c>
      <c r="Y43" s="159"/>
      <c r="Z43" s="159"/>
      <c r="AA43" s="157">
        <f t="shared" ref="AA43:AH43" si="26">AA41-AA53</f>
        <v>0.42499999999999893</v>
      </c>
      <c r="AB43" s="157">
        <f t="shared" si="26"/>
        <v>0.67500000000000071</v>
      </c>
      <c r="AC43" s="236">
        <f t="shared" si="26"/>
        <v>0.92499999999999893</v>
      </c>
      <c r="AD43" s="317">
        <f t="shared" si="26"/>
        <v>2.0577751196172294</v>
      </c>
      <c r="AE43" s="157">
        <f t="shared" si="26"/>
        <v>0.64057720057720147</v>
      </c>
      <c r="AF43" s="157">
        <f t="shared" si="26"/>
        <v>9.9956140350885292E-2</v>
      </c>
      <c r="AG43" s="318">
        <f t="shared" si="26"/>
        <v>0.67499999999999893</v>
      </c>
      <c r="AH43" s="242">
        <f t="shared" si="26"/>
        <v>0.86832711513632788</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si="25"/>
        <v>0.19999999999999929</v>
      </c>
      <c r="O44" s="164">
        <f t="shared" si="25"/>
        <v>1.4499999999999993</v>
      </c>
      <c r="P44" s="414">
        <f t="shared" si="25"/>
        <v>1.7599999999999998</v>
      </c>
      <c r="Q44" s="414">
        <f t="shared" si="25"/>
        <v>2.5510526315789512</v>
      </c>
      <c r="R44" s="414">
        <f t="shared" si="25"/>
        <v>1.8622727272727317</v>
      </c>
      <c r="S44" s="414">
        <f t="shared" si="25"/>
        <v>1.4499999999999993</v>
      </c>
      <c r="T44" s="414">
        <f t="shared" si="25"/>
        <v>0.31809523809523199</v>
      </c>
      <c r="U44" s="414">
        <f t="shared" si="25"/>
        <v>0.20000000000000107</v>
      </c>
      <c r="V44" s="414">
        <f t="shared" si="25"/>
        <v>0.10500000000001819</v>
      </c>
      <c r="W44" s="414">
        <f t="shared" si="25"/>
        <v>7.3684210526394622E-3</v>
      </c>
      <c r="X44" s="164">
        <f t="shared" si="25"/>
        <v>0</v>
      </c>
      <c r="Y44" s="370"/>
      <c r="Z44" s="370"/>
      <c r="AA44" s="164">
        <f>AA42-AA54</f>
        <v>0.30000000000000071</v>
      </c>
      <c r="AB44" s="164">
        <f>AB42-AB54</f>
        <v>0.69999999999999929</v>
      </c>
      <c r="AC44" s="229">
        <f>AC42-AC54</f>
        <v>1</v>
      </c>
      <c r="AD44" s="312">
        <f>AVERAGE(P44:R44)</f>
        <v>2.0577751196172276</v>
      </c>
      <c r="AE44" s="164">
        <f>AE42-AE54</f>
        <v>0.65603174603174352</v>
      </c>
      <c r="AF44" s="164">
        <f>AF42-AF54</f>
        <v>3.7456140350887068E-2</v>
      </c>
      <c r="AG44" s="313">
        <f>AG42-AG54</f>
        <v>0.66666666666666785</v>
      </c>
      <c r="AH44" s="243">
        <f>AH42-AH54</f>
        <v>0.85448241816663106</v>
      </c>
      <c r="AI44" s="274">
        <f>AI42-AI53</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s="62" customFormat="1" ht="19.5" thickBot="1">
      <c r="A45" s="416"/>
      <c r="B45" s="157"/>
      <c r="C45" s="157"/>
      <c r="D45" s="157"/>
      <c r="E45" s="157"/>
      <c r="F45" s="157"/>
      <c r="G45" s="157"/>
      <c r="H45" s="157"/>
      <c r="I45" s="157"/>
      <c r="J45" s="157"/>
      <c r="K45" s="157"/>
      <c r="L45" s="157"/>
      <c r="M45" s="157"/>
      <c r="N45" s="157"/>
      <c r="O45" s="157"/>
      <c r="P45" s="157"/>
      <c r="Q45" s="157"/>
      <c r="R45" s="157"/>
      <c r="S45" s="236"/>
      <c r="T45" s="236"/>
      <c r="U45" s="236"/>
      <c r="V45" s="236"/>
      <c r="W45" s="157"/>
      <c r="X45" s="157"/>
      <c r="Y45" s="157">
        <f t="shared" ref="Y45:Z45" si="27">Y54-Y41</f>
        <v>0</v>
      </c>
      <c r="Z45" s="157">
        <f t="shared" si="27"/>
        <v>0</v>
      </c>
      <c r="AA45" s="157"/>
      <c r="AB45" s="157"/>
      <c r="AC45" s="157"/>
      <c r="AD45" s="317"/>
      <c r="AE45" s="157"/>
      <c r="AF45" s="157"/>
      <c r="AG45" s="318"/>
      <c r="AH45" s="417"/>
      <c r="AI45" s="274"/>
      <c r="AJ45" s="61"/>
      <c r="AK45" s="61"/>
      <c r="AL45" s="61"/>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c r="DW45" s="61"/>
      <c r="DX45" s="61"/>
      <c r="DY45" s="61"/>
      <c r="DZ45" s="61"/>
      <c r="EA45" s="61"/>
      <c r="EB45" s="61"/>
      <c r="EC45" s="61"/>
      <c r="ED45" s="61"/>
      <c r="EE45" s="61"/>
      <c r="EF45" s="61"/>
      <c r="EG45" s="61"/>
      <c r="EH45" s="61"/>
      <c r="EI45" s="61"/>
      <c r="EJ45" s="61"/>
      <c r="EK45" s="61"/>
      <c r="EL45" s="61"/>
      <c r="EM45" s="61"/>
      <c r="EN45" s="61"/>
      <c r="EO45" s="61"/>
      <c r="EP45" s="61"/>
      <c r="EQ45" s="61"/>
      <c r="ER45" s="61"/>
      <c r="ES45" s="61"/>
      <c r="ET45" s="61"/>
      <c r="EU45" s="61"/>
      <c r="EV45" s="61"/>
      <c r="EW45" s="61"/>
      <c r="EX45" s="61"/>
      <c r="EY45" s="61"/>
      <c r="EZ45" s="61"/>
      <c r="FA45" s="61"/>
      <c r="FB45" s="61"/>
      <c r="FC45" s="61"/>
      <c r="FD45" s="61"/>
      <c r="FE45" s="61"/>
      <c r="FF45" s="61"/>
      <c r="FG45" s="61"/>
      <c r="FH45" s="61"/>
      <c r="FI45" s="61"/>
      <c r="FJ45" s="61"/>
      <c r="FK45" s="61"/>
      <c r="FL45" s="61"/>
      <c r="FM45" s="61"/>
      <c r="FN45" s="61"/>
      <c r="FO45" s="61"/>
      <c r="FP45" s="61"/>
      <c r="FQ45" s="61"/>
      <c r="FR45" s="61"/>
      <c r="FS45" s="61"/>
      <c r="FT45" s="61"/>
      <c r="FU45" s="61"/>
      <c r="FV45" s="61"/>
      <c r="FW45" s="61"/>
      <c r="FX45" s="61"/>
      <c r="FY45" s="61"/>
      <c r="FZ45" s="61"/>
      <c r="GA45" s="61"/>
      <c r="GB45" s="61"/>
      <c r="GC45" s="61"/>
      <c r="GD45" s="61"/>
      <c r="GE45" s="61"/>
      <c r="GF45" s="61"/>
      <c r="GG45" s="61"/>
      <c r="GH45" s="61"/>
      <c r="GI45" s="61"/>
      <c r="GJ45" s="61"/>
      <c r="GK45" s="61"/>
      <c r="GL45" s="61"/>
      <c r="GM45" s="61"/>
      <c r="GN45" s="61"/>
      <c r="GO45" s="61"/>
      <c r="GP45" s="61"/>
      <c r="GQ45" s="61"/>
      <c r="GR45" s="61"/>
      <c r="GS45" s="61"/>
      <c r="GT45" s="61"/>
      <c r="GU45" s="61"/>
      <c r="GV45" s="61"/>
      <c r="GW45" s="61"/>
      <c r="GX45" s="61"/>
      <c r="GY45" s="61"/>
      <c r="GZ45" s="61"/>
      <c r="HA45" s="61"/>
      <c r="HB45" s="61"/>
      <c r="HC45" s="61"/>
      <c r="HD45" s="61"/>
      <c r="HE45" s="61"/>
      <c r="HF45" s="61"/>
      <c r="HG45" s="61"/>
      <c r="HH45" s="61"/>
      <c r="HI45" s="61"/>
      <c r="HJ45" s="61"/>
      <c r="HK45" s="61"/>
      <c r="HL45" s="61"/>
      <c r="HM45" s="61"/>
      <c r="HN45" s="61"/>
      <c r="HO45" s="61"/>
      <c r="HP45" s="61"/>
      <c r="HQ45" s="61"/>
      <c r="HR45" s="61"/>
      <c r="HS45" s="61"/>
      <c r="HT45" s="61"/>
      <c r="HU45" s="61"/>
      <c r="HV45" s="61"/>
      <c r="HW45" s="61"/>
      <c r="HX45" s="61"/>
      <c r="HY45" s="61"/>
      <c r="HZ45" s="61"/>
      <c r="IA45" s="61"/>
      <c r="IB45" s="61"/>
      <c r="IC45" s="61"/>
      <c r="ID45" s="61"/>
      <c r="IE45" s="61"/>
      <c r="IF45" s="61"/>
      <c r="IG45" s="61"/>
      <c r="IH45" s="61"/>
      <c r="II45" s="61"/>
      <c r="IJ45" s="61"/>
      <c r="IK45" s="61"/>
      <c r="IL45" s="61"/>
      <c r="IM45" s="61"/>
      <c r="IN45" s="61"/>
      <c r="IO45" s="61"/>
      <c r="IP45" s="61"/>
      <c r="IQ45" s="61"/>
      <c r="IR45" s="61"/>
      <c r="IS45" s="61"/>
      <c r="IT45" s="61"/>
      <c r="IU45" s="61"/>
      <c r="IV45" s="61"/>
      <c r="IW45" s="61"/>
      <c r="IX45" s="61"/>
      <c r="IY45" s="61"/>
      <c r="IZ45" s="61"/>
      <c r="JA45" s="61"/>
      <c r="JB45" s="61"/>
      <c r="JC45" s="61"/>
      <c r="JD45" s="61"/>
      <c r="JE45" s="61"/>
      <c r="JF45" s="61"/>
      <c r="JG45" s="61"/>
      <c r="JH45" s="61"/>
      <c r="JI45" s="61"/>
      <c r="JJ45" s="61"/>
      <c r="JK45" s="61"/>
      <c r="JL45" s="61"/>
      <c r="JM45" s="61"/>
      <c r="JN45" s="61"/>
      <c r="JO45" s="61"/>
      <c r="JP45" s="61"/>
      <c r="JQ45" s="61"/>
      <c r="JR45" s="61"/>
      <c r="JS45" s="61"/>
      <c r="JT45" s="61"/>
      <c r="JU45" s="61"/>
      <c r="JV45" s="61"/>
      <c r="JW45" s="61"/>
      <c r="JX45" s="61"/>
      <c r="JY45" s="61"/>
      <c r="JZ45" s="61"/>
      <c r="KA45" s="61"/>
      <c r="KB45" s="61"/>
      <c r="KC45" s="61"/>
      <c r="KD45" s="61"/>
      <c r="KE45" s="61"/>
      <c r="KF45" s="61"/>
      <c r="KG45" s="61"/>
      <c r="KH45" s="61"/>
      <c r="KI45" s="61"/>
      <c r="KJ45" s="61"/>
      <c r="KK45" s="61"/>
      <c r="KL45" s="61"/>
      <c r="KM45" s="61"/>
      <c r="KN45" s="61"/>
      <c r="KO45" s="61"/>
      <c r="KP45" s="61"/>
      <c r="KQ45" s="61"/>
      <c r="KR45" s="61"/>
      <c r="KS45" s="61"/>
      <c r="KT45" s="61"/>
      <c r="KU45" s="61"/>
      <c r="KV45" s="61"/>
      <c r="KW45" s="61"/>
      <c r="KX45" s="61"/>
      <c r="KY45" s="61"/>
      <c r="KZ45" s="61"/>
      <c r="LA45" s="61"/>
      <c r="LB45" s="61"/>
      <c r="LC45" s="61"/>
      <c r="LD45" s="61"/>
      <c r="LE45" s="61"/>
      <c r="LF45" s="61"/>
      <c r="LG45" s="61"/>
      <c r="LH45" s="61"/>
      <c r="LI45" s="61"/>
      <c r="LJ45" s="61"/>
      <c r="LK45" s="61"/>
      <c r="LL45" s="61"/>
      <c r="LM45" s="61"/>
      <c r="LN45" s="61"/>
      <c r="LO45" s="61"/>
      <c r="LP45" s="61"/>
      <c r="LQ45" s="61"/>
      <c r="LR45" s="61"/>
      <c r="LS45" s="61"/>
      <c r="LT45" s="61"/>
      <c r="LU45" s="61"/>
      <c r="LV45" s="61"/>
      <c r="LW45" s="61"/>
      <c r="LX45" s="61"/>
      <c r="LY45" s="61"/>
      <c r="LZ45" s="61"/>
      <c r="MA45" s="61"/>
      <c r="MB45" s="61"/>
      <c r="MC45" s="61"/>
      <c r="MD45" s="61"/>
      <c r="ME45" s="61"/>
      <c r="MF45" s="61"/>
      <c r="MG45" s="61"/>
      <c r="MH45" s="61"/>
      <c r="MI45" s="61"/>
      <c r="MJ45" s="61"/>
      <c r="MK45" s="61"/>
      <c r="ML45" s="61"/>
      <c r="MM45" s="61"/>
      <c r="MN45" s="61"/>
      <c r="MO45" s="61"/>
      <c r="MP45" s="61"/>
      <c r="MQ45" s="61"/>
      <c r="MR45" s="61"/>
      <c r="MS45" s="61"/>
      <c r="MT45" s="61"/>
    </row>
    <row r="46" spans="1:358" ht="21.75" thickBot="1">
      <c r="A46" s="196" t="s">
        <v>38</v>
      </c>
      <c r="B46" s="88"/>
      <c r="C46" s="88"/>
      <c r="D46" s="65"/>
      <c r="E46" s="65"/>
      <c r="F46" s="20"/>
      <c r="G46" s="20"/>
      <c r="H46" s="20"/>
      <c r="I46" s="20"/>
      <c r="J46" s="66"/>
      <c r="K46" s="20"/>
      <c r="L46" s="20"/>
      <c r="M46" s="20"/>
      <c r="N46" s="20"/>
      <c r="O46" s="20"/>
      <c r="P46" s="20"/>
      <c r="Q46" s="20"/>
      <c r="R46" s="23"/>
      <c r="S46" s="24"/>
      <c r="T46" s="24"/>
      <c r="U46" s="24"/>
      <c r="V46" s="24"/>
      <c r="W46" s="408"/>
      <c r="X46" s="408"/>
      <c r="Y46" s="409"/>
      <c r="Z46" s="409"/>
      <c r="AA46" s="408"/>
      <c r="AB46" s="408"/>
      <c r="AC46" s="410"/>
      <c r="AD46" s="314"/>
      <c r="AE46" s="23"/>
      <c r="AF46" s="23"/>
      <c r="AG46" s="303"/>
      <c r="AH46" s="238"/>
      <c r="AI46" s="275">
        <f>AH42-AH54</f>
        <v>0.85448241816663106</v>
      </c>
    </row>
    <row r="47" spans="1:358" ht="17.25" hidden="1" customHeight="1" outlineLevel="1">
      <c r="A47" s="89" t="s">
        <v>39</v>
      </c>
      <c r="B47" s="105">
        <v>14.19</v>
      </c>
      <c r="C47" s="106" t="str">
        <f>C35</f>
        <v>Previous WK</v>
      </c>
      <c r="D47" s="98"/>
      <c r="E47" s="99">
        <v>13.82</v>
      </c>
      <c r="F47" s="35"/>
      <c r="G47" s="35"/>
      <c r="H47" s="35"/>
      <c r="I47" s="35"/>
      <c r="J47" s="72"/>
      <c r="K47" s="35"/>
      <c r="L47" s="37"/>
      <c r="M47" s="37"/>
      <c r="N47" s="35"/>
      <c r="O47" s="35"/>
      <c r="P47" s="35"/>
      <c r="Q47" s="35"/>
      <c r="R47" s="38"/>
      <c r="S47" s="39"/>
      <c r="T47" s="39"/>
      <c r="U47" s="395"/>
      <c r="V47" s="39"/>
      <c r="W47" s="38"/>
      <c r="X47" s="38"/>
      <c r="Y47" s="381"/>
      <c r="Z47" s="381"/>
      <c r="AA47" s="38"/>
      <c r="AB47" s="38"/>
      <c r="AC47" s="39"/>
      <c r="AD47" s="304"/>
      <c r="AE47" s="248"/>
      <c r="AF47" s="248"/>
      <c r="AG47" s="305"/>
      <c r="AH47" s="239"/>
      <c r="AI47" s="267"/>
    </row>
    <row r="48" spans="1:358" s="77" customFormat="1" ht="16.5" hidden="1" customHeight="1" outlineLevel="1">
      <c r="A48" s="1180"/>
      <c r="B48" s="1181"/>
      <c r="C48" s="1181"/>
      <c r="D48" s="41"/>
      <c r="E48" s="41"/>
      <c r="F48" s="76"/>
      <c r="G48" s="76"/>
      <c r="H48" s="76"/>
      <c r="I48" s="76"/>
      <c r="J48" s="43"/>
      <c r="K48" s="76"/>
      <c r="L48" s="76"/>
      <c r="M48" s="76"/>
      <c r="N48" s="76"/>
      <c r="O48" s="76"/>
      <c r="P48" s="222"/>
      <c r="Q48" s="76"/>
      <c r="R48" s="44"/>
      <c r="S48" s="44"/>
      <c r="T48" s="44"/>
      <c r="U48" s="44"/>
      <c r="V48" s="44"/>
      <c r="W48" s="44"/>
      <c r="X48" s="44"/>
      <c r="Y48" s="382"/>
      <c r="Z48" s="383"/>
      <c r="AA48" s="44"/>
      <c r="AB48" s="44"/>
      <c r="AC48" s="235"/>
      <c r="AD48" s="315"/>
      <c r="AE48" s="44"/>
      <c r="AF48" s="44"/>
      <c r="AG48" s="316"/>
      <c r="AH48" s="240"/>
      <c r="AI48" s="268"/>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c r="DA48" s="45"/>
      <c r="DB48" s="45"/>
      <c r="DC48" s="45"/>
      <c r="DD48" s="45"/>
      <c r="DE48" s="45"/>
      <c r="DF48" s="45"/>
      <c r="DG48" s="45"/>
      <c r="DH48" s="45"/>
      <c r="DI48" s="45"/>
      <c r="DJ48" s="45"/>
      <c r="DK48" s="45"/>
      <c r="DL48" s="45"/>
      <c r="DM48" s="45"/>
      <c r="DN48" s="45"/>
      <c r="DO48" s="45"/>
      <c r="DP48" s="45"/>
      <c r="DQ48" s="45"/>
      <c r="DR48" s="45"/>
      <c r="DS48" s="45"/>
      <c r="DT48" s="45"/>
      <c r="DU48" s="45"/>
      <c r="DV48" s="45"/>
      <c r="DW48" s="45"/>
      <c r="DX48" s="45"/>
      <c r="DY48" s="45"/>
      <c r="DZ48" s="45"/>
      <c r="EA48" s="45"/>
      <c r="EB48" s="45"/>
      <c r="EC48" s="45"/>
      <c r="ED48" s="45"/>
      <c r="EE48" s="45"/>
      <c r="EF48" s="45"/>
      <c r="EG48" s="45"/>
      <c r="EH48" s="45"/>
      <c r="EI48" s="45"/>
      <c r="EJ48" s="45"/>
      <c r="EK48" s="45"/>
      <c r="EL48" s="45"/>
      <c r="EM48" s="45"/>
      <c r="EN48" s="45"/>
      <c r="EO48" s="45"/>
      <c r="EP48" s="45"/>
      <c r="EQ48" s="45"/>
      <c r="ER48" s="45"/>
      <c r="ES48" s="45"/>
      <c r="ET48" s="45"/>
      <c r="EU48" s="45"/>
      <c r="EV48" s="45"/>
      <c r="EW48" s="45"/>
      <c r="EX48" s="45"/>
      <c r="EY48" s="45"/>
      <c r="EZ48" s="45"/>
      <c r="FA48" s="45"/>
      <c r="FB48" s="45"/>
      <c r="FC48" s="45"/>
      <c r="FD48" s="45"/>
      <c r="FE48" s="45"/>
      <c r="FF48" s="45"/>
      <c r="FG48" s="45"/>
      <c r="FH48" s="45"/>
      <c r="FI48" s="45"/>
      <c r="FJ48" s="45"/>
      <c r="FK48" s="45"/>
      <c r="FL48" s="45"/>
      <c r="FM48" s="45"/>
      <c r="FN48" s="45"/>
      <c r="FO48" s="45"/>
      <c r="FP48" s="45"/>
      <c r="FQ48" s="45"/>
      <c r="FR48" s="45"/>
      <c r="FS48" s="45"/>
      <c r="FT48" s="45"/>
      <c r="FU48" s="45"/>
      <c r="FV48" s="45"/>
      <c r="FW48" s="45"/>
      <c r="FX48" s="45"/>
      <c r="FY48" s="45"/>
      <c r="FZ48" s="45"/>
      <c r="GA48" s="45"/>
      <c r="GB48" s="45"/>
      <c r="GC48" s="45"/>
      <c r="GD48" s="45"/>
      <c r="GE48" s="45"/>
      <c r="GF48" s="45"/>
      <c r="GG48" s="45"/>
      <c r="GH48" s="45"/>
      <c r="GI48" s="45"/>
      <c r="GJ48" s="45"/>
      <c r="GK48" s="45"/>
      <c r="GL48" s="45"/>
      <c r="GM48" s="45"/>
      <c r="GN48" s="45"/>
      <c r="GO48" s="45"/>
      <c r="GP48" s="45"/>
      <c r="GQ48" s="45"/>
      <c r="GR48" s="45"/>
      <c r="GS48" s="45"/>
      <c r="GT48" s="45"/>
      <c r="GU48" s="45"/>
      <c r="GV48" s="45"/>
      <c r="GW48" s="45"/>
      <c r="GX48" s="45"/>
      <c r="GY48" s="45"/>
      <c r="GZ48" s="45"/>
      <c r="HA48" s="45"/>
      <c r="HB48" s="45"/>
      <c r="HC48" s="45"/>
      <c r="HD48" s="45"/>
      <c r="HE48" s="45"/>
      <c r="HF48" s="45"/>
      <c r="HG48" s="45"/>
      <c r="HH48" s="45"/>
      <c r="HI48" s="45"/>
      <c r="HJ48" s="45"/>
      <c r="HK48" s="45"/>
      <c r="HL48" s="45"/>
      <c r="HM48" s="45"/>
      <c r="HN48" s="45"/>
      <c r="HO48" s="45"/>
      <c r="HP48" s="45"/>
      <c r="HQ48" s="45"/>
      <c r="HR48" s="45"/>
      <c r="HS48" s="45"/>
      <c r="HT48" s="45"/>
      <c r="HU48" s="45"/>
      <c r="HV48" s="45"/>
      <c r="HW48" s="45"/>
      <c r="HX48" s="45"/>
      <c r="HY48" s="45"/>
      <c r="HZ48" s="45"/>
      <c r="IA48" s="45"/>
      <c r="IB48" s="45"/>
      <c r="IC48" s="45"/>
      <c r="ID48" s="45"/>
      <c r="IE48" s="45"/>
      <c r="IF48" s="45"/>
      <c r="IG48" s="45"/>
      <c r="IH48" s="45"/>
      <c r="II48" s="45"/>
      <c r="IJ48" s="45"/>
      <c r="IK48" s="45"/>
      <c r="IL48" s="45"/>
      <c r="IM48" s="45"/>
      <c r="IN48" s="45"/>
      <c r="IO48" s="45"/>
      <c r="IP48" s="45"/>
      <c r="IQ48" s="45"/>
      <c r="IR48" s="45"/>
      <c r="IS48" s="45"/>
      <c r="IT48" s="45"/>
      <c r="IU48" s="45"/>
      <c r="IV48" s="45"/>
      <c r="IW48" s="45"/>
      <c r="IX48" s="45"/>
      <c r="IY48" s="45"/>
      <c r="IZ48" s="45"/>
      <c r="JA48" s="45"/>
      <c r="JB48" s="45"/>
      <c r="JC48" s="45"/>
      <c r="JD48" s="45"/>
      <c r="JE48" s="45"/>
      <c r="JF48" s="45"/>
      <c r="JG48" s="45"/>
      <c r="JH48" s="45"/>
      <c r="JI48" s="45"/>
      <c r="JJ48" s="45"/>
      <c r="JK48" s="45"/>
      <c r="JL48" s="45"/>
      <c r="JM48" s="45"/>
      <c r="JN48" s="45"/>
      <c r="JO48" s="45"/>
      <c r="JP48" s="45"/>
      <c r="JQ48" s="45"/>
      <c r="JR48" s="45"/>
      <c r="JS48" s="45"/>
      <c r="JT48" s="45"/>
      <c r="JU48" s="45"/>
      <c r="JV48" s="45"/>
      <c r="JW48" s="45"/>
      <c r="JX48" s="45"/>
      <c r="JY48" s="45"/>
      <c r="JZ48" s="45"/>
      <c r="KA48" s="45"/>
      <c r="KB48" s="45"/>
      <c r="KC48" s="45"/>
      <c r="KD48" s="45"/>
      <c r="KE48" s="45"/>
      <c r="KF48" s="45"/>
      <c r="KG48" s="45"/>
      <c r="KH48" s="45"/>
      <c r="KI48" s="45"/>
      <c r="KJ48" s="45"/>
      <c r="KK48" s="45"/>
      <c r="KL48" s="45"/>
      <c r="KM48" s="45"/>
      <c r="KN48" s="45"/>
      <c r="KO48" s="45"/>
      <c r="KP48" s="45"/>
      <c r="KQ48" s="45"/>
      <c r="KR48" s="45"/>
      <c r="KS48" s="45"/>
      <c r="KT48" s="45"/>
      <c r="KU48" s="45"/>
      <c r="KV48" s="45"/>
      <c r="KW48" s="45"/>
      <c r="KX48" s="45"/>
      <c r="KY48" s="45"/>
      <c r="KZ48" s="45"/>
      <c r="LA48" s="45"/>
      <c r="LB48" s="45"/>
      <c r="LC48" s="45"/>
      <c r="LD48" s="45"/>
      <c r="LE48" s="45"/>
      <c r="LF48" s="45"/>
      <c r="LG48" s="45"/>
      <c r="LH48" s="45"/>
      <c r="LI48" s="45"/>
      <c r="LJ48" s="45"/>
      <c r="LK48" s="45"/>
      <c r="LL48" s="45"/>
      <c r="LM48" s="45"/>
      <c r="LN48" s="45"/>
      <c r="LO48" s="45"/>
      <c r="LP48" s="45"/>
      <c r="LQ48" s="45"/>
      <c r="LR48" s="45"/>
      <c r="LS48" s="45"/>
      <c r="LT48" s="45"/>
      <c r="LU48" s="45"/>
      <c r="LV48" s="45"/>
      <c r="LW48" s="45"/>
      <c r="LX48" s="45"/>
      <c r="LY48" s="45"/>
      <c r="LZ48" s="45"/>
      <c r="MA48" s="45"/>
      <c r="MB48" s="45"/>
      <c r="MC48" s="45"/>
      <c r="MD48" s="45"/>
      <c r="ME48" s="45"/>
      <c r="MF48" s="45"/>
      <c r="MG48" s="45"/>
      <c r="MH48" s="45"/>
      <c r="MI48" s="45"/>
      <c r="MJ48" s="45"/>
      <c r="MK48" s="45"/>
      <c r="ML48" s="45"/>
      <c r="MM48" s="45"/>
      <c r="MN48" s="45"/>
      <c r="MO48" s="45"/>
      <c r="MP48" s="45"/>
      <c r="MQ48" s="45"/>
      <c r="MR48" s="45"/>
      <c r="MS48" s="45"/>
      <c r="MT48" s="45"/>
    </row>
    <row r="49" spans="1:358" ht="50.25" hidden="1" customHeight="1" outlineLevel="1">
      <c r="A49" s="47" t="s">
        <v>23</v>
      </c>
      <c r="B49" s="78">
        <f>C49-$B$47</f>
        <v>6.0000000000000497E-2</v>
      </c>
      <c r="C49" s="55">
        <v>14.25</v>
      </c>
      <c r="D49" s="49"/>
      <c r="E49" s="49"/>
      <c r="F49" s="51"/>
      <c r="G49" s="57"/>
      <c r="H49" s="56"/>
      <c r="I49" s="56"/>
      <c r="J49" s="55"/>
      <c r="K49" s="189">
        <v>13.5</v>
      </c>
      <c r="L49" s="191">
        <v>14.2</v>
      </c>
      <c r="M49" s="154">
        <v>13.1</v>
      </c>
      <c r="N49" s="191">
        <v>14.2</v>
      </c>
      <c r="O49" s="191">
        <v>13.7</v>
      </c>
      <c r="P49" s="388">
        <v>9.34</v>
      </c>
      <c r="Q49" s="388">
        <v>9.16</v>
      </c>
      <c r="R49" s="388">
        <v>10.375909090909097</v>
      </c>
      <c r="S49" s="388">
        <v>9.0500000000000007</v>
      </c>
      <c r="T49" s="388">
        <v>10.58333333333335</v>
      </c>
      <c r="U49" s="388">
        <v>11.884545454545446</v>
      </c>
      <c r="V49" s="388">
        <v>11.815499999999979</v>
      </c>
      <c r="W49" s="388">
        <v>9.7089473684210574</v>
      </c>
      <c r="X49" s="189">
        <v>10.25</v>
      </c>
      <c r="Y49" s="185"/>
      <c r="Z49" s="186"/>
      <c r="AA49" s="189">
        <v>10.75</v>
      </c>
      <c r="AB49" s="189">
        <v>11.25</v>
      </c>
      <c r="AC49" s="297">
        <v>11.5</v>
      </c>
      <c r="AD49" s="308">
        <f>AVERAGE(P49:R49)</f>
        <v>9.6253030303030318</v>
      </c>
      <c r="AE49" s="246">
        <f>AVERAGE(S49:T49:U49)</f>
        <v>10.505959595959599</v>
      </c>
      <c r="AF49" s="246">
        <f>AVERAGE(V49:X49)</f>
        <v>10.591482456140346</v>
      </c>
      <c r="AG49" s="309">
        <f>AVERAGE(AA49:AC49)</f>
        <v>11.166666666666666</v>
      </c>
      <c r="AH49" s="241">
        <f>AVERAGE(P49:AC49)</f>
        <v>10.472352937267411</v>
      </c>
      <c r="AI49" s="267"/>
    </row>
    <row r="50" spans="1:358" ht="50.25" hidden="1" customHeight="1" outlineLevel="1">
      <c r="A50" s="47" t="s">
        <v>24</v>
      </c>
      <c r="B50" s="78" t="e">
        <f>C50-#REF!</f>
        <v>#REF!</v>
      </c>
      <c r="C50" s="55">
        <v>14.3</v>
      </c>
      <c r="D50" s="49"/>
      <c r="E50" s="49"/>
      <c r="F50" s="57"/>
      <c r="G50" s="57"/>
      <c r="H50" s="56"/>
      <c r="I50" s="56"/>
      <c r="J50" s="55"/>
      <c r="K50" s="189">
        <v>13.5</v>
      </c>
      <c r="L50" s="191">
        <v>13.6</v>
      </c>
      <c r="M50" s="154">
        <v>12.9</v>
      </c>
      <c r="N50" s="191">
        <v>14</v>
      </c>
      <c r="O50" s="184"/>
      <c r="P50" s="388">
        <v>9.34</v>
      </c>
      <c r="Q50" s="388">
        <v>9.16</v>
      </c>
      <c r="R50" s="389">
        <v>10.375909090909097</v>
      </c>
      <c r="S50" s="388">
        <v>9.0500000000000007</v>
      </c>
      <c r="T50" s="389">
        <v>10.58333333333335</v>
      </c>
      <c r="U50" s="389">
        <v>11.884545454545446</v>
      </c>
      <c r="V50" s="389">
        <v>11.815499999999979</v>
      </c>
      <c r="W50" s="389">
        <v>9.7089473684210574</v>
      </c>
      <c r="X50" s="183">
        <v>10.6</v>
      </c>
      <c r="Y50" s="185"/>
      <c r="Z50" s="186"/>
      <c r="AA50" s="183">
        <v>11.5</v>
      </c>
      <c r="AB50" s="183">
        <v>11.799999999999999</v>
      </c>
      <c r="AC50" s="298">
        <v>12.1</v>
      </c>
      <c r="AD50" s="308">
        <f>AVERAGE(P50:R50)</f>
        <v>9.6253030303030318</v>
      </c>
      <c r="AE50" s="246">
        <f>AVERAGE(S50:T50:U50)</f>
        <v>10.505959595959599</v>
      </c>
      <c r="AF50" s="246">
        <f>AVERAGE(V50:X50)</f>
        <v>10.708149122807013</v>
      </c>
      <c r="AG50" s="309">
        <f t="shared" ref="AG50:AG52" si="28">AVERAGE(AA50:AC50)</f>
        <v>11.799999999999999</v>
      </c>
      <c r="AH50" s="241">
        <f>AVERAGE(P50:AC50)</f>
        <v>10.659852937267411</v>
      </c>
      <c r="AI50" s="267"/>
    </row>
    <row r="51" spans="1:358" ht="50.25" hidden="1" customHeight="1" outlineLevel="1">
      <c r="A51" s="47" t="s">
        <v>25</v>
      </c>
      <c r="B51" s="78">
        <f t="shared" ref="B51" si="29">C51-$B$47</f>
        <v>-8.9999999999999858E-2</v>
      </c>
      <c r="C51" s="55">
        <v>14.1</v>
      </c>
      <c r="D51" s="49"/>
      <c r="E51" s="49"/>
      <c r="F51" s="57"/>
      <c r="G51" s="57"/>
      <c r="H51" s="56"/>
      <c r="I51" s="56"/>
      <c r="J51" s="55"/>
      <c r="K51" s="189">
        <v>13</v>
      </c>
      <c r="L51" s="191">
        <v>13</v>
      </c>
      <c r="M51" s="189">
        <v>13</v>
      </c>
      <c r="N51" s="189">
        <v>14.3</v>
      </c>
      <c r="O51" s="189">
        <v>14.75</v>
      </c>
      <c r="P51" s="388">
        <v>9.34</v>
      </c>
      <c r="Q51" s="388">
        <v>9.16</v>
      </c>
      <c r="R51" s="388">
        <v>10.375909090909097</v>
      </c>
      <c r="S51" s="388">
        <v>9.0500000000000007</v>
      </c>
      <c r="T51" s="388">
        <v>10.58333333333335</v>
      </c>
      <c r="U51" s="388">
        <v>11.884545454545446</v>
      </c>
      <c r="V51" s="388">
        <v>11.815499999999979</v>
      </c>
      <c r="W51" s="388">
        <v>9.7089473684210574</v>
      </c>
      <c r="X51" s="189">
        <v>9.5</v>
      </c>
      <c r="Y51" s="185" t="s">
        <v>36</v>
      </c>
      <c r="Z51" s="186" t="s">
        <v>222</v>
      </c>
      <c r="AA51" s="189">
        <v>9.6999999999999993</v>
      </c>
      <c r="AB51" s="189">
        <v>10.4</v>
      </c>
      <c r="AC51" s="297">
        <v>10</v>
      </c>
      <c r="AD51" s="308">
        <f>AVERAGE(P51:R51)</f>
        <v>9.6253030303030318</v>
      </c>
      <c r="AE51" s="246">
        <f>AVERAGE(S51:T51:U51)</f>
        <v>10.505959595959599</v>
      </c>
      <c r="AF51" s="246">
        <f>AVERAGE(V51:X51)</f>
        <v>10.341482456140346</v>
      </c>
      <c r="AG51" s="309">
        <f t="shared" si="28"/>
        <v>10.033333333333333</v>
      </c>
      <c r="AH51" s="241">
        <f>AVERAGE(P51:AC51)</f>
        <v>10.12651960393408</v>
      </c>
      <c r="AI51" s="267"/>
    </row>
    <row r="52" spans="1:358" ht="50.25" hidden="1" customHeight="1" outlineLevel="1" thickBot="1">
      <c r="A52" s="47" t="s">
        <v>26</v>
      </c>
      <c r="B52" s="78" t="e">
        <f>C52-#REF!</f>
        <v>#REF!</v>
      </c>
      <c r="C52" s="55">
        <v>14.5</v>
      </c>
      <c r="D52" s="49"/>
      <c r="E52" s="49"/>
      <c r="F52" s="51"/>
      <c r="G52" s="51"/>
      <c r="H52" s="52"/>
      <c r="I52" s="52"/>
      <c r="J52" s="55"/>
      <c r="K52" s="181">
        <v>13.4</v>
      </c>
      <c r="L52" s="101">
        <v>13.4</v>
      </c>
      <c r="M52" s="101">
        <v>13.28</v>
      </c>
      <c r="N52" s="176">
        <v>13.62</v>
      </c>
      <c r="O52" s="176">
        <v>14</v>
      </c>
      <c r="P52" s="388">
        <v>9.34</v>
      </c>
      <c r="Q52" s="388">
        <v>9.16</v>
      </c>
      <c r="R52" s="389">
        <v>10.375909090909097</v>
      </c>
      <c r="S52" s="388">
        <v>9.0500000000000007</v>
      </c>
      <c r="T52" s="389">
        <v>10.58333333333335</v>
      </c>
      <c r="U52" s="388">
        <v>11.884545454545446</v>
      </c>
      <c r="V52" s="388">
        <v>11.815499999999979</v>
      </c>
      <c r="W52" s="389">
        <v>9.7089473684210574</v>
      </c>
      <c r="X52" s="183">
        <v>11</v>
      </c>
      <c r="Y52" s="224" t="s">
        <v>212</v>
      </c>
      <c r="Z52" s="186" t="s">
        <v>213</v>
      </c>
      <c r="AA52" s="183">
        <v>11.5</v>
      </c>
      <c r="AB52" s="183">
        <v>12.1</v>
      </c>
      <c r="AC52" s="298">
        <v>13</v>
      </c>
      <c r="AD52" s="308">
        <f>AVERAGE(P52:R52)</f>
        <v>9.6253030303030318</v>
      </c>
      <c r="AE52" s="246">
        <f>AVERAGE(S52:T52:U52)</f>
        <v>10.505959595959599</v>
      </c>
      <c r="AF52" s="246">
        <f>AVERAGE(V52:X52)</f>
        <v>10.841482456140346</v>
      </c>
      <c r="AG52" s="309">
        <f t="shared" si="28"/>
        <v>12.200000000000001</v>
      </c>
      <c r="AH52" s="241">
        <f>AVERAGE(P52:AC52)</f>
        <v>10.793186270600744</v>
      </c>
      <c r="AI52" s="267"/>
    </row>
    <row r="53" spans="1:358" s="62" customFormat="1" ht="19.5" hidden="1" outlineLevel="1" thickBot="1">
      <c r="A53" s="245" t="s">
        <v>75</v>
      </c>
      <c r="B53" s="155" t="s">
        <v>27</v>
      </c>
      <c r="C53" s="155" t="s">
        <v>27</v>
      </c>
      <c r="D53" s="155"/>
      <c r="E53" s="156"/>
      <c r="F53" s="157" t="e">
        <f>AVERAGE(F49:F52)</f>
        <v>#DIV/0!</v>
      </c>
      <c r="G53" s="157"/>
      <c r="H53" s="157"/>
      <c r="I53" s="157"/>
      <c r="J53" s="157" t="e">
        <f t="shared" ref="J53:K53" si="30">AVERAGE(J49:J52)</f>
        <v>#DIV/0!</v>
      </c>
      <c r="K53" s="157">
        <f t="shared" si="30"/>
        <v>13.35</v>
      </c>
      <c r="L53" s="157">
        <v>13.75</v>
      </c>
      <c r="M53" s="157">
        <f>AVERAGE(M49:M52)</f>
        <v>13.07</v>
      </c>
      <c r="N53" s="157">
        <f>AVERAGE(N49:N52)</f>
        <v>14.03</v>
      </c>
      <c r="O53" s="157">
        <f>AVERAGE(O49:O52)</f>
        <v>14.15</v>
      </c>
      <c r="P53" s="415">
        <f>AVERAGE(P49:P52)</f>
        <v>9.34</v>
      </c>
      <c r="Q53" s="415">
        <f>AVERAGE(Q49:Q52)</f>
        <v>9.16</v>
      </c>
      <c r="R53" s="415">
        <f t="shared" ref="R53:AG53" si="31">AVERAGE(R49:R52)</f>
        <v>10.375909090909097</v>
      </c>
      <c r="S53" s="414">
        <f t="shared" si="31"/>
        <v>9.0500000000000007</v>
      </c>
      <c r="T53" s="414">
        <f>AVERAGE(T49:T52)</f>
        <v>10.58333333333335</v>
      </c>
      <c r="U53" s="414">
        <f t="shared" si="31"/>
        <v>11.884545454545446</v>
      </c>
      <c r="V53" s="414">
        <f t="shared" si="31"/>
        <v>11.815499999999979</v>
      </c>
      <c r="W53" s="414">
        <f t="shared" si="31"/>
        <v>9.7089473684210574</v>
      </c>
      <c r="X53" s="59">
        <f t="shared" si="31"/>
        <v>10.3375</v>
      </c>
      <c r="Y53" s="379"/>
      <c r="Z53" s="379"/>
      <c r="AA53" s="59">
        <f t="shared" si="31"/>
        <v>10.862500000000001</v>
      </c>
      <c r="AB53" s="59">
        <f t="shared" si="31"/>
        <v>11.387499999999999</v>
      </c>
      <c r="AC53" s="234">
        <f t="shared" si="31"/>
        <v>11.65</v>
      </c>
      <c r="AD53" s="310">
        <f t="shared" si="31"/>
        <v>9.6253030303030318</v>
      </c>
      <c r="AE53" s="59">
        <f t="shared" si="31"/>
        <v>10.505959595959599</v>
      </c>
      <c r="AF53" s="59">
        <f t="shared" si="31"/>
        <v>10.620649122807013</v>
      </c>
      <c r="AG53" s="311">
        <f t="shared" si="31"/>
        <v>11.3</v>
      </c>
      <c r="AH53" s="242">
        <f>AVERAGE(AH49:AH52)</f>
        <v>10.512977937267411</v>
      </c>
      <c r="AI53" s="270"/>
      <c r="AJ53" s="61"/>
      <c r="AK53" s="61"/>
      <c r="AL53" s="61"/>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c r="BT53" s="61"/>
      <c r="BU53" s="61"/>
      <c r="BV53" s="61"/>
      <c r="BW53" s="61"/>
      <c r="BX53" s="61"/>
      <c r="BY53" s="61"/>
      <c r="BZ53" s="61"/>
      <c r="CA53" s="61"/>
      <c r="CB53" s="61"/>
      <c r="CC53" s="61"/>
      <c r="CD53" s="61"/>
      <c r="CE53" s="61"/>
      <c r="CF53" s="61"/>
      <c r="CG53" s="61"/>
      <c r="CH53" s="61"/>
      <c r="CI53" s="61"/>
      <c r="CJ53" s="61"/>
      <c r="CK53" s="61"/>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c r="DW53" s="61"/>
      <c r="DX53" s="61"/>
      <c r="DY53" s="61"/>
      <c r="DZ53" s="61"/>
      <c r="EA53" s="61"/>
      <c r="EB53" s="61"/>
      <c r="EC53" s="61"/>
      <c r="ED53" s="61"/>
      <c r="EE53" s="61"/>
      <c r="EF53" s="61"/>
      <c r="EG53" s="61"/>
      <c r="EH53" s="61"/>
      <c r="EI53" s="61"/>
      <c r="EJ53" s="61"/>
      <c r="EK53" s="61"/>
      <c r="EL53" s="61"/>
      <c r="EM53" s="61"/>
      <c r="EN53" s="61"/>
      <c r="EO53" s="61"/>
      <c r="EP53" s="61"/>
      <c r="EQ53" s="61"/>
      <c r="ER53" s="61"/>
      <c r="ES53" s="61"/>
      <c r="ET53" s="61"/>
      <c r="EU53" s="61"/>
      <c r="EV53" s="61"/>
      <c r="EW53" s="61"/>
      <c r="EX53" s="61"/>
      <c r="EY53" s="61"/>
      <c r="EZ53" s="61"/>
      <c r="FA53" s="61"/>
      <c r="FB53" s="61"/>
      <c r="FC53" s="61"/>
      <c r="FD53" s="61"/>
      <c r="FE53" s="61"/>
      <c r="FF53" s="61"/>
      <c r="FG53" s="61"/>
      <c r="FH53" s="61"/>
      <c r="FI53" s="61"/>
      <c r="FJ53" s="61"/>
      <c r="FK53" s="61"/>
      <c r="FL53" s="61"/>
      <c r="FM53" s="61"/>
      <c r="FN53" s="61"/>
      <c r="FO53" s="61"/>
      <c r="FP53" s="61"/>
      <c r="FQ53" s="61"/>
      <c r="FR53" s="61"/>
      <c r="FS53" s="61"/>
      <c r="FT53" s="61"/>
      <c r="FU53" s="61"/>
      <c r="FV53" s="61"/>
      <c r="FW53" s="61"/>
      <c r="FX53" s="61"/>
      <c r="FY53" s="61"/>
      <c r="FZ53" s="61"/>
      <c r="GA53" s="61"/>
      <c r="GB53" s="61"/>
      <c r="GC53" s="61"/>
      <c r="GD53" s="61"/>
      <c r="GE53" s="61"/>
      <c r="GF53" s="61"/>
      <c r="GG53" s="61"/>
      <c r="GH53" s="61"/>
      <c r="GI53" s="61"/>
      <c r="GJ53" s="61"/>
      <c r="GK53" s="61"/>
      <c r="GL53" s="61"/>
      <c r="GM53" s="61"/>
      <c r="GN53" s="61"/>
      <c r="GO53" s="61"/>
      <c r="GP53" s="61"/>
      <c r="GQ53" s="61"/>
      <c r="GR53" s="61"/>
      <c r="GS53" s="61"/>
      <c r="GT53" s="61"/>
      <c r="GU53" s="61"/>
      <c r="GV53" s="61"/>
      <c r="GW53" s="61"/>
      <c r="GX53" s="61"/>
      <c r="GY53" s="61"/>
      <c r="GZ53" s="61"/>
      <c r="HA53" s="61"/>
      <c r="HB53" s="61"/>
      <c r="HC53" s="61"/>
      <c r="HD53" s="61"/>
      <c r="HE53" s="61"/>
      <c r="HF53" s="61"/>
      <c r="HG53" s="61"/>
      <c r="HH53" s="61"/>
      <c r="HI53" s="61"/>
      <c r="HJ53" s="61"/>
      <c r="HK53" s="61"/>
      <c r="HL53" s="61"/>
      <c r="HM53" s="61"/>
      <c r="HN53" s="61"/>
      <c r="HO53" s="61"/>
      <c r="HP53" s="61"/>
      <c r="HQ53" s="61"/>
      <c r="HR53" s="61"/>
      <c r="HS53" s="61"/>
      <c r="HT53" s="61"/>
      <c r="HU53" s="61"/>
      <c r="HV53" s="61"/>
      <c r="HW53" s="61"/>
      <c r="HX53" s="61"/>
      <c r="HY53" s="61"/>
      <c r="HZ53" s="61"/>
      <c r="IA53" s="61"/>
      <c r="IB53" s="61"/>
      <c r="IC53" s="61"/>
      <c r="ID53" s="61"/>
      <c r="IE53" s="61"/>
      <c r="IF53" s="61"/>
      <c r="IG53" s="61"/>
      <c r="IH53" s="61"/>
      <c r="II53" s="61"/>
      <c r="IJ53" s="61"/>
      <c r="IK53" s="61"/>
      <c r="IL53" s="61"/>
      <c r="IM53" s="61"/>
      <c r="IN53" s="61"/>
      <c r="IO53" s="61"/>
      <c r="IP53" s="61"/>
      <c r="IQ53" s="61"/>
      <c r="IR53" s="61"/>
      <c r="IS53" s="61"/>
      <c r="IT53" s="61"/>
      <c r="IU53" s="61"/>
      <c r="IV53" s="61"/>
      <c r="IW53" s="61"/>
      <c r="IX53" s="61"/>
      <c r="IY53" s="61"/>
      <c r="IZ53" s="61"/>
      <c r="JA53" s="61"/>
      <c r="JB53" s="61"/>
      <c r="JC53" s="61"/>
      <c r="JD53" s="61"/>
      <c r="JE53" s="61"/>
      <c r="JF53" s="61"/>
      <c r="JG53" s="61"/>
      <c r="JH53" s="61"/>
      <c r="JI53" s="61"/>
      <c r="JJ53" s="61"/>
      <c r="JK53" s="61"/>
      <c r="JL53" s="61"/>
      <c r="JM53" s="61"/>
      <c r="JN53" s="61"/>
      <c r="JO53" s="61"/>
      <c r="JP53" s="61"/>
      <c r="JQ53" s="61"/>
      <c r="JR53" s="61"/>
      <c r="JS53" s="61"/>
      <c r="JT53" s="61"/>
      <c r="JU53" s="61"/>
      <c r="JV53" s="61"/>
      <c r="JW53" s="61"/>
      <c r="JX53" s="61"/>
      <c r="JY53" s="61"/>
      <c r="JZ53" s="61"/>
      <c r="KA53" s="61"/>
      <c r="KB53" s="61"/>
      <c r="KC53" s="61"/>
      <c r="KD53" s="61"/>
      <c r="KE53" s="61"/>
      <c r="KF53" s="61"/>
      <c r="KG53" s="61"/>
      <c r="KH53" s="61"/>
      <c r="KI53" s="61"/>
      <c r="KJ53" s="61"/>
      <c r="KK53" s="61"/>
      <c r="KL53" s="61"/>
      <c r="KM53" s="61"/>
      <c r="KN53" s="61"/>
      <c r="KO53" s="61"/>
      <c r="KP53" s="61"/>
      <c r="KQ53" s="61"/>
      <c r="KR53" s="61"/>
      <c r="KS53" s="61"/>
      <c r="KT53" s="61"/>
      <c r="KU53" s="61"/>
      <c r="KV53" s="61"/>
      <c r="KW53" s="61"/>
      <c r="KX53" s="61"/>
      <c r="KY53" s="61"/>
      <c r="KZ53" s="61"/>
      <c r="LA53" s="61"/>
      <c r="LB53" s="61"/>
      <c r="LC53" s="61"/>
      <c r="LD53" s="61"/>
      <c r="LE53" s="61"/>
      <c r="LF53" s="61"/>
      <c r="LG53" s="61"/>
      <c r="LH53" s="61"/>
      <c r="LI53" s="61"/>
      <c r="LJ53" s="61"/>
      <c r="LK53" s="61"/>
      <c r="LL53" s="61"/>
      <c r="LM53" s="61"/>
      <c r="LN53" s="61"/>
      <c r="LO53" s="61"/>
      <c r="LP53" s="61"/>
      <c r="LQ53" s="61"/>
      <c r="LR53" s="61"/>
      <c r="LS53" s="61"/>
      <c r="LT53" s="61"/>
      <c r="LU53" s="61"/>
      <c r="LV53" s="61"/>
      <c r="LW53" s="61"/>
      <c r="LX53" s="61"/>
      <c r="LY53" s="61"/>
      <c r="LZ53" s="61"/>
      <c r="MA53" s="61"/>
      <c r="MB53" s="61"/>
      <c r="MC53" s="61"/>
      <c r="MD53" s="61"/>
      <c r="ME53" s="61"/>
      <c r="MF53" s="61"/>
      <c r="MG53" s="61"/>
      <c r="MH53" s="61"/>
      <c r="MI53" s="61"/>
      <c r="MJ53" s="61"/>
      <c r="MK53" s="61"/>
      <c r="ML53" s="61"/>
      <c r="MM53" s="61"/>
      <c r="MN53" s="61"/>
      <c r="MO53" s="61"/>
      <c r="MP53" s="61"/>
      <c r="MQ53" s="61"/>
      <c r="MR53" s="61"/>
      <c r="MS53" s="61"/>
      <c r="MT53" s="61"/>
    </row>
    <row r="54" spans="1:358" ht="19.5" collapsed="1" thickBot="1">
      <c r="A54" s="227" t="s">
        <v>74</v>
      </c>
      <c r="B54" s="165"/>
      <c r="C54" s="165"/>
      <c r="D54" s="166"/>
      <c r="E54" s="166"/>
      <c r="F54" s="167"/>
      <c r="G54" s="167"/>
      <c r="H54" s="167"/>
      <c r="I54" s="167"/>
      <c r="J54" s="168"/>
      <c r="K54" s="167">
        <f>K53+K14</f>
        <v>61.65</v>
      </c>
      <c r="L54" s="167">
        <f>L53+L14</f>
        <v>60.6</v>
      </c>
      <c r="M54" s="167"/>
      <c r="N54" s="164">
        <f>N53</f>
        <v>14.03</v>
      </c>
      <c r="O54" s="164">
        <f t="shared" ref="O54" si="32">O53</f>
        <v>14.15</v>
      </c>
      <c r="P54" s="414">
        <f>P53</f>
        <v>9.34</v>
      </c>
      <c r="Q54" s="414">
        <f t="shared" ref="Q54" si="33">Q53</f>
        <v>9.16</v>
      </c>
      <c r="R54" s="414">
        <f>R53</f>
        <v>10.375909090909097</v>
      </c>
      <c r="S54" s="414">
        <f>S53</f>
        <v>9.0500000000000007</v>
      </c>
      <c r="T54" s="414">
        <f>T53</f>
        <v>10.58333333333335</v>
      </c>
      <c r="U54" s="414">
        <v>11.7</v>
      </c>
      <c r="V54" s="414">
        <f>V53</f>
        <v>11.815499999999979</v>
      </c>
      <c r="W54" s="414">
        <f>W53</f>
        <v>9.7089473684210574</v>
      </c>
      <c r="X54" s="164">
        <v>10.5</v>
      </c>
      <c r="Y54" s="370"/>
      <c r="Z54" s="370"/>
      <c r="AA54" s="164">
        <v>11</v>
      </c>
      <c r="AB54" s="164">
        <v>11.5</v>
      </c>
      <c r="AC54" s="164">
        <v>11.75</v>
      </c>
      <c r="AD54" s="312">
        <f>AVERAGE(P54:R54)</f>
        <v>9.6253030303030318</v>
      </c>
      <c r="AE54" s="164">
        <f>AVERAGE(S54:T54:U54)</f>
        <v>10.44444444444445</v>
      </c>
      <c r="AF54" s="164">
        <f>AVERAGE(V54:X54)</f>
        <v>10.674815789473678</v>
      </c>
      <c r="AG54" s="313">
        <f>AVERAGE(AA54:AC54)</f>
        <v>11.416666666666666</v>
      </c>
      <c r="AH54" s="242">
        <f>AVERAGE(P54:AC54)</f>
        <v>10.540307482721957</v>
      </c>
      <c r="AI54" s="275">
        <v>12.8</v>
      </c>
    </row>
    <row r="55" spans="1:358" ht="21.75" thickBot="1">
      <c r="A55" s="196" t="s">
        <v>41</v>
      </c>
      <c r="B55" s="88"/>
      <c r="C55" s="88"/>
      <c r="D55" s="65"/>
      <c r="E55" s="65"/>
      <c r="F55" s="20"/>
      <c r="G55" s="20"/>
      <c r="H55" s="20"/>
      <c r="I55" s="20"/>
      <c r="J55" s="109"/>
      <c r="K55" s="20"/>
      <c r="L55" s="20"/>
      <c r="M55" s="20"/>
      <c r="N55" s="20"/>
      <c r="O55" s="20"/>
      <c r="P55" s="20"/>
      <c r="Q55" s="20"/>
      <c r="R55" s="23"/>
      <c r="S55" s="24"/>
      <c r="T55" s="24"/>
      <c r="U55" s="24"/>
      <c r="V55" s="24"/>
      <c r="W55" s="23"/>
      <c r="X55" s="23"/>
      <c r="Y55" s="371"/>
      <c r="Z55" s="371"/>
      <c r="AA55" s="23"/>
      <c r="AB55" s="23"/>
      <c r="AC55" s="24"/>
      <c r="AD55" s="314"/>
      <c r="AE55" s="23"/>
      <c r="AF55" s="23"/>
      <c r="AG55" s="303"/>
      <c r="AH55" s="238"/>
      <c r="AI55" s="267"/>
    </row>
    <row r="56" spans="1:358" ht="21.75" hidden="1" outlineLevel="1" thickBot="1">
      <c r="A56" s="89" t="s">
        <v>42</v>
      </c>
      <c r="B56" s="110">
        <v>-1.1100000000000001</v>
      </c>
      <c r="C56" s="110" t="str">
        <f>C47</f>
        <v>Previous WK</v>
      </c>
      <c r="D56" s="98"/>
      <c r="E56" s="99">
        <v>-3.67</v>
      </c>
      <c r="F56" s="35"/>
      <c r="G56" s="35"/>
      <c r="H56" s="35"/>
      <c r="I56" s="35"/>
      <c r="J56" s="72"/>
      <c r="K56" s="35"/>
      <c r="L56" s="37"/>
      <c r="M56" s="37"/>
      <c r="N56" s="35"/>
      <c r="O56" s="35"/>
      <c r="P56" s="35"/>
      <c r="Q56" s="35"/>
      <c r="R56" s="38"/>
      <c r="S56" s="39"/>
      <c r="T56" s="39"/>
      <c r="U56" s="396"/>
      <c r="V56" s="39"/>
      <c r="W56" s="38"/>
      <c r="X56" s="38"/>
      <c r="Y56" s="372"/>
      <c r="Z56" s="372"/>
      <c r="AA56" s="38"/>
      <c r="AB56" s="38"/>
      <c r="AC56" s="39"/>
      <c r="AD56" s="304"/>
      <c r="AE56" s="248"/>
      <c r="AF56" s="248"/>
      <c r="AG56" s="305"/>
      <c r="AH56" s="239"/>
      <c r="AI56" s="267"/>
    </row>
    <row r="57" spans="1:358" s="77" customFormat="1" ht="19.5" hidden="1" outlineLevel="1" thickBot="1">
      <c r="A57" s="1180"/>
      <c r="B57" s="1181"/>
      <c r="C57" s="1181"/>
      <c r="D57" s="41"/>
      <c r="E57" s="41"/>
      <c r="F57" s="76"/>
      <c r="G57" s="76"/>
      <c r="H57" s="76"/>
      <c r="I57" s="76"/>
      <c r="J57" s="43"/>
      <c r="K57" s="76"/>
      <c r="L57" s="76"/>
      <c r="M57" s="76"/>
      <c r="N57" s="76"/>
      <c r="O57" s="76"/>
      <c r="P57" s="222"/>
      <c r="Q57" s="76"/>
      <c r="R57" s="44"/>
      <c r="S57" s="44"/>
      <c r="T57" s="44"/>
      <c r="U57" s="44"/>
      <c r="V57" s="44"/>
      <c r="W57" s="44"/>
      <c r="X57" s="44"/>
      <c r="Y57" s="376"/>
      <c r="Z57" s="377"/>
      <c r="AA57" s="44"/>
      <c r="AB57" s="44"/>
      <c r="AC57" s="235"/>
      <c r="AD57" s="315"/>
      <c r="AE57" s="44"/>
      <c r="AF57" s="44"/>
      <c r="AG57" s="316"/>
      <c r="AH57" s="240"/>
      <c r="AI57" s="268"/>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c r="CE57" s="45"/>
      <c r="CF57" s="45"/>
      <c r="CG57" s="45"/>
      <c r="CH57" s="45"/>
      <c r="CI57" s="45"/>
      <c r="CJ57" s="45"/>
      <c r="CK57" s="45"/>
      <c r="CL57" s="45"/>
      <c r="CM57" s="45"/>
      <c r="CN57" s="45"/>
      <c r="CO57" s="45"/>
      <c r="CP57" s="45"/>
      <c r="CQ57" s="45"/>
      <c r="CR57" s="45"/>
      <c r="CS57" s="45"/>
      <c r="CT57" s="45"/>
      <c r="CU57" s="45"/>
      <c r="CV57" s="45"/>
      <c r="CW57" s="45"/>
      <c r="CX57" s="45"/>
      <c r="CY57" s="45"/>
      <c r="CZ57" s="45"/>
      <c r="DA57" s="45"/>
      <c r="DB57" s="45"/>
      <c r="DC57" s="45"/>
      <c r="DD57" s="45"/>
      <c r="DE57" s="45"/>
      <c r="DF57" s="45"/>
      <c r="DG57" s="45"/>
      <c r="DH57" s="45"/>
      <c r="DI57" s="45"/>
      <c r="DJ57" s="45"/>
      <c r="DK57" s="45"/>
      <c r="DL57" s="45"/>
      <c r="DM57" s="45"/>
      <c r="DN57" s="45"/>
      <c r="DO57" s="45"/>
      <c r="DP57" s="45"/>
      <c r="DQ57" s="45"/>
      <c r="DR57" s="45"/>
      <c r="DS57" s="45"/>
      <c r="DT57" s="45"/>
      <c r="DU57" s="45"/>
      <c r="DV57" s="45"/>
      <c r="DW57" s="45"/>
      <c r="DX57" s="45"/>
      <c r="DY57" s="45"/>
      <c r="DZ57" s="45"/>
      <c r="EA57" s="45"/>
      <c r="EB57" s="45"/>
      <c r="EC57" s="45"/>
      <c r="ED57" s="45"/>
      <c r="EE57" s="45"/>
      <c r="EF57" s="45"/>
      <c r="EG57" s="45"/>
      <c r="EH57" s="45"/>
      <c r="EI57" s="45"/>
      <c r="EJ57" s="45"/>
      <c r="EK57" s="45"/>
      <c r="EL57" s="45"/>
      <c r="EM57" s="45"/>
      <c r="EN57" s="45"/>
      <c r="EO57" s="45"/>
      <c r="EP57" s="45"/>
      <c r="EQ57" s="45"/>
      <c r="ER57" s="45"/>
      <c r="ES57" s="45"/>
      <c r="ET57" s="45"/>
      <c r="EU57" s="45"/>
      <c r="EV57" s="45"/>
      <c r="EW57" s="45"/>
      <c r="EX57" s="45"/>
      <c r="EY57" s="45"/>
      <c r="EZ57" s="45"/>
      <c r="FA57" s="45"/>
      <c r="FB57" s="45"/>
      <c r="FC57" s="45"/>
      <c r="FD57" s="45"/>
      <c r="FE57" s="45"/>
      <c r="FF57" s="45"/>
      <c r="FG57" s="45"/>
      <c r="FH57" s="45"/>
      <c r="FI57" s="45"/>
      <c r="FJ57" s="45"/>
      <c r="FK57" s="45"/>
      <c r="FL57" s="45"/>
      <c r="FM57" s="45"/>
      <c r="FN57" s="45"/>
      <c r="FO57" s="45"/>
      <c r="FP57" s="45"/>
      <c r="FQ57" s="45"/>
      <c r="FR57" s="45"/>
      <c r="FS57" s="45"/>
      <c r="FT57" s="45"/>
      <c r="FU57" s="45"/>
      <c r="FV57" s="45"/>
      <c r="FW57" s="45"/>
      <c r="FX57" s="45"/>
      <c r="FY57" s="45"/>
      <c r="FZ57" s="45"/>
      <c r="GA57" s="45"/>
      <c r="GB57" s="45"/>
      <c r="GC57" s="45"/>
      <c r="GD57" s="45"/>
      <c r="GE57" s="45"/>
      <c r="GF57" s="45"/>
      <c r="GG57" s="45"/>
      <c r="GH57" s="45"/>
      <c r="GI57" s="45"/>
      <c r="GJ57" s="45"/>
      <c r="GK57" s="45"/>
      <c r="GL57" s="45"/>
      <c r="GM57" s="45"/>
      <c r="GN57" s="45"/>
      <c r="GO57" s="45"/>
      <c r="GP57" s="45"/>
      <c r="GQ57" s="45"/>
      <c r="GR57" s="45"/>
      <c r="GS57" s="45"/>
      <c r="GT57" s="45"/>
      <c r="GU57" s="45"/>
      <c r="GV57" s="45"/>
      <c r="GW57" s="45"/>
      <c r="GX57" s="45"/>
      <c r="GY57" s="45"/>
      <c r="GZ57" s="45"/>
      <c r="HA57" s="45"/>
      <c r="HB57" s="45"/>
      <c r="HC57" s="45"/>
      <c r="HD57" s="45"/>
      <c r="HE57" s="45"/>
      <c r="HF57" s="45"/>
      <c r="HG57" s="45"/>
      <c r="HH57" s="45"/>
      <c r="HI57" s="45"/>
      <c r="HJ57" s="45"/>
      <c r="HK57" s="45"/>
      <c r="HL57" s="45"/>
      <c r="HM57" s="45"/>
      <c r="HN57" s="45"/>
      <c r="HO57" s="45"/>
      <c r="HP57" s="45"/>
      <c r="HQ57" s="45"/>
      <c r="HR57" s="45"/>
      <c r="HS57" s="45"/>
      <c r="HT57" s="45"/>
      <c r="HU57" s="45"/>
      <c r="HV57" s="45"/>
      <c r="HW57" s="45"/>
      <c r="HX57" s="45"/>
      <c r="HY57" s="45"/>
      <c r="HZ57" s="45"/>
      <c r="IA57" s="45"/>
      <c r="IB57" s="45"/>
      <c r="IC57" s="45"/>
      <c r="ID57" s="45"/>
      <c r="IE57" s="45"/>
      <c r="IF57" s="45"/>
      <c r="IG57" s="45"/>
      <c r="IH57" s="45"/>
      <c r="II57" s="45"/>
      <c r="IJ57" s="45"/>
      <c r="IK57" s="45"/>
      <c r="IL57" s="45"/>
      <c r="IM57" s="45"/>
      <c r="IN57" s="45"/>
      <c r="IO57" s="45"/>
      <c r="IP57" s="45"/>
      <c r="IQ57" s="45"/>
      <c r="IR57" s="45"/>
      <c r="IS57" s="45"/>
      <c r="IT57" s="45"/>
      <c r="IU57" s="45"/>
      <c r="IV57" s="45"/>
      <c r="IW57" s="45"/>
      <c r="IX57" s="45"/>
      <c r="IY57" s="45"/>
      <c r="IZ57" s="45"/>
      <c r="JA57" s="45"/>
      <c r="JB57" s="45"/>
      <c r="JC57" s="45"/>
      <c r="JD57" s="45"/>
      <c r="JE57" s="45"/>
      <c r="JF57" s="45"/>
      <c r="JG57" s="45"/>
      <c r="JH57" s="45"/>
      <c r="JI57" s="45"/>
      <c r="JJ57" s="45"/>
      <c r="JK57" s="45"/>
      <c r="JL57" s="45"/>
      <c r="JM57" s="45"/>
      <c r="JN57" s="45"/>
      <c r="JO57" s="45"/>
      <c r="JP57" s="45"/>
      <c r="JQ57" s="45"/>
      <c r="JR57" s="45"/>
      <c r="JS57" s="45"/>
      <c r="JT57" s="45"/>
      <c r="JU57" s="45"/>
      <c r="JV57" s="45"/>
      <c r="JW57" s="45"/>
      <c r="JX57" s="45"/>
      <c r="JY57" s="45"/>
      <c r="JZ57" s="45"/>
      <c r="KA57" s="45"/>
      <c r="KB57" s="45"/>
      <c r="KC57" s="45"/>
      <c r="KD57" s="45"/>
      <c r="KE57" s="45"/>
      <c r="KF57" s="45"/>
      <c r="KG57" s="45"/>
      <c r="KH57" s="45"/>
      <c r="KI57" s="45"/>
      <c r="KJ57" s="45"/>
      <c r="KK57" s="45"/>
      <c r="KL57" s="45"/>
      <c r="KM57" s="45"/>
      <c r="KN57" s="45"/>
      <c r="KO57" s="45"/>
      <c r="KP57" s="45"/>
      <c r="KQ57" s="45"/>
      <c r="KR57" s="45"/>
      <c r="KS57" s="45"/>
      <c r="KT57" s="45"/>
      <c r="KU57" s="45"/>
      <c r="KV57" s="45"/>
      <c r="KW57" s="45"/>
      <c r="KX57" s="45"/>
      <c r="KY57" s="45"/>
      <c r="KZ57" s="45"/>
      <c r="LA57" s="45"/>
      <c r="LB57" s="45"/>
      <c r="LC57" s="45"/>
      <c r="LD57" s="45"/>
      <c r="LE57" s="45"/>
      <c r="LF57" s="45"/>
      <c r="LG57" s="45"/>
      <c r="LH57" s="45"/>
      <c r="LI57" s="45"/>
      <c r="LJ57" s="45"/>
      <c r="LK57" s="45"/>
      <c r="LL57" s="45"/>
      <c r="LM57" s="45"/>
      <c r="LN57" s="45"/>
      <c r="LO57" s="45"/>
      <c r="LP57" s="45"/>
      <c r="LQ57" s="45"/>
      <c r="LR57" s="45"/>
      <c r="LS57" s="45"/>
      <c r="LT57" s="45"/>
      <c r="LU57" s="45"/>
      <c r="LV57" s="45"/>
      <c r="LW57" s="45"/>
      <c r="LX57" s="45"/>
      <c r="LY57" s="45"/>
      <c r="LZ57" s="45"/>
      <c r="MA57" s="45"/>
      <c r="MB57" s="45"/>
      <c r="MC57" s="45"/>
      <c r="MD57" s="45"/>
      <c r="ME57" s="45"/>
      <c r="MF57" s="45"/>
      <c r="MG57" s="45"/>
      <c r="MH57" s="45"/>
      <c r="MI57" s="45"/>
      <c r="MJ57" s="45"/>
      <c r="MK57" s="45"/>
      <c r="ML57" s="45"/>
      <c r="MM57" s="45"/>
      <c r="MN57" s="45"/>
      <c r="MO57" s="45"/>
      <c r="MP57" s="45"/>
      <c r="MQ57" s="45"/>
      <c r="MR57" s="45"/>
      <c r="MS57" s="45"/>
      <c r="MT57" s="45"/>
    </row>
    <row r="58" spans="1:358" ht="51" hidden="1" customHeight="1" outlineLevel="1">
      <c r="A58" s="47" t="s">
        <v>23</v>
      </c>
      <c r="B58" s="78">
        <f>C58-$B$56</f>
        <v>-0.8899999999999999</v>
      </c>
      <c r="C58" s="55">
        <v>-2</v>
      </c>
      <c r="D58" s="49"/>
      <c r="E58" s="49"/>
      <c r="F58" s="52"/>
      <c r="G58" s="57"/>
      <c r="H58" s="56"/>
      <c r="I58" s="56"/>
      <c r="J58" s="55"/>
      <c r="K58" s="189">
        <v>-7.5</v>
      </c>
      <c r="L58" s="191">
        <v>-7.5</v>
      </c>
      <c r="M58" s="154">
        <v>-8</v>
      </c>
      <c r="N58" s="176">
        <v>-7</v>
      </c>
      <c r="O58" s="176">
        <v>-7</v>
      </c>
      <c r="P58" s="389">
        <v>-3.13</v>
      </c>
      <c r="Q58" s="389">
        <v>-5.08</v>
      </c>
      <c r="R58" s="389">
        <v>-7.3010164638511021</v>
      </c>
      <c r="S58" s="389">
        <v>-8.77</v>
      </c>
      <c r="T58" s="388">
        <v>-9.0720209973753256</v>
      </c>
      <c r="U58" s="388">
        <v>-8.3847566213314266</v>
      </c>
      <c r="V58" s="388">
        <v>-4.3456023622047368</v>
      </c>
      <c r="W58" s="388">
        <v>-5.6621052631578834</v>
      </c>
      <c r="X58" s="189">
        <v>-6.5</v>
      </c>
      <c r="Y58" s="185"/>
      <c r="Z58" s="186"/>
      <c r="AA58" s="189">
        <v>-7.1</v>
      </c>
      <c r="AB58" s="189">
        <v>-7</v>
      </c>
      <c r="AC58" s="297">
        <v>-6.7</v>
      </c>
      <c r="AD58" s="308">
        <f>AVERAGE(P58:R58)</f>
        <v>-5.1703388212837007</v>
      </c>
      <c r="AE58" s="246">
        <f>AVERAGE(S58:T58:U58)</f>
        <v>-8.7422592062355839</v>
      </c>
      <c r="AF58" s="246">
        <f>AVERAGE(V58:X58)</f>
        <v>-5.5025692084542071</v>
      </c>
      <c r="AG58" s="309">
        <f>AVERAGE(AA58:AC58)</f>
        <v>-6.9333333333333336</v>
      </c>
      <c r="AH58" s="241">
        <f>AVERAGE(P58:AC58)</f>
        <v>-6.5871251423267063</v>
      </c>
      <c r="AI58" s="267"/>
    </row>
    <row r="59" spans="1:358" ht="51" hidden="1" customHeight="1" outlineLevel="1">
      <c r="A59" s="47" t="s">
        <v>24</v>
      </c>
      <c r="B59" s="78">
        <f t="shared" ref="B59" si="34">C59-$B$43</f>
        <v>-1.2</v>
      </c>
      <c r="C59" s="111">
        <v>-1.2</v>
      </c>
      <c r="D59" s="49"/>
      <c r="E59" s="49"/>
      <c r="F59" s="56"/>
      <c r="G59" s="57"/>
      <c r="H59" s="56"/>
      <c r="I59" s="56"/>
      <c r="J59" s="111"/>
      <c r="K59" s="189">
        <v>-8.1</v>
      </c>
      <c r="L59" s="191">
        <v>-8.1</v>
      </c>
      <c r="M59" s="154">
        <v>-8.3000000000000007</v>
      </c>
      <c r="N59" s="176">
        <v>-7</v>
      </c>
      <c r="O59" s="191"/>
      <c r="P59" s="389">
        <v>-3.13</v>
      </c>
      <c r="Q59" s="389">
        <v>-5.08</v>
      </c>
      <c r="R59" s="388">
        <v>-7.3010164638511021</v>
      </c>
      <c r="S59" s="388">
        <v>-8.77</v>
      </c>
      <c r="T59" s="388">
        <v>-9.0720209973753256</v>
      </c>
      <c r="U59" s="388">
        <v>-8.3847566213314266</v>
      </c>
      <c r="V59" s="388">
        <v>-4.3456023622047368</v>
      </c>
      <c r="W59" s="388">
        <v>-5.6621052631578834</v>
      </c>
      <c r="X59" s="189">
        <v>-6.5</v>
      </c>
      <c r="Y59" s="185"/>
      <c r="Z59" s="186"/>
      <c r="AA59" s="189">
        <v>-6.8</v>
      </c>
      <c r="AB59" s="189">
        <v>-7</v>
      </c>
      <c r="AC59" s="297">
        <v>-6.5</v>
      </c>
      <c r="AD59" s="308">
        <f>AVERAGE(P59:R59)</f>
        <v>-5.1703388212837007</v>
      </c>
      <c r="AE59" s="246">
        <f>AVERAGE(S59:T59:U59)</f>
        <v>-8.7422592062355839</v>
      </c>
      <c r="AF59" s="246">
        <f>AVERAGE(V59:X59)</f>
        <v>-5.5025692084542071</v>
      </c>
      <c r="AG59" s="309">
        <f t="shared" ref="AG59:AG61" si="35">AVERAGE(AA59:AC59)</f>
        <v>-6.7666666666666666</v>
      </c>
      <c r="AH59" s="241">
        <f>AVERAGE(P59:AC59)</f>
        <v>-6.5454584756600402</v>
      </c>
      <c r="AI59" s="267"/>
    </row>
    <row r="60" spans="1:358" ht="51" hidden="1" customHeight="1" outlineLevel="1">
      <c r="A60" s="47" t="s">
        <v>25</v>
      </c>
      <c r="B60" s="78">
        <f t="shared" ref="B60" si="36">C60-$B$56</f>
        <v>-0.3899999999999999</v>
      </c>
      <c r="C60" s="55">
        <v>-1.5</v>
      </c>
      <c r="D60" s="49"/>
      <c r="E60" s="49"/>
      <c r="F60" s="52"/>
      <c r="G60" s="57"/>
      <c r="H60" s="56"/>
      <c r="I60" s="56"/>
      <c r="J60" s="55"/>
      <c r="K60" s="189">
        <v>-8</v>
      </c>
      <c r="L60" s="191">
        <v>-8</v>
      </c>
      <c r="M60" s="189">
        <v>-8</v>
      </c>
      <c r="N60" s="176">
        <v>-7</v>
      </c>
      <c r="O60" s="176">
        <v>-6.5</v>
      </c>
      <c r="P60" s="389">
        <v>-3.13</v>
      </c>
      <c r="Q60" s="389">
        <v>-5.08</v>
      </c>
      <c r="R60" s="389">
        <v>-7.3010164638511021</v>
      </c>
      <c r="S60" s="389">
        <v>-8.77</v>
      </c>
      <c r="T60" s="388">
        <v>-9.0720209973753256</v>
      </c>
      <c r="U60" s="388">
        <v>-8.3847566213314266</v>
      </c>
      <c r="V60" s="388">
        <v>-4.3456023622047368</v>
      </c>
      <c r="W60" s="388">
        <v>-5.6621052631578834</v>
      </c>
      <c r="X60" s="189">
        <v>-6</v>
      </c>
      <c r="Y60" s="185" t="s">
        <v>214</v>
      </c>
      <c r="Z60" s="186" t="s">
        <v>214</v>
      </c>
      <c r="AA60" s="189">
        <v>-6</v>
      </c>
      <c r="AB60" s="189">
        <v>-6.5</v>
      </c>
      <c r="AC60" s="297">
        <v>-6.5</v>
      </c>
      <c r="AD60" s="308">
        <f>AVERAGE(P60:R60)</f>
        <v>-5.1703388212837007</v>
      </c>
      <c r="AE60" s="246">
        <f>AVERAGE(S60:T60:U60)</f>
        <v>-8.7422592062355839</v>
      </c>
      <c r="AF60" s="246">
        <f>AVERAGE(V60:X60)</f>
        <v>-5.3359025417875401</v>
      </c>
      <c r="AG60" s="309">
        <f t="shared" si="35"/>
        <v>-6.333333333333333</v>
      </c>
      <c r="AH60" s="241">
        <f>AVERAGE(P60:AC60)</f>
        <v>-6.3954584756600399</v>
      </c>
      <c r="AI60" s="267"/>
    </row>
    <row r="61" spans="1:358" ht="51" hidden="1" customHeight="1" outlineLevel="1" thickBot="1">
      <c r="A61" s="47" t="s">
        <v>26</v>
      </c>
      <c r="B61" s="78">
        <f>C61-$B$25</f>
        <v>-1.98</v>
      </c>
      <c r="C61" s="55">
        <v>-1.98</v>
      </c>
      <c r="D61" s="49"/>
      <c r="E61" s="49"/>
      <c r="F61" s="52"/>
      <c r="G61" s="51"/>
      <c r="H61" s="52"/>
      <c r="I61" s="52"/>
      <c r="J61" s="55"/>
      <c r="K61" s="181">
        <v>-9.02</v>
      </c>
      <c r="L61" s="101">
        <v>-9.02</v>
      </c>
      <c r="M61" s="101">
        <v>-9.02</v>
      </c>
      <c r="N61" s="182">
        <v>-6.67</v>
      </c>
      <c r="O61" s="182">
        <v>-6.7</v>
      </c>
      <c r="P61" s="389">
        <v>-3.13</v>
      </c>
      <c r="Q61" s="389">
        <v>-5.08</v>
      </c>
      <c r="R61" s="388">
        <v>-7.3010164638511021</v>
      </c>
      <c r="S61" s="388">
        <v>-8.77</v>
      </c>
      <c r="T61" s="388">
        <v>-9.0720209973753256</v>
      </c>
      <c r="U61" s="388">
        <v>-8.3847566213314266</v>
      </c>
      <c r="V61" s="388">
        <v>-4.3456023622047368</v>
      </c>
      <c r="W61" s="388">
        <v>-5.6621052631578834</v>
      </c>
      <c r="X61" s="189">
        <v>-5.9</v>
      </c>
      <c r="Y61" s="185" t="s">
        <v>205</v>
      </c>
      <c r="Z61" s="186"/>
      <c r="AA61" s="189">
        <v>-7.8</v>
      </c>
      <c r="AB61" s="189">
        <v>-7.8</v>
      </c>
      <c r="AC61" s="297">
        <v>-7.6</v>
      </c>
      <c r="AD61" s="308">
        <f>AVERAGE(P61:R61)</f>
        <v>-5.1703388212837007</v>
      </c>
      <c r="AE61" s="246">
        <f>AVERAGE(S61:T61:U61)</f>
        <v>-8.7422592062355839</v>
      </c>
      <c r="AF61" s="246">
        <f>AVERAGE(V61:X61)</f>
        <v>-5.3025692084542069</v>
      </c>
      <c r="AG61" s="309">
        <f t="shared" si="35"/>
        <v>-7.7333333333333334</v>
      </c>
      <c r="AH61" s="241">
        <f>AVERAGE(P61:AC61)</f>
        <v>-6.7371251423267049</v>
      </c>
      <c r="AI61" s="267"/>
    </row>
    <row r="62" spans="1:358" s="62" customFormat="1" ht="19.5" hidden="1" outlineLevel="1" thickBot="1">
      <c r="A62" s="245" t="s">
        <v>75</v>
      </c>
      <c r="B62" s="58" t="s">
        <v>27</v>
      </c>
      <c r="C62" s="58" t="s">
        <v>27</v>
      </c>
      <c r="D62" s="87"/>
      <c r="E62" s="58"/>
      <c r="F62" s="59"/>
      <c r="G62" s="59"/>
      <c r="H62" s="59"/>
      <c r="I62" s="59"/>
      <c r="J62" s="59"/>
      <c r="K62" s="59">
        <f t="shared" ref="K62:AG62" si="37">AVERAGE(K58:K61)</f>
        <v>-8.1550000000000011</v>
      </c>
      <c r="L62" s="59">
        <f t="shared" si="37"/>
        <v>-8.1550000000000011</v>
      </c>
      <c r="M62" s="59">
        <f t="shared" si="37"/>
        <v>-8.33</v>
      </c>
      <c r="N62" s="59">
        <f t="shared" si="37"/>
        <v>-6.9175000000000004</v>
      </c>
      <c r="O62" s="59">
        <f t="shared" si="37"/>
        <v>-6.7333333333333334</v>
      </c>
      <c r="P62" s="414">
        <f>AVERAGE(P58:P61)</f>
        <v>-3.13</v>
      </c>
      <c r="Q62" s="414">
        <f t="shared" si="37"/>
        <v>-5.08</v>
      </c>
      <c r="R62" s="414">
        <f t="shared" si="37"/>
        <v>-7.3010164638511021</v>
      </c>
      <c r="S62" s="414">
        <f t="shared" si="37"/>
        <v>-8.77</v>
      </c>
      <c r="T62" s="414">
        <f>AVERAGE(T58:T61)</f>
        <v>-9.0720209973753256</v>
      </c>
      <c r="U62" s="414">
        <f t="shared" si="37"/>
        <v>-8.3847566213314266</v>
      </c>
      <c r="V62" s="414">
        <f t="shared" si="37"/>
        <v>-4.3456023622047368</v>
      </c>
      <c r="W62" s="414">
        <f t="shared" si="37"/>
        <v>-5.6621052631578834</v>
      </c>
      <c r="X62" s="59">
        <f t="shared" si="37"/>
        <v>-6.2249999999999996</v>
      </c>
      <c r="Y62" s="369"/>
      <c r="Z62" s="369"/>
      <c r="AA62" s="59">
        <f t="shared" si="37"/>
        <v>-6.9249999999999998</v>
      </c>
      <c r="AB62" s="59">
        <f t="shared" si="37"/>
        <v>-7.0750000000000002</v>
      </c>
      <c r="AC62" s="234">
        <f t="shared" si="37"/>
        <v>-6.8249999999999993</v>
      </c>
      <c r="AD62" s="310">
        <f t="shared" si="37"/>
        <v>-5.1703388212837007</v>
      </c>
      <c r="AE62" s="59">
        <f t="shared" si="37"/>
        <v>-8.7422592062355839</v>
      </c>
      <c r="AF62" s="59">
        <f t="shared" si="37"/>
        <v>-5.4109025417875412</v>
      </c>
      <c r="AG62" s="311">
        <f t="shared" si="37"/>
        <v>-6.9416666666666664</v>
      </c>
      <c r="AH62" s="242">
        <f>AVERAGE(AH58:AH61)</f>
        <v>-6.5662918089933724</v>
      </c>
      <c r="AI62" s="269"/>
      <c r="AJ62" s="61"/>
      <c r="AK62" s="61"/>
      <c r="AL62" s="61"/>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c r="DW62" s="61"/>
      <c r="DX62" s="61"/>
      <c r="DY62" s="61"/>
      <c r="DZ62" s="61"/>
      <c r="EA62" s="61"/>
      <c r="EB62" s="61"/>
      <c r="EC62" s="61"/>
      <c r="ED62" s="61"/>
      <c r="EE62" s="61"/>
      <c r="EF62" s="61"/>
      <c r="EG62" s="61"/>
      <c r="EH62" s="61"/>
      <c r="EI62" s="61"/>
      <c r="EJ62" s="61"/>
      <c r="EK62" s="61"/>
      <c r="EL62" s="61"/>
      <c r="EM62" s="61"/>
      <c r="EN62" s="61"/>
      <c r="EO62" s="61"/>
      <c r="EP62" s="61"/>
      <c r="EQ62" s="61"/>
      <c r="ER62" s="61"/>
      <c r="ES62" s="61"/>
      <c r="ET62" s="61"/>
      <c r="EU62" s="61"/>
      <c r="EV62" s="61"/>
      <c r="EW62" s="61"/>
      <c r="EX62" s="61"/>
      <c r="EY62" s="61"/>
      <c r="EZ62" s="61"/>
      <c r="FA62" s="61"/>
      <c r="FB62" s="61"/>
      <c r="FC62" s="61"/>
      <c r="FD62" s="61"/>
      <c r="FE62" s="61"/>
      <c r="FF62" s="61"/>
      <c r="FG62" s="61"/>
      <c r="FH62" s="61"/>
      <c r="FI62" s="61"/>
      <c r="FJ62" s="61"/>
      <c r="FK62" s="61"/>
      <c r="FL62" s="61"/>
      <c r="FM62" s="61"/>
      <c r="FN62" s="61"/>
      <c r="FO62" s="61"/>
      <c r="FP62" s="61"/>
      <c r="FQ62" s="61"/>
      <c r="FR62" s="61"/>
      <c r="FS62" s="61"/>
      <c r="FT62" s="61"/>
      <c r="FU62" s="61"/>
      <c r="FV62" s="61"/>
      <c r="FW62" s="61"/>
      <c r="FX62" s="61"/>
      <c r="FY62" s="61"/>
      <c r="FZ62" s="61"/>
      <c r="GA62" s="61"/>
      <c r="GB62" s="61"/>
      <c r="GC62" s="61"/>
      <c r="GD62" s="61"/>
      <c r="GE62" s="61"/>
      <c r="GF62" s="61"/>
      <c r="GG62" s="61"/>
      <c r="GH62" s="61"/>
      <c r="GI62" s="61"/>
      <c r="GJ62" s="61"/>
      <c r="GK62" s="61"/>
      <c r="GL62" s="61"/>
      <c r="GM62" s="61"/>
      <c r="GN62" s="61"/>
      <c r="GO62" s="61"/>
      <c r="GP62" s="61"/>
      <c r="GQ62" s="61"/>
      <c r="GR62" s="61"/>
      <c r="GS62" s="61"/>
      <c r="GT62" s="61"/>
      <c r="GU62" s="61"/>
      <c r="GV62" s="61"/>
      <c r="GW62" s="61"/>
      <c r="GX62" s="61"/>
      <c r="GY62" s="61"/>
      <c r="GZ62" s="61"/>
      <c r="HA62" s="61"/>
      <c r="HB62" s="61"/>
      <c r="HC62" s="61"/>
      <c r="HD62" s="61"/>
      <c r="HE62" s="61"/>
      <c r="HF62" s="61"/>
      <c r="HG62" s="61"/>
      <c r="HH62" s="61"/>
      <c r="HI62" s="61"/>
      <c r="HJ62" s="61"/>
      <c r="HK62" s="61"/>
      <c r="HL62" s="61"/>
      <c r="HM62" s="61"/>
      <c r="HN62" s="61"/>
      <c r="HO62" s="61"/>
      <c r="HP62" s="61"/>
      <c r="HQ62" s="61"/>
      <c r="HR62" s="61"/>
      <c r="HS62" s="61"/>
      <c r="HT62" s="61"/>
      <c r="HU62" s="61"/>
      <c r="HV62" s="61"/>
      <c r="HW62" s="61"/>
      <c r="HX62" s="61"/>
      <c r="HY62" s="61"/>
      <c r="HZ62" s="61"/>
      <c r="IA62" s="61"/>
      <c r="IB62" s="61"/>
      <c r="IC62" s="61"/>
      <c r="ID62" s="61"/>
      <c r="IE62" s="61"/>
      <c r="IF62" s="61"/>
      <c r="IG62" s="61"/>
      <c r="IH62" s="61"/>
      <c r="II62" s="61"/>
      <c r="IJ62" s="61"/>
      <c r="IK62" s="61"/>
      <c r="IL62" s="61"/>
      <c r="IM62" s="61"/>
      <c r="IN62" s="61"/>
      <c r="IO62" s="61"/>
      <c r="IP62" s="61"/>
      <c r="IQ62" s="61"/>
      <c r="IR62" s="61"/>
      <c r="IS62" s="61"/>
      <c r="IT62" s="61"/>
      <c r="IU62" s="61"/>
      <c r="IV62" s="61"/>
      <c r="IW62" s="61"/>
      <c r="IX62" s="61"/>
      <c r="IY62" s="61"/>
      <c r="IZ62" s="61"/>
      <c r="JA62" s="61"/>
      <c r="JB62" s="61"/>
      <c r="JC62" s="61"/>
      <c r="JD62" s="61"/>
      <c r="JE62" s="61"/>
      <c r="JF62" s="61"/>
      <c r="JG62" s="61"/>
      <c r="JH62" s="61"/>
      <c r="JI62" s="61"/>
      <c r="JJ62" s="61"/>
      <c r="JK62" s="61"/>
      <c r="JL62" s="61"/>
      <c r="JM62" s="61"/>
      <c r="JN62" s="61"/>
      <c r="JO62" s="61"/>
      <c r="JP62" s="61"/>
      <c r="JQ62" s="61"/>
      <c r="JR62" s="61"/>
      <c r="JS62" s="61"/>
      <c r="JT62" s="61"/>
      <c r="JU62" s="61"/>
      <c r="JV62" s="61"/>
      <c r="JW62" s="61"/>
      <c r="JX62" s="61"/>
      <c r="JY62" s="61"/>
      <c r="JZ62" s="61"/>
      <c r="KA62" s="61"/>
      <c r="KB62" s="61"/>
      <c r="KC62" s="61"/>
      <c r="KD62" s="61"/>
      <c r="KE62" s="61"/>
      <c r="KF62" s="61"/>
      <c r="KG62" s="61"/>
      <c r="KH62" s="61"/>
      <c r="KI62" s="61"/>
      <c r="KJ62" s="61"/>
      <c r="KK62" s="61"/>
      <c r="KL62" s="61"/>
      <c r="KM62" s="61"/>
      <c r="KN62" s="61"/>
      <c r="KO62" s="61"/>
      <c r="KP62" s="61"/>
      <c r="KQ62" s="61"/>
      <c r="KR62" s="61"/>
      <c r="KS62" s="61"/>
      <c r="KT62" s="61"/>
      <c r="KU62" s="61"/>
      <c r="KV62" s="61"/>
      <c r="KW62" s="61"/>
      <c r="KX62" s="61"/>
      <c r="KY62" s="61"/>
      <c r="KZ62" s="61"/>
      <c r="LA62" s="61"/>
      <c r="LB62" s="61"/>
      <c r="LC62" s="61"/>
      <c r="LD62" s="61"/>
      <c r="LE62" s="61"/>
      <c r="LF62" s="61"/>
      <c r="LG62" s="61"/>
      <c r="LH62" s="61"/>
      <c r="LI62" s="61"/>
      <c r="LJ62" s="61"/>
      <c r="LK62" s="61"/>
      <c r="LL62" s="61"/>
      <c r="LM62" s="61"/>
      <c r="LN62" s="61"/>
      <c r="LO62" s="61"/>
      <c r="LP62" s="61"/>
      <c r="LQ62" s="61"/>
      <c r="LR62" s="61"/>
      <c r="LS62" s="61"/>
      <c r="LT62" s="61"/>
      <c r="LU62" s="61"/>
      <c r="LV62" s="61"/>
      <c r="LW62" s="61"/>
      <c r="LX62" s="61"/>
      <c r="LY62" s="61"/>
      <c r="LZ62" s="61"/>
      <c r="MA62" s="61"/>
      <c r="MB62" s="61"/>
      <c r="MC62" s="61"/>
      <c r="MD62" s="61"/>
      <c r="ME62" s="61"/>
      <c r="MF62" s="61"/>
      <c r="MG62" s="61"/>
      <c r="MH62" s="61"/>
      <c r="MI62" s="61"/>
      <c r="MJ62" s="61"/>
      <c r="MK62" s="61"/>
      <c r="ML62" s="61"/>
      <c r="MM62" s="61"/>
      <c r="MN62" s="61"/>
      <c r="MO62" s="61"/>
      <c r="MP62" s="61"/>
      <c r="MQ62" s="61"/>
      <c r="MR62" s="61"/>
      <c r="MS62" s="61"/>
      <c r="MT62" s="61"/>
    </row>
    <row r="63" spans="1:358" ht="19.5" collapsed="1" thickBot="1">
      <c r="A63" s="227" t="s">
        <v>74</v>
      </c>
      <c r="B63" s="160"/>
      <c r="C63" s="160"/>
      <c r="D63" s="161"/>
      <c r="E63" s="161"/>
      <c r="F63" s="162"/>
      <c r="G63" s="162"/>
      <c r="H63" s="162"/>
      <c r="I63" s="162"/>
      <c r="J63" s="163"/>
      <c r="K63" s="162">
        <f>K14+K62</f>
        <v>40.144999999999996</v>
      </c>
      <c r="L63" s="162">
        <f>L14+L62</f>
        <v>38.695</v>
      </c>
      <c r="M63" s="162"/>
      <c r="N63" s="164">
        <f>N62</f>
        <v>-6.9175000000000004</v>
      </c>
      <c r="O63" s="164">
        <f>O62</f>
        <v>-6.7333333333333334</v>
      </c>
      <c r="P63" s="414">
        <f>P62</f>
        <v>-3.13</v>
      </c>
      <c r="Q63" s="414">
        <f t="shared" ref="Q63" si="38">Q62</f>
        <v>-5.08</v>
      </c>
      <c r="R63" s="414">
        <f>R62</f>
        <v>-7.3010164638511021</v>
      </c>
      <c r="S63" s="414">
        <f>S62</f>
        <v>-8.77</v>
      </c>
      <c r="T63" s="414">
        <f>T62</f>
        <v>-9.0720209973753256</v>
      </c>
      <c r="U63" s="414">
        <v>-8.8000000000000007</v>
      </c>
      <c r="V63" s="414">
        <f>V62</f>
        <v>-4.3456023622047368</v>
      </c>
      <c r="W63" s="414">
        <f>W62</f>
        <v>-5.6621052631578834</v>
      </c>
      <c r="X63" s="164">
        <v>-6</v>
      </c>
      <c r="Y63" s="370"/>
      <c r="Z63" s="370"/>
      <c r="AA63" s="164">
        <v>-6.5</v>
      </c>
      <c r="AB63" s="164">
        <v>-7</v>
      </c>
      <c r="AC63" s="229">
        <v>-6.7</v>
      </c>
      <c r="AD63" s="312">
        <f>AVERAGE(P63:R63)</f>
        <v>-5.1703388212837007</v>
      </c>
      <c r="AE63" s="164">
        <f>AVERAGE(S63:T63:U63)</f>
        <v>-8.8806736657917753</v>
      </c>
      <c r="AF63" s="164">
        <f>AVERAGE(V63:X63)</f>
        <v>-5.3359025417875401</v>
      </c>
      <c r="AG63" s="313">
        <f>AVERAGE(AA63:AC63)</f>
        <v>-6.7333333333333334</v>
      </c>
      <c r="AH63" s="242">
        <f>AVERAGE(P63:AC63)</f>
        <v>-6.5300620905490883</v>
      </c>
      <c r="AI63" s="275">
        <v>-6.5</v>
      </c>
    </row>
    <row r="64" spans="1:358" ht="21.75" thickBot="1">
      <c r="A64" s="196" t="s">
        <v>45</v>
      </c>
      <c r="B64" s="112"/>
      <c r="C64" s="112"/>
      <c r="D64" s="113"/>
      <c r="E64" s="113"/>
      <c r="F64" s="20"/>
      <c r="G64" s="20"/>
      <c r="H64" s="20"/>
      <c r="I64" s="20"/>
      <c r="J64" s="114"/>
      <c r="K64" s="20"/>
      <c r="L64" s="115"/>
      <c r="M64" s="115"/>
      <c r="N64" s="20"/>
      <c r="O64" s="20"/>
      <c r="P64" s="20"/>
      <c r="Q64" s="20"/>
      <c r="R64" s="23"/>
      <c r="S64" s="24"/>
      <c r="T64" s="24"/>
      <c r="U64" s="24"/>
      <c r="V64" s="24"/>
      <c r="W64" s="23"/>
      <c r="X64" s="23"/>
      <c r="Y64" s="371"/>
      <c r="Z64" s="371"/>
      <c r="AA64" s="23"/>
      <c r="AB64" s="23"/>
      <c r="AC64" s="24"/>
      <c r="AD64" s="314"/>
      <c r="AE64" s="23"/>
      <c r="AF64" s="23"/>
      <c r="AG64" s="303"/>
      <c r="AH64" s="238"/>
      <c r="AI64" s="267"/>
    </row>
    <row r="65" spans="1:358" ht="21.75" hidden="1" outlineLevel="1" thickBot="1">
      <c r="A65" s="117" t="s">
        <v>46</v>
      </c>
      <c r="B65" s="118">
        <v>0.28000000000000003</v>
      </c>
      <c r="C65" s="118" t="str">
        <f>C56</f>
        <v>Previous WK</v>
      </c>
      <c r="D65" s="119"/>
      <c r="E65" s="120">
        <v>1.02</v>
      </c>
      <c r="F65" s="35"/>
      <c r="G65" s="35"/>
      <c r="H65" s="35"/>
      <c r="I65" s="35"/>
      <c r="J65" s="69"/>
      <c r="K65" s="35"/>
      <c r="L65" s="121"/>
      <c r="M65" s="121"/>
      <c r="N65" s="35"/>
      <c r="O65" s="35"/>
      <c r="P65" s="35"/>
      <c r="Q65" s="35"/>
      <c r="R65" s="38"/>
      <c r="S65" s="39"/>
      <c r="T65" s="39"/>
      <c r="U65" s="395"/>
      <c r="V65" s="39"/>
      <c r="W65" s="38"/>
      <c r="X65" s="38"/>
      <c r="Y65" s="384"/>
      <c r="Z65" s="384"/>
      <c r="AA65" s="38"/>
      <c r="AB65" s="38"/>
      <c r="AC65" s="39"/>
      <c r="AD65" s="304"/>
      <c r="AE65" s="248"/>
      <c r="AF65" s="248"/>
      <c r="AG65" s="305"/>
      <c r="AH65" s="239"/>
      <c r="AI65" s="267"/>
    </row>
    <row r="66" spans="1:358" s="77" customFormat="1" ht="21" hidden="1" customHeight="1" outlineLevel="1">
      <c r="A66" s="1180"/>
      <c r="B66" s="1181"/>
      <c r="C66" s="1181"/>
      <c r="D66" s="41"/>
      <c r="E66" s="41"/>
      <c r="F66" s="76"/>
      <c r="G66" s="76"/>
      <c r="H66" s="76"/>
      <c r="I66" s="76"/>
      <c r="J66" s="43"/>
      <c r="K66" s="76"/>
      <c r="L66" s="76"/>
      <c r="M66" s="76"/>
      <c r="N66" s="76"/>
      <c r="O66" s="76"/>
      <c r="P66" s="222"/>
      <c r="Q66" s="76"/>
      <c r="R66" s="44"/>
      <c r="S66" s="44"/>
      <c r="T66" s="44"/>
      <c r="U66" s="44"/>
      <c r="V66" s="44"/>
      <c r="W66" s="44"/>
      <c r="X66" s="44"/>
      <c r="Y66" s="373"/>
      <c r="Z66" s="374"/>
      <c r="AA66" s="44"/>
      <c r="AB66" s="44"/>
      <c r="AC66" s="235"/>
      <c r="AD66" s="315"/>
      <c r="AE66" s="44"/>
      <c r="AF66" s="44"/>
      <c r="AG66" s="316"/>
      <c r="AH66" s="240"/>
      <c r="AI66" s="268"/>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5"/>
      <c r="EF66" s="45"/>
      <c r="EG66" s="45"/>
      <c r="EH66" s="45"/>
      <c r="EI66" s="45"/>
      <c r="EJ66" s="45"/>
      <c r="EK66" s="45"/>
      <c r="EL66" s="45"/>
      <c r="EM66" s="45"/>
      <c r="EN66" s="45"/>
      <c r="EO66" s="45"/>
      <c r="EP66" s="45"/>
      <c r="EQ66" s="45"/>
      <c r="ER66" s="45"/>
      <c r="ES66" s="45"/>
      <c r="ET66" s="45"/>
      <c r="EU66" s="45"/>
      <c r="EV66" s="45"/>
      <c r="EW66" s="45"/>
      <c r="EX66" s="45"/>
      <c r="EY66" s="45"/>
      <c r="EZ66" s="45"/>
      <c r="FA66" s="45"/>
      <c r="FB66" s="45"/>
      <c r="FC66" s="45"/>
      <c r="FD66" s="45"/>
      <c r="FE66" s="45"/>
      <c r="FF66" s="45"/>
      <c r="FG66" s="45"/>
      <c r="FH66" s="45"/>
      <c r="FI66" s="45"/>
      <c r="FJ66" s="45"/>
      <c r="FK66" s="45"/>
      <c r="FL66" s="45"/>
      <c r="FM66" s="45"/>
      <c r="FN66" s="45"/>
      <c r="FO66" s="45"/>
      <c r="FP66" s="45"/>
      <c r="FQ66" s="45"/>
      <c r="FR66" s="45"/>
      <c r="FS66" s="45"/>
      <c r="FT66" s="45"/>
      <c r="FU66" s="45"/>
      <c r="FV66" s="45"/>
      <c r="FW66" s="45"/>
      <c r="FX66" s="45"/>
      <c r="FY66" s="45"/>
      <c r="FZ66" s="45"/>
      <c r="GA66" s="45"/>
      <c r="GB66" s="45"/>
      <c r="GC66" s="45"/>
      <c r="GD66" s="45"/>
      <c r="GE66" s="45"/>
      <c r="GF66" s="45"/>
      <c r="GG66" s="45"/>
      <c r="GH66" s="45"/>
      <c r="GI66" s="45"/>
      <c r="GJ66" s="45"/>
      <c r="GK66" s="45"/>
      <c r="GL66" s="45"/>
      <c r="GM66" s="45"/>
      <c r="GN66" s="45"/>
      <c r="GO66" s="45"/>
      <c r="GP66" s="45"/>
      <c r="GQ66" s="45"/>
      <c r="GR66" s="45"/>
      <c r="GS66" s="45"/>
      <c r="GT66" s="45"/>
      <c r="GU66" s="45"/>
      <c r="GV66" s="45"/>
      <c r="GW66" s="45"/>
      <c r="GX66" s="45"/>
      <c r="GY66" s="45"/>
      <c r="GZ66" s="45"/>
      <c r="HA66" s="45"/>
      <c r="HB66" s="45"/>
      <c r="HC66" s="45"/>
      <c r="HD66" s="45"/>
      <c r="HE66" s="45"/>
      <c r="HF66" s="45"/>
      <c r="HG66" s="45"/>
      <c r="HH66" s="45"/>
      <c r="HI66" s="45"/>
      <c r="HJ66" s="45"/>
      <c r="HK66" s="45"/>
      <c r="HL66" s="45"/>
      <c r="HM66" s="45"/>
      <c r="HN66" s="45"/>
      <c r="HO66" s="45"/>
      <c r="HP66" s="45"/>
      <c r="HQ66" s="45"/>
      <c r="HR66" s="45"/>
      <c r="HS66" s="45"/>
      <c r="HT66" s="45"/>
      <c r="HU66" s="45"/>
      <c r="HV66" s="45"/>
      <c r="HW66" s="45"/>
      <c r="HX66" s="45"/>
      <c r="HY66" s="45"/>
      <c r="HZ66" s="45"/>
      <c r="IA66" s="45"/>
      <c r="IB66" s="45"/>
      <c r="IC66" s="45"/>
      <c r="ID66" s="45"/>
      <c r="IE66" s="45"/>
      <c r="IF66" s="45"/>
      <c r="IG66" s="45"/>
      <c r="IH66" s="45"/>
      <c r="II66" s="45"/>
      <c r="IJ66" s="45"/>
      <c r="IK66" s="45"/>
      <c r="IL66" s="45"/>
      <c r="IM66" s="45"/>
      <c r="IN66" s="45"/>
      <c r="IO66" s="45"/>
      <c r="IP66" s="45"/>
      <c r="IQ66" s="45"/>
      <c r="IR66" s="45"/>
      <c r="IS66" s="45"/>
      <c r="IT66" s="45"/>
      <c r="IU66" s="45"/>
      <c r="IV66" s="45"/>
      <c r="IW66" s="45"/>
      <c r="IX66" s="45"/>
      <c r="IY66" s="45"/>
      <c r="IZ66" s="45"/>
      <c r="JA66" s="45"/>
      <c r="JB66" s="45"/>
      <c r="JC66" s="45"/>
      <c r="JD66" s="45"/>
      <c r="JE66" s="45"/>
      <c r="JF66" s="45"/>
      <c r="JG66" s="45"/>
      <c r="JH66" s="45"/>
      <c r="JI66" s="45"/>
      <c r="JJ66" s="45"/>
      <c r="JK66" s="45"/>
      <c r="JL66" s="45"/>
      <c r="JM66" s="45"/>
      <c r="JN66" s="45"/>
      <c r="JO66" s="45"/>
      <c r="JP66" s="45"/>
      <c r="JQ66" s="45"/>
      <c r="JR66" s="45"/>
      <c r="JS66" s="45"/>
      <c r="JT66" s="45"/>
      <c r="JU66" s="45"/>
      <c r="JV66" s="45"/>
      <c r="JW66" s="45"/>
      <c r="JX66" s="45"/>
      <c r="JY66" s="45"/>
      <c r="JZ66" s="45"/>
      <c r="KA66" s="45"/>
      <c r="KB66" s="45"/>
      <c r="KC66" s="45"/>
      <c r="KD66" s="45"/>
      <c r="KE66" s="45"/>
      <c r="KF66" s="45"/>
      <c r="KG66" s="45"/>
      <c r="KH66" s="45"/>
      <c r="KI66" s="45"/>
      <c r="KJ66" s="45"/>
      <c r="KK66" s="45"/>
      <c r="KL66" s="45"/>
      <c r="KM66" s="45"/>
      <c r="KN66" s="45"/>
      <c r="KO66" s="45"/>
      <c r="KP66" s="45"/>
      <c r="KQ66" s="45"/>
      <c r="KR66" s="45"/>
      <c r="KS66" s="45"/>
      <c r="KT66" s="45"/>
      <c r="KU66" s="45"/>
      <c r="KV66" s="45"/>
      <c r="KW66" s="45"/>
      <c r="KX66" s="45"/>
      <c r="KY66" s="45"/>
      <c r="KZ66" s="45"/>
      <c r="LA66" s="45"/>
      <c r="LB66" s="45"/>
      <c r="LC66" s="45"/>
      <c r="LD66" s="45"/>
      <c r="LE66" s="45"/>
      <c r="LF66" s="45"/>
      <c r="LG66" s="45"/>
      <c r="LH66" s="45"/>
      <c r="LI66" s="45"/>
      <c r="LJ66" s="45"/>
      <c r="LK66" s="45"/>
      <c r="LL66" s="45"/>
      <c r="LM66" s="45"/>
      <c r="LN66" s="45"/>
      <c r="LO66" s="45"/>
      <c r="LP66" s="45"/>
      <c r="LQ66" s="45"/>
      <c r="LR66" s="45"/>
      <c r="LS66" s="45"/>
      <c r="LT66" s="45"/>
      <c r="LU66" s="45"/>
      <c r="LV66" s="45"/>
      <c r="LW66" s="45"/>
      <c r="LX66" s="45"/>
      <c r="LY66" s="45"/>
      <c r="LZ66" s="45"/>
      <c r="MA66" s="45"/>
      <c r="MB66" s="45"/>
      <c r="MC66" s="45"/>
      <c r="MD66" s="45"/>
      <c r="ME66" s="45"/>
      <c r="MF66" s="45"/>
      <c r="MG66" s="45"/>
      <c r="MH66" s="45"/>
      <c r="MI66" s="45"/>
      <c r="MJ66" s="45"/>
      <c r="MK66" s="45"/>
      <c r="ML66" s="45"/>
      <c r="MM66" s="45"/>
      <c r="MN66" s="45"/>
      <c r="MO66" s="45"/>
      <c r="MP66" s="45"/>
      <c r="MQ66" s="45"/>
      <c r="MR66" s="45"/>
      <c r="MS66" s="45"/>
      <c r="MT66" s="45"/>
    </row>
    <row r="67" spans="1:358" ht="48.75" hidden="1" customHeight="1" outlineLevel="1">
      <c r="A67" s="47" t="s">
        <v>23</v>
      </c>
      <c r="B67" s="78">
        <f>C67-$B$65</f>
        <v>0.21999999999999997</v>
      </c>
      <c r="C67" s="123">
        <v>0.5</v>
      </c>
      <c r="D67" s="49"/>
      <c r="E67" s="49"/>
      <c r="F67" s="52"/>
      <c r="G67" s="57"/>
      <c r="H67" s="56"/>
      <c r="I67" s="56"/>
      <c r="J67" s="123"/>
      <c r="K67" s="189">
        <v>1.8</v>
      </c>
      <c r="L67" s="191">
        <v>1.8</v>
      </c>
      <c r="M67" s="191">
        <v>1.9</v>
      </c>
      <c r="N67" s="191">
        <v>2</v>
      </c>
      <c r="O67" s="191">
        <v>2</v>
      </c>
      <c r="P67" s="388">
        <v>3.5</v>
      </c>
      <c r="Q67" s="388">
        <v>3.18</v>
      </c>
      <c r="R67" s="388">
        <v>3.3497727272727289</v>
      </c>
      <c r="S67" s="388">
        <v>2.4500000000000002</v>
      </c>
      <c r="T67" s="388">
        <v>2.6066785714285672</v>
      </c>
      <c r="U67" s="388">
        <v>2.0834090909090861</v>
      </c>
      <c r="V67" s="388">
        <v>2.6369285714285553</v>
      </c>
      <c r="W67" s="388">
        <v>2.2523026315789423</v>
      </c>
      <c r="X67" s="189">
        <v>2.6346428571428704</v>
      </c>
      <c r="Y67" s="255"/>
      <c r="Z67" s="255"/>
      <c r="AA67" s="189">
        <v>2.63</v>
      </c>
      <c r="AB67" s="189">
        <v>2.7550974025974058</v>
      </c>
      <c r="AC67" s="297">
        <v>3.010714285714299</v>
      </c>
      <c r="AD67" s="308">
        <f>AVERAGE(P67:R67)</f>
        <v>3.3432575757575762</v>
      </c>
      <c r="AE67" s="246">
        <f>AVERAGE(S67:T67:U67)</f>
        <v>2.380029220779218</v>
      </c>
      <c r="AF67" s="246">
        <f>AVERAGE(V67:X67)</f>
        <v>2.5079580200501224</v>
      </c>
      <c r="AG67" s="309">
        <f>AVERAGE(AA67:AC67)</f>
        <v>2.7986038961039017</v>
      </c>
      <c r="AH67" s="241">
        <f>AVERAGE(P67:AC67)</f>
        <v>2.7574621781727049</v>
      </c>
      <c r="AI67" s="267"/>
    </row>
    <row r="68" spans="1:358" ht="48.75" hidden="1" customHeight="1" outlineLevel="1">
      <c r="A68" s="47" t="s">
        <v>24</v>
      </c>
      <c r="B68" s="78">
        <f t="shared" ref="B68" si="39">C68-$B$51</f>
        <v>0.68999999999999984</v>
      </c>
      <c r="C68" s="123">
        <v>0.6</v>
      </c>
      <c r="D68" s="49"/>
      <c r="E68" s="49"/>
      <c r="F68" s="56"/>
      <c r="G68" s="57"/>
      <c r="H68" s="56"/>
      <c r="I68" s="56"/>
      <c r="J68" s="55"/>
      <c r="K68" s="189">
        <v>1.3</v>
      </c>
      <c r="L68" s="191">
        <v>1.3</v>
      </c>
      <c r="M68" s="191">
        <v>1.7</v>
      </c>
      <c r="N68" s="191">
        <v>2</v>
      </c>
      <c r="O68" s="191"/>
      <c r="P68" s="388">
        <v>3.5</v>
      </c>
      <c r="Q68" s="388">
        <v>3.18</v>
      </c>
      <c r="R68" s="388">
        <v>3.3497727272727289</v>
      </c>
      <c r="S68" s="388">
        <v>2.4500000000000002</v>
      </c>
      <c r="T68" s="388">
        <v>2.6066785714285672</v>
      </c>
      <c r="U68" s="388">
        <v>2.0834090909090861</v>
      </c>
      <c r="V68" s="388">
        <v>2.6369285714285553</v>
      </c>
      <c r="W68" s="388">
        <v>2.2523026315789423</v>
      </c>
      <c r="X68" s="189">
        <v>2.7</v>
      </c>
      <c r="Y68" s="255"/>
      <c r="Z68" s="255"/>
      <c r="AA68" s="189">
        <v>2.6</v>
      </c>
      <c r="AB68" s="189">
        <v>2.6</v>
      </c>
      <c r="AC68" s="297">
        <v>2.8</v>
      </c>
      <c r="AD68" s="308">
        <f>AVERAGE(P68:R68)</f>
        <v>3.3432575757575762</v>
      </c>
      <c r="AE68" s="246">
        <f>AVERAGE(S68:T68:U68)</f>
        <v>2.380029220779218</v>
      </c>
      <c r="AF68" s="246">
        <f>AVERAGE(V68:X68)</f>
        <v>2.5297437343358324</v>
      </c>
      <c r="AG68" s="309">
        <f t="shared" ref="AG68:AG70" si="40">AVERAGE(AA68:AC68)</f>
        <v>2.6666666666666665</v>
      </c>
      <c r="AH68" s="241">
        <f>AVERAGE(P68:AC68)</f>
        <v>2.7299242993848232</v>
      </c>
      <c r="AI68" s="267"/>
    </row>
    <row r="69" spans="1:358" ht="48.75" hidden="1" customHeight="1" outlineLevel="1">
      <c r="A69" s="47" t="s">
        <v>25</v>
      </c>
      <c r="B69" s="78">
        <f t="shared" ref="B69" si="41">C69-$B$65</f>
        <v>0.82000000000000006</v>
      </c>
      <c r="C69" s="123">
        <v>1.1000000000000001</v>
      </c>
      <c r="D69" s="49"/>
      <c r="E69" s="49"/>
      <c r="F69" s="52"/>
      <c r="G69" s="57"/>
      <c r="H69" s="56"/>
      <c r="I69" s="56"/>
      <c r="J69" s="123"/>
      <c r="K69" s="189">
        <v>0.5</v>
      </c>
      <c r="L69" s="191">
        <v>1.7</v>
      </c>
      <c r="M69" s="189">
        <v>1.7</v>
      </c>
      <c r="N69" s="191">
        <v>1.7</v>
      </c>
      <c r="O69" s="191">
        <v>1.7</v>
      </c>
      <c r="P69" s="388">
        <v>3.5</v>
      </c>
      <c r="Q69" s="388">
        <v>3.18</v>
      </c>
      <c r="R69" s="388">
        <v>3.3497727272727289</v>
      </c>
      <c r="S69" s="388">
        <v>2.4500000000000002</v>
      </c>
      <c r="T69" s="388">
        <v>2.6066785714285672</v>
      </c>
      <c r="U69" s="388">
        <v>2.0834090909090861</v>
      </c>
      <c r="V69" s="388">
        <v>2.6369285714285553</v>
      </c>
      <c r="W69" s="388">
        <v>2.2523026315789423</v>
      </c>
      <c r="X69" s="189">
        <v>2.2999999999999998</v>
      </c>
      <c r="Y69" s="185" t="s">
        <v>223</v>
      </c>
      <c r="Z69" s="186" t="s">
        <v>223</v>
      </c>
      <c r="AA69" s="189">
        <v>2.6</v>
      </c>
      <c r="AB69" s="189">
        <v>2.8</v>
      </c>
      <c r="AC69" s="297">
        <v>2.9</v>
      </c>
      <c r="AD69" s="308">
        <f>AVERAGE(P69:R69)</f>
        <v>3.3432575757575762</v>
      </c>
      <c r="AE69" s="246">
        <f>AVERAGE(S69:T69:U69)</f>
        <v>2.380029220779218</v>
      </c>
      <c r="AF69" s="246">
        <f>AVERAGE(V69:X69)</f>
        <v>2.3964104010024991</v>
      </c>
      <c r="AG69" s="309">
        <f t="shared" si="40"/>
        <v>2.7666666666666671</v>
      </c>
      <c r="AH69" s="241">
        <f>AVERAGE(P69:AC69)</f>
        <v>2.7215909660514903</v>
      </c>
      <c r="AI69" s="267"/>
    </row>
    <row r="70" spans="1:358" ht="48.75" hidden="1" customHeight="1" outlineLevel="1" thickBot="1">
      <c r="A70" s="47" t="s">
        <v>26</v>
      </c>
      <c r="B70" s="78" t="e">
        <f>C70-#REF!</f>
        <v>#REF!</v>
      </c>
      <c r="C70" s="123">
        <v>1.5</v>
      </c>
      <c r="D70" s="49"/>
      <c r="E70" s="49"/>
      <c r="F70" s="52"/>
      <c r="G70" s="57"/>
      <c r="H70" s="52"/>
      <c r="I70" s="52"/>
      <c r="J70" s="123"/>
      <c r="K70" s="181">
        <v>1.2</v>
      </c>
      <c r="L70" s="182">
        <v>1.2</v>
      </c>
      <c r="M70" s="182">
        <v>1.2</v>
      </c>
      <c r="N70" s="182">
        <v>2</v>
      </c>
      <c r="O70" s="182">
        <v>2.5</v>
      </c>
      <c r="P70" s="388">
        <v>3.5</v>
      </c>
      <c r="Q70" s="388">
        <v>3.18</v>
      </c>
      <c r="R70" s="388">
        <v>3.3497727272727289</v>
      </c>
      <c r="S70" s="388">
        <v>2.4500000000000002</v>
      </c>
      <c r="T70" s="388">
        <v>2.6066785714285672</v>
      </c>
      <c r="U70" s="388">
        <v>2.0834090909090861</v>
      </c>
      <c r="V70" s="388">
        <v>2.6369285714285553</v>
      </c>
      <c r="W70" s="388">
        <v>2.2523026315789423</v>
      </c>
      <c r="X70" s="189">
        <v>2.7</v>
      </c>
      <c r="Y70" s="256"/>
      <c r="Z70" s="256"/>
      <c r="AA70" s="189">
        <v>2.7</v>
      </c>
      <c r="AB70" s="189">
        <v>2.7</v>
      </c>
      <c r="AC70" s="297">
        <v>2.7</v>
      </c>
      <c r="AD70" s="308">
        <f>AVERAGE(P70:R70)</f>
        <v>3.3432575757575762</v>
      </c>
      <c r="AE70" s="246">
        <f>AVERAGE(S70:T70:U70)</f>
        <v>2.380029220779218</v>
      </c>
      <c r="AF70" s="246">
        <f>AVERAGE(V70:X70)</f>
        <v>2.5297437343358324</v>
      </c>
      <c r="AG70" s="309">
        <f t="shared" si="40"/>
        <v>2.7000000000000006</v>
      </c>
      <c r="AH70" s="241">
        <f>AVERAGE(P70:AC70)</f>
        <v>2.7382576327181565</v>
      </c>
      <c r="AI70" s="267"/>
    </row>
    <row r="71" spans="1:358" s="62" customFormat="1" ht="19.5" hidden="1" customHeight="1" outlineLevel="1" thickBot="1">
      <c r="A71" s="245" t="s">
        <v>75</v>
      </c>
      <c r="B71" s="58" t="s">
        <v>27</v>
      </c>
      <c r="C71" s="58" t="s">
        <v>27</v>
      </c>
      <c r="D71" s="87"/>
      <c r="E71" s="58"/>
      <c r="F71" s="59"/>
      <c r="G71" s="59"/>
      <c r="H71" s="59"/>
      <c r="I71" s="59"/>
      <c r="J71" s="59" t="e">
        <f t="shared" ref="J71" si="42">AVERAGE(J67:J70)</f>
        <v>#DIV/0!</v>
      </c>
      <c r="K71" s="59">
        <f>AVERAGE(K67:K70)</f>
        <v>1.2</v>
      </c>
      <c r="L71" s="59">
        <f>AVERAGE(L67:L70)</f>
        <v>1.5</v>
      </c>
      <c r="M71" s="59">
        <f>AVERAGE(M67:M70)</f>
        <v>1.625</v>
      </c>
      <c r="N71" s="59">
        <v>1.6</v>
      </c>
      <c r="O71" s="59">
        <f>AVERAGE(O67:O70)</f>
        <v>2.0666666666666669</v>
      </c>
      <c r="P71" s="414">
        <f>AVERAGE(P67:P70)</f>
        <v>3.5</v>
      </c>
      <c r="Q71" s="414">
        <f>AVERAGE(Q67:Q70)</f>
        <v>3.18</v>
      </c>
      <c r="R71" s="414">
        <f>AVERAGE(R67:R70)</f>
        <v>3.3497727272727289</v>
      </c>
      <c r="S71" s="414">
        <f t="shared" ref="S71:AD71" si="43">AVERAGE(S67:S70)</f>
        <v>2.4500000000000002</v>
      </c>
      <c r="T71" s="414">
        <f>AVERAGE(T67:T70)</f>
        <v>2.6066785714285672</v>
      </c>
      <c r="U71" s="414">
        <f t="shared" si="43"/>
        <v>2.0834090909090861</v>
      </c>
      <c r="V71" s="414">
        <f t="shared" si="43"/>
        <v>2.6369285714285553</v>
      </c>
      <c r="W71" s="414">
        <f t="shared" si="43"/>
        <v>2.2523026315789423</v>
      </c>
      <c r="X71" s="59">
        <f t="shared" si="43"/>
        <v>2.5836607142857178</v>
      </c>
      <c r="Y71" s="60"/>
      <c r="Z71" s="60"/>
      <c r="AA71" s="59">
        <f t="shared" si="43"/>
        <v>2.6325000000000003</v>
      </c>
      <c r="AB71" s="59">
        <f t="shared" si="43"/>
        <v>2.7137743506493512</v>
      </c>
      <c r="AC71" s="234">
        <f t="shared" si="43"/>
        <v>2.8526785714285747</v>
      </c>
      <c r="AD71" s="310">
        <f t="shared" si="43"/>
        <v>3.3432575757575762</v>
      </c>
      <c r="AE71" s="59">
        <f>AVERAGE(AE67:AE70)</f>
        <v>2.380029220779218</v>
      </c>
      <c r="AF71" s="59">
        <f t="shared" ref="AF71:AG71" si="44">AVERAGE(AF67:AF70)</f>
        <v>2.4909639724310715</v>
      </c>
      <c r="AG71" s="311">
        <f t="shared" si="44"/>
        <v>2.7329843073593092</v>
      </c>
      <c r="AH71" s="242">
        <f>AVERAGE(AH67:AH70)</f>
        <v>2.7368087690817937</v>
      </c>
      <c r="AI71" s="269"/>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s="62" customFormat="1" ht="20.25" customHeight="1" collapsed="1" thickBot="1">
      <c r="A72" s="227" t="s">
        <v>74</v>
      </c>
      <c r="B72" s="160"/>
      <c r="C72" s="160"/>
      <c r="D72" s="161"/>
      <c r="E72" s="161"/>
      <c r="F72" s="162"/>
      <c r="G72" s="162"/>
      <c r="H72" s="162"/>
      <c r="I72" s="162"/>
      <c r="J72" s="163"/>
      <c r="K72" s="162"/>
      <c r="L72" s="162"/>
      <c r="M72" s="162"/>
      <c r="N72" s="164">
        <f>N71</f>
        <v>1.6</v>
      </c>
      <c r="O72" s="164">
        <f>O71</f>
        <v>2.0666666666666669</v>
      </c>
      <c r="P72" s="414">
        <f>P71</f>
        <v>3.5</v>
      </c>
      <c r="Q72" s="414">
        <f t="shared" ref="Q72" si="45">Q71</f>
        <v>3.18</v>
      </c>
      <c r="R72" s="414">
        <f>R71</f>
        <v>3.3497727272727289</v>
      </c>
      <c r="S72" s="414">
        <f>S71</f>
        <v>2.4500000000000002</v>
      </c>
      <c r="T72" s="414">
        <f>T71</f>
        <v>2.6066785714285672</v>
      </c>
      <c r="U72" s="414">
        <v>2.1</v>
      </c>
      <c r="V72" s="414">
        <f>V71</f>
        <v>2.6369285714285553</v>
      </c>
      <c r="W72" s="414">
        <f>W71</f>
        <v>2.2523026315789423</v>
      </c>
      <c r="X72" s="164">
        <v>2.7</v>
      </c>
      <c r="Y72" s="164"/>
      <c r="Z72" s="164"/>
      <c r="AA72" s="164">
        <v>2.7</v>
      </c>
      <c r="AB72" s="164">
        <v>3</v>
      </c>
      <c r="AC72" s="229">
        <v>3</v>
      </c>
      <c r="AD72" s="312">
        <f>AVERAGE(P72:R72)</f>
        <v>3.3432575757575762</v>
      </c>
      <c r="AE72" s="164">
        <f>AVERAGE(S72:T72:U72)</f>
        <v>2.3855595238095226</v>
      </c>
      <c r="AF72" s="164">
        <f>AVERAGE(V72:X72)</f>
        <v>2.5297437343358324</v>
      </c>
      <c r="AG72" s="313">
        <f>AVERAGE(AA72:AC72)</f>
        <v>2.9</v>
      </c>
      <c r="AH72" s="242">
        <f>AVERAGE(P72:AC72)</f>
        <v>2.7896402084757326</v>
      </c>
      <c r="AI72" s="270"/>
      <c r="AJ72" s="61"/>
      <c r="AK72" s="61"/>
      <c r="AL72" s="61"/>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c r="DW72" s="61"/>
      <c r="DX72" s="61"/>
      <c r="DY72" s="61"/>
      <c r="DZ72" s="61"/>
      <c r="EA72" s="61"/>
      <c r="EB72" s="61"/>
      <c r="EC72" s="61"/>
      <c r="ED72" s="61"/>
      <c r="EE72" s="61"/>
      <c r="EF72" s="61"/>
      <c r="EG72" s="61"/>
      <c r="EH72" s="61"/>
      <c r="EI72" s="61"/>
      <c r="EJ72" s="61"/>
      <c r="EK72" s="61"/>
      <c r="EL72" s="61"/>
      <c r="EM72" s="61"/>
      <c r="EN72" s="61"/>
      <c r="EO72" s="61"/>
      <c r="EP72" s="61"/>
      <c r="EQ72" s="61"/>
      <c r="ER72" s="61"/>
      <c r="ES72" s="61"/>
      <c r="ET72" s="61"/>
      <c r="EU72" s="61"/>
      <c r="EV72" s="61"/>
      <c r="EW72" s="61"/>
      <c r="EX72" s="61"/>
      <c r="EY72" s="61"/>
      <c r="EZ72" s="61"/>
      <c r="FA72" s="61"/>
      <c r="FB72" s="61"/>
      <c r="FC72" s="61"/>
      <c r="FD72" s="61"/>
      <c r="FE72" s="61"/>
      <c r="FF72" s="61"/>
      <c r="FG72" s="61"/>
      <c r="FH72" s="61"/>
      <c r="FI72" s="61"/>
      <c r="FJ72" s="61"/>
      <c r="FK72" s="61"/>
      <c r="FL72" s="61"/>
      <c r="FM72" s="61"/>
      <c r="FN72" s="61"/>
      <c r="FO72" s="61"/>
      <c r="FP72" s="61"/>
      <c r="FQ72" s="61"/>
      <c r="FR72" s="61"/>
      <c r="FS72" s="61"/>
      <c r="FT72" s="61"/>
      <c r="FU72" s="61"/>
      <c r="FV72" s="61"/>
      <c r="FW72" s="61"/>
      <c r="FX72" s="61"/>
      <c r="FY72" s="61"/>
      <c r="FZ72" s="61"/>
      <c r="GA72" s="61"/>
      <c r="GB72" s="61"/>
      <c r="GC72" s="61"/>
      <c r="GD72" s="61"/>
      <c r="GE72" s="61"/>
      <c r="GF72" s="61"/>
      <c r="GG72" s="61"/>
      <c r="GH72" s="61"/>
      <c r="GI72" s="61"/>
      <c r="GJ72" s="61"/>
      <c r="GK72" s="61"/>
      <c r="GL72" s="61"/>
      <c r="GM72" s="61"/>
      <c r="GN72" s="61"/>
      <c r="GO72" s="61"/>
      <c r="GP72" s="61"/>
      <c r="GQ72" s="61"/>
      <c r="GR72" s="61"/>
      <c r="GS72" s="61"/>
      <c r="GT72" s="61"/>
      <c r="GU72" s="61"/>
      <c r="GV72" s="61"/>
      <c r="GW72" s="61"/>
      <c r="GX72" s="61"/>
      <c r="GY72" s="61"/>
      <c r="GZ72" s="61"/>
      <c r="HA72" s="61"/>
      <c r="HB72" s="61"/>
      <c r="HC72" s="61"/>
      <c r="HD72" s="61"/>
      <c r="HE72" s="61"/>
      <c r="HF72" s="61"/>
      <c r="HG72" s="61"/>
      <c r="HH72" s="61"/>
      <c r="HI72" s="61"/>
      <c r="HJ72" s="61"/>
      <c r="HK72" s="61"/>
      <c r="HL72" s="61"/>
      <c r="HM72" s="61"/>
      <c r="HN72" s="61"/>
      <c r="HO72" s="61"/>
      <c r="HP72" s="61"/>
      <c r="HQ72" s="61"/>
      <c r="HR72" s="61"/>
      <c r="HS72" s="61"/>
      <c r="HT72" s="61"/>
      <c r="HU72" s="61"/>
      <c r="HV72" s="61"/>
      <c r="HW72" s="61"/>
      <c r="HX72" s="61"/>
      <c r="HY72" s="61"/>
      <c r="HZ72" s="61"/>
      <c r="IA72" s="61"/>
      <c r="IB72" s="61"/>
      <c r="IC72" s="61"/>
      <c r="ID72" s="61"/>
      <c r="IE72" s="61"/>
      <c r="IF72" s="61"/>
      <c r="IG72" s="61"/>
      <c r="IH72" s="61"/>
      <c r="II72" s="61"/>
      <c r="IJ72" s="61"/>
      <c r="IK72" s="61"/>
      <c r="IL72" s="61"/>
      <c r="IM72" s="61"/>
      <c r="IN72" s="61"/>
      <c r="IO72" s="61"/>
      <c r="IP72" s="61"/>
      <c r="IQ72" s="61"/>
      <c r="IR72" s="61"/>
      <c r="IS72" s="61"/>
      <c r="IT72" s="61"/>
      <c r="IU72" s="61"/>
      <c r="IV72" s="61"/>
      <c r="IW72" s="61"/>
      <c r="IX72" s="61"/>
      <c r="IY72" s="61"/>
      <c r="IZ72" s="61"/>
      <c r="JA72" s="61"/>
      <c r="JB72" s="61"/>
      <c r="JC72" s="61"/>
      <c r="JD72" s="61"/>
      <c r="JE72" s="61"/>
      <c r="JF72" s="61"/>
      <c r="JG72" s="61"/>
      <c r="JH72" s="61"/>
      <c r="JI72" s="61"/>
      <c r="JJ72" s="61"/>
      <c r="JK72" s="61"/>
      <c r="JL72" s="61"/>
      <c r="JM72" s="61"/>
      <c r="JN72" s="61"/>
      <c r="JO72" s="61"/>
      <c r="JP72" s="61"/>
      <c r="JQ72" s="61"/>
      <c r="JR72" s="61"/>
      <c r="JS72" s="61"/>
      <c r="JT72" s="61"/>
      <c r="JU72" s="61"/>
      <c r="JV72" s="61"/>
      <c r="JW72" s="61"/>
      <c r="JX72" s="61"/>
      <c r="JY72" s="61"/>
      <c r="JZ72" s="61"/>
      <c r="KA72" s="61"/>
      <c r="KB72" s="61"/>
      <c r="KC72" s="61"/>
      <c r="KD72" s="61"/>
      <c r="KE72" s="61"/>
      <c r="KF72" s="61"/>
      <c r="KG72" s="61"/>
      <c r="KH72" s="61"/>
      <c r="KI72" s="61"/>
      <c r="KJ72" s="61"/>
      <c r="KK72" s="61"/>
      <c r="KL72" s="61"/>
      <c r="KM72" s="61"/>
      <c r="KN72" s="61"/>
      <c r="KO72" s="61"/>
      <c r="KP72" s="61"/>
      <c r="KQ72" s="61"/>
      <c r="KR72" s="61"/>
      <c r="KS72" s="61"/>
      <c r="KT72" s="61"/>
      <c r="KU72" s="61"/>
      <c r="KV72" s="61"/>
      <c r="KW72" s="61"/>
      <c r="KX72" s="61"/>
      <c r="KY72" s="61"/>
      <c r="KZ72" s="61"/>
      <c r="LA72" s="61"/>
      <c r="LB72" s="61"/>
      <c r="LC72" s="61"/>
      <c r="LD72" s="61"/>
      <c r="LE72" s="61"/>
      <c r="LF72" s="61"/>
      <c r="LG72" s="61"/>
      <c r="LH72" s="61"/>
      <c r="LI72" s="61"/>
      <c r="LJ72" s="61"/>
      <c r="LK72" s="61"/>
      <c r="LL72" s="61"/>
      <c r="LM72" s="61"/>
      <c r="LN72" s="61"/>
      <c r="LO72" s="61"/>
      <c r="LP72" s="61"/>
      <c r="LQ72" s="61"/>
      <c r="LR72" s="61"/>
      <c r="LS72" s="61"/>
      <c r="LT72" s="61"/>
      <c r="LU72" s="61"/>
      <c r="LV72" s="61"/>
      <c r="LW72" s="61"/>
      <c r="LX72" s="61"/>
      <c r="LY72" s="61"/>
      <c r="LZ72" s="61"/>
      <c r="MA72" s="61"/>
      <c r="MB72" s="61"/>
      <c r="MC72" s="61"/>
      <c r="MD72" s="61"/>
      <c r="ME72" s="61"/>
      <c r="MF72" s="61"/>
      <c r="MG72" s="61"/>
      <c r="MH72" s="61"/>
      <c r="MI72" s="61"/>
      <c r="MJ72" s="61"/>
      <c r="MK72" s="61"/>
      <c r="ML72" s="61"/>
      <c r="MM72" s="61"/>
      <c r="MN72" s="61"/>
      <c r="MO72" s="61"/>
      <c r="MP72" s="61"/>
      <c r="MQ72" s="61"/>
      <c r="MR72" s="61"/>
      <c r="MS72" s="61"/>
      <c r="MT72" s="61"/>
    </row>
    <row r="73" spans="1:358" ht="21.75" thickBot="1">
      <c r="A73" s="252"/>
      <c r="F73" s="1"/>
      <c r="G73" s="1"/>
      <c r="H73" s="1"/>
      <c r="I73" s="125"/>
      <c r="K73" s="125">
        <f>K14+K71</f>
        <v>49.5</v>
      </c>
      <c r="L73" s="125">
        <f>L14+L71</f>
        <v>48.35</v>
      </c>
      <c r="M73" s="125">
        <f>M14+M71</f>
        <v>50.26</v>
      </c>
      <c r="N73" s="125"/>
      <c r="O73" s="125"/>
      <c r="P73" s="152"/>
      <c r="Q73" s="152"/>
      <c r="R73" s="406"/>
      <c r="S73" s="406"/>
      <c r="T73" s="406"/>
      <c r="U73" s="406"/>
      <c r="V73" s="406"/>
      <c r="W73" s="406"/>
      <c r="X73" s="406"/>
      <c r="Y73" s="407"/>
      <c r="Z73" s="407"/>
      <c r="AA73" s="406"/>
      <c r="AB73" s="406"/>
      <c r="AC73" s="406"/>
      <c r="AD73" s="406"/>
      <c r="AE73" s="406"/>
      <c r="AF73" s="406"/>
      <c r="AG73" s="406"/>
      <c r="AH73" s="7"/>
    </row>
    <row r="74" spans="1:358" ht="21" customHeight="1" thickBot="1">
      <c r="A74" s="364"/>
      <c r="B74" s="325"/>
      <c r="C74" s="325"/>
      <c r="D74" s="326"/>
      <c r="E74" s="326"/>
      <c r="F74" s="327" t="s">
        <v>4</v>
      </c>
      <c r="G74" s="327" t="s">
        <v>5</v>
      </c>
      <c r="H74" s="327" t="s">
        <v>6</v>
      </c>
      <c r="I74" s="327" t="s">
        <v>7</v>
      </c>
      <c r="J74" s="328" t="s">
        <v>2</v>
      </c>
      <c r="K74" s="327" t="s">
        <v>71</v>
      </c>
      <c r="L74" s="327" t="s">
        <v>72</v>
      </c>
      <c r="M74" s="327" t="s">
        <v>73</v>
      </c>
      <c r="N74" s="327" t="s">
        <v>12</v>
      </c>
      <c r="O74" s="327" t="s">
        <v>13</v>
      </c>
      <c r="P74" s="329" t="s">
        <v>14</v>
      </c>
      <c r="Q74" s="329" t="s">
        <v>15</v>
      </c>
      <c r="R74" s="329" t="s">
        <v>16</v>
      </c>
      <c r="S74" s="329" t="s">
        <v>64</v>
      </c>
      <c r="T74" s="329" t="s">
        <v>65</v>
      </c>
      <c r="U74" s="329" t="s">
        <v>66</v>
      </c>
      <c r="V74" s="329" t="s">
        <v>67</v>
      </c>
      <c r="W74" s="329" t="s">
        <v>68</v>
      </c>
      <c r="X74" s="329" t="s">
        <v>69</v>
      </c>
      <c r="Y74" s="330"/>
      <c r="Z74" s="330"/>
      <c r="AA74" s="329" t="s">
        <v>70</v>
      </c>
      <c r="AB74" s="329" t="s">
        <v>77</v>
      </c>
      <c r="AC74" s="331" t="s">
        <v>78</v>
      </c>
      <c r="AD74" s="332" t="s">
        <v>79</v>
      </c>
      <c r="AE74" s="329" t="s">
        <v>80</v>
      </c>
      <c r="AF74" s="329" t="s">
        <v>81</v>
      </c>
      <c r="AG74" s="329" t="s">
        <v>82</v>
      </c>
      <c r="AH74" s="331">
        <v>2016</v>
      </c>
    </row>
    <row r="75" spans="1:358" ht="17.25" customHeight="1">
      <c r="A75" s="418" t="s">
        <v>225</v>
      </c>
      <c r="B75" s="129" t="s">
        <v>48</v>
      </c>
      <c r="C75" s="129" t="s">
        <v>48</v>
      </c>
      <c r="D75" s="130"/>
      <c r="E75" s="130"/>
      <c r="F75" s="36"/>
      <c r="G75" s="36">
        <v>56.18</v>
      </c>
      <c r="H75" s="36">
        <v>47.690789473684205</v>
      </c>
      <c r="I75" s="36">
        <v>45.375000000000007</v>
      </c>
      <c r="J75" s="36" t="e">
        <f>J14</f>
        <v>#DIV/0!</v>
      </c>
      <c r="K75" s="36">
        <f>K14</f>
        <v>48.3</v>
      </c>
      <c r="L75" s="36">
        <f>L14</f>
        <v>46.85</v>
      </c>
      <c r="M75" s="36">
        <f>M14</f>
        <v>48.634999999999998</v>
      </c>
      <c r="N75" s="36">
        <f>N14</f>
        <v>46.25</v>
      </c>
      <c r="O75" s="36">
        <f t="shared" ref="O75:X75" si="46">O15</f>
        <v>0</v>
      </c>
      <c r="P75" s="36">
        <f t="shared" si="46"/>
        <v>26.81</v>
      </c>
      <c r="Q75" s="36">
        <f t="shared" si="46"/>
        <v>29.30263157894737</v>
      </c>
      <c r="R75" s="36">
        <f t="shared" si="46"/>
        <v>35.141818181818174</v>
      </c>
      <c r="S75" s="36">
        <f t="shared" si="46"/>
        <v>39.03</v>
      </c>
      <c r="T75" s="36">
        <f t="shared" si="46"/>
        <v>44.268571428571427</v>
      </c>
      <c r="U75" s="36">
        <f t="shared" si="46"/>
        <v>46.4</v>
      </c>
      <c r="V75" s="36">
        <f t="shared" si="46"/>
        <v>42.464500000000008</v>
      </c>
      <c r="W75" s="36">
        <f t="shared" si="46"/>
        <v>43.398947368421048</v>
      </c>
      <c r="X75" s="36">
        <f t="shared" si="46"/>
        <v>45</v>
      </c>
      <c r="Y75" s="36"/>
      <c r="Z75" s="36"/>
      <c r="AA75" s="36">
        <f t="shared" ref="AA75:AG75" si="47">AA15</f>
        <v>45.5</v>
      </c>
      <c r="AB75" s="36">
        <f t="shared" si="47"/>
        <v>46</v>
      </c>
      <c r="AC75" s="322">
        <f t="shared" si="47"/>
        <v>46.5</v>
      </c>
      <c r="AD75" s="319">
        <f t="shared" si="47"/>
        <v>30.418149920255178</v>
      </c>
      <c r="AE75" s="258">
        <f t="shared" si="47"/>
        <v>43.232857142857142</v>
      </c>
      <c r="AF75" s="258">
        <f t="shared" si="47"/>
        <v>43.621149122807019</v>
      </c>
      <c r="AG75" s="258">
        <f t="shared" si="47"/>
        <v>46</v>
      </c>
      <c r="AH75" s="334">
        <f t="shared" ref="AH75:AH81" si="48">AVERAGE(P75:AC75)</f>
        <v>40.818039046479832</v>
      </c>
    </row>
    <row r="76" spans="1:358" ht="18.75">
      <c r="A76" s="419" t="s">
        <v>226</v>
      </c>
      <c r="B76" s="129" t="s">
        <v>49</v>
      </c>
      <c r="C76" s="129" t="s">
        <v>49</v>
      </c>
      <c r="D76" s="130"/>
      <c r="E76" s="130"/>
      <c r="F76" s="36"/>
      <c r="G76" s="36">
        <v>53.145899999999997</v>
      </c>
      <c r="H76" s="36">
        <v>45.764210526315786</v>
      </c>
      <c r="I76" s="36">
        <v>46.804999999999993</v>
      </c>
      <c r="J76" s="36" t="e">
        <f>J14+#REF!</f>
        <v>#DIV/0!</v>
      </c>
      <c r="K76" s="36" t="e">
        <f>K14+#REF!</f>
        <v>#REF!</v>
      </c>
      <c r="L76" s="36" t="e">
        <f>L14+#REF!</f>
        <v>#REF!</v>
      </c>
      <c r="M76" s="36">
        <f>M14+M23</f>
        <v>50.059999999999995</v>
      </c>
      <c r="N76" s="36">
        <f>N14+N24</f>
        <v>50.125</v>
      </c>
      <c r="O76" s="36">
        <f t="shared" ref="O76:X76" si="49">O15+O24</f>
        <v>6</v>
      </c>
      <c r="P76" s="36">
        <f t="shared" si="49"/>
        <v>36.599999999999994</v>
      </c>
      <c r="Q76" s="36">
        <f t="shared" si="49"/>
        <v>33.877894736842109</v>
      </c>
      <c r="R76" s="36">
        <f t="shared" si="49"/>
        <v>39.004090909090912</v>
      </c>
      <c r="S76" s="36">
        <f t="shared" si="49"/>
        <v>42.36</v>
      </c>
      <c r="T76" s="36">
        <f t="shared" si="49"/>
        <v>44.036666666666669</v>
      </c>
      <c r="U76" s="36">
        <f t="shared" si="49"/>
        <v>45.6</v>
      </c>
      <c r="V76" s="36">
        <f t="shared" si="49"/>
        <v>41.631000000000007</v>
      </c>
      <c r="W76" s="36">
        <f t="shared" si="49"/>
        <v>39.568947368421064</v>
      </c>
      <c r="X76" s="36">
        <f t="shared" si="49"/>
        <v>41.8</v>
      </c>
      <c r="Y76" s="36"/>
      <c r="Z76" s="36"/>
      <c r="AA76" s="36">
        <f t="shared" ref="AA76:AG76" si="50">AA15+AA24</f>
        <v>43.5</v>
      </c>
      <c r="AB76" s="36">
        <f t="shared" si="50"/>
        <v>46</v>
      </c>
      <c r="AC76" s="322">
        <f t="shared" si="50"/>
        <v>47</v>
      </c>
      <c r="AD76" s="319">
        <f t="shared" si="50"/>
        <v>36.493995215311003</v>
      </c>
      <c r="AE76" s="258">
        <f t="shared" si="50"/>
        <v>43.998888888888892</v>
      </c>
      <c r="AF76" s="258">
        <f t="shared" si="50"/>
        <v>40.999982456140359</v>
      </c>
      <c r="AG76" s="258">
        <f t="shared" si="50"/>
        <v>45.5</v>
      </c>
      <c r="AH76" s="334">
        <f t="shared" si="48"/>
        <v>41.748216640085062</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419" t="s">
        <v>227</v>
      </c>
      <c r="B77" s="129">
        <v>95</v>
      </c>
      <c r="C77" s="129">
        <v>95</v>
      </c>
      <c r="D77" s="130"/>
      <c r="E77" s="130"/>
      <c r="F77" s="36"/>
      <c r="G77" s="36">
        <v>75.946299999999994</v>
      </c>
      <c r="H77" s="36">
        <v>66.004736842105288</v>
      </c>
      <c r="I77" s="36">
        <v>65.236000000000004</v>
      </c>
      <c r="J77" s="36" t="e">
        <f>J32+J14</f>
        <v>#DIV/0!</v>
      </c>
      <c r="K77" s="36">
        <f>K32+K14</f>
        <v>64.782499999999999</v>
      </c>
      <c r="L77" s="36">
        <f>L32+L14</f>
        <v>64.099999999999994</v>
      </c>
      <c r="M77" s="36">
        <f>M32+M14</f>
        <v>65.007499999999993</v>
      </c>
      <c r="N77" s="36">
        <f>N33+N14</f>
        <v>62.0625</v>
      </c>
      <c r="O77" s="36">
        <f t="shared" ref="O77:X77" si="51">O33+O15</f>
        <v>17.5</v>
      </c>
      <c r="P77" s="36">
        <f t="shared" si="51"/>
        <v>50.42</v>
      </c>
      <c r="Q77" s="36">
        <f t="shared" si="51"/>
        <v>44.510526315789477</v>
      </c>
      <c r="R77" s="36">
        <f t="shared" si="51"/>
        <v>52.771818181818183</v>
      </c>
      <c r="S77" s="36">
        <f t="shared" si="51"/>
        <v>54.59</v>
      </c>
      <c r="T77" s="36">
        <f t="shared" si="51"/>
        <v>59.165238095238095</v>
      </c>
      <c r="U77" s="36">
        <f t="shared" si="51"/>
        <v>59.4</v>
      </c>
      <c r="V77" s="36">
        <f t="shared" si="51"/>
        <v>51.939</v>
      </c>
      <c r="W77" s="36">
        <f t="shared" si="51"/>
        <v>53.525263157894742</v>
      </c>
      <c r="X77" s="36">
        <f t="shared" si="51"/>
        <v>56.3</v>
      </c>
      <c r="Y77" s="36"/>
      <c r="Z77" s="36"/>
      <c r="AA77" s="36">
        <f t="shared" ref="AA77:AG77" si="52">AA33+AA15</f>
        <v>57.25</v>
      </c>
      <c r="AB77" s="36">
        <f t="shared" si="52"/>
        <v>57</v>
      </c>
      <c r="AC77" s="322">
        <f t="shared" si="52"/>
        <v>57</v>
      </c>
      <c r="AD77" s="319">
        <f t="shared" si="52"/>
        <v>49.23411483253588</v>
      </c>
      <c r="AE77" s="258">
        <f t="shared" si="52"/>
        <v>57.718412698412699</v>
      </c>
      <c r="AF77" s="258">
        <f t="shared" si="52"/>
        <v>53.92142105263158</v>
      </c>
      <c r="AG77" s="258">
        <f t="shared" si="52"/>
        <v>57.083333333333336</v>
      </c>
      <c r="AH77" s="334">
        <f t="shared" si="48"/>
        <v>54.489320479228375</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419" t="s">
        <v>228</v>
      </c>
      <c r="B78" s="129" t="s">
        <v>50</v>
      </c>
      <c r="C78" s="129" t="s">
        <v>50</v>
      </c>
      <c r="D78" s="133"/>
      <c r="E78" s="133"/>
      <c r="F78" s="36"/>
      <c r="G78" s="36">
        <v>65.808999999999997</v>
      </c>
      <c r="H78" s="36">
        <v>57.075789473684203</v>
      </c>
      <c r="I78" s="36">
        <v>58.993499999999997</v>
      </c>
      <c r="J78" s="36" t="e">
        <f>J41+J14</f>
        <v>#DIV/0!</v>
      </c>
      <c r="K78" s="36">
        <f>K41+K14</f>
        <v>61.41</v>
      </c>
      <c r="L78" s="36">
        <f>L41+L14</f>
        <v>60.285000000000004</v>
      </c>
      <c r="M78" s="36">
        <f>M41+M14</f>
        <v>61.98</v>
      </c>
      <c r="N78" s="36">
        <f>N42+N14</f>
        <v>60.48</v>
      </c>
      <c r="O78" s="36">
        <f t="shared" ref="O78:X78" si="53">O42+O15</f>
        <v>15.6</v>
      </c>
      <c r="P78" s="36">
        <f t="shared" si="53"/>
        <v>37.909999999999997</v>
      </c>
      <c r="Q78" s="36">
        <f t="shared" si="53"/>
        <v>41.013684210526321</v>
      </c>
      <c r="R78" s="36">
        <f t="shared" si="53"/>
        <v>47.38</v>
      </c>
      <c r="S78" s="36">
        <f t="shared" si="53"/>
        <v>49.53</v>
      </c>
      <c r="T78" s="36">
        <f t="shared" si="53"/>
        <v>55.170000000000009</v>
      </c>
      <c r="U78" s="36">
        <f t="shared" si="53"/>
        <v>58.3</v>
      </c>
      <c r="V78" s="36">
        <f t="shared" si="53"/>
        <v>54.385000000000005</v>
      </c>
      <c r="W78" s="36">
        <f t="shared" si="53"/>
        <v>53.115263157894745</v>
      </c>
      <c r="X78" s="36">
        <f t="shared" si="53"/>
        <v>55.5</v>
      </c>
      <c r="Y78" s="36"/>
      <c r="Z78" s="36"/>
      <c r="AA78" s="36">
        <f t="shared" ref="AA78:AG78" si="54">AA42+AA15</f>
        <v>56.8</v>
      </c>
      <c r="AB78" s="36">
        <f t="shared" si="54"/>
        <v>58.2</v>
      </c>
      <c r="AC78" s="322">
        <f t="shared" si="54"/>
        <v>59.25</v>
      </c>
      <c r="AD78" s="319">
        <f t="shared" si="54"/>
        <v>42.101228070175438</v>
      </c>
      <c r="AE78" s="258">
        <f t="shared" si="54"/>
        <v>54.333333333333336</v>
      </c>
      <c r="AF78" s="258">
        <f t="shared" si="54"/>
        <v>54.333421052631586</v>
      </c>
      <c r="AG78" s="258">
        <f t="shared" si="54"/>
        <v>58.083333333333336</v>
      </c>
      <c r="AH78" s="334">
        <f t="shared" si="48"/>
        <v>52.212828947368422</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419" t="s">
        <v>229</v>
      </c>
      <c r="B79" s="129" t="s">
        <v>51</v>
      </c>
      <c r="C79" s="129" t="s">
        <v>51</v>
      </c>
      <c r="D79" s="130"/>
      <c r="E79" s="130"/>
      <c r="F79" s="36"/>
      <c r="G79" s="36">
        <v>65.069999999999993</v>
      </c>
      <c r="H79" s="36">
        <v>57.116315789473688</v>
      </c>
      <c r="I79" s="36">
        <v>59.478000000000009</v>
      </c>
      <c r="J79" s="36" t="e">
        <f>J53+J14</f>
        <v>#DIV/0!</v>
      </c>
      <c r="K79" s="36">
        <f>K53+K14</f>
        <v>61.65</v>
      </c>
      <c r="L79" s="36">
        <f>L53+L14</f>
        <v>60.6</v>
      </c>
      <c r="M79" s="36">
        <f>M53+M14</f>
        <v>61.704999999999998</v>
      </c>
      <c r="N79" s="36">
        <f>N54+N14</f>
        <v>60.28</v>
      </c>
      <c r="O79" s="36">
        <f t="shared" ref="O79:X79" si="55">O54+O15</f>
        <v>14.15</v>
      </c>
      <c r="P79" s="36">
        <f t="shared" si="55"/>
        <v>36.15</v>
      </c>
      <c r="Q79" s="36">
        <f t="shared" si="55"/>
        <v>38.462631578947367</v>
      </c>
      <c r="R79" s="36">
        <f t="shared" si="55"/>
        <v>45.517727272727271</v>
      </c>
      <c r="S79" s="36">
        <f t="shared" si="55"/>
        <v>48.08</v>
      </c>
      <c r="T79" s="36">
        <f t="shared" si="55"/>
        <v>54.851904761904777</v>
      </c>
      <c r="U79" s="36">
        <f t="shared" si="55"/>
        <v>58.099999999999994</v>
      </c>
      <c r="V79" s="36">
        <f t="shared" si="55"/>
        <v>54.279999999999987</v>
      </c>
      <c r="W79" s="36">
        <f t="shared" si="55"/>
        <v>53.107894736842105</v>
      </c>
      <c r="X79" s="36">
        <f t="shared" si="55"/>
        <v>55.5</v>
      </c>
      <c r="Y79" s="36"/>
      <c r="Z79" s="36"/>
      <c r="AA79" s="36">
        <f t="shared" ref="AA79:AG79" si="56">AA54+AA15</f>
        <v>56.5</v>
      </c>
      <c r="AB79" s="36">
        <f t="shared" si="56"/>
        <v>57.5</v>
      </c>
      <c r="AC79" s="322">
        <f t="shared" si="56"/>
        <v>58.25</v>
      </c>
      <c r="AD79" s="319">
        <f t="shared" si="56"/>
        <v>40.043452950558212</v>
      </c>
      <c r="AE79" s="258">
        <f t="shared" si="56"/>
        <v>53.677301587301592</v>
      </c>
      <c r="AF79" s="258">
        <f t="shared" si="56"/>
        <v>54.295964912280695</v>
      </c>
      <c r="AG79" s="258">
        <f t="shared" si="56"/>
        <v>57.416666666666664</v>
      </c>
      <c r="AH79" s="334">
        <f t="shared" si="48"/>
        <v>51.358346529201789</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8.75">
      <c r="A80" s="419" t="s">
        <v>230</v>
      </c>
      <c r="B80" s="129" t="s">
        <v>52</v>
      </c>
      <c r="C80" s="129" t="s">
        <v>52</v>
      </c>
      <c r="D80" s="130"/>
      <c r="E80" s="130"/>
      <c r="F80" s="134"/>
      <c r="G80" s="134">
        <v>48.747959921259849</v>
      </c>
      <c r="H80" s="134">
        <v>38.740489017820138</v>
      </c>
      <c r="I80" s="134">
        <v>37.475669291338583</v>
      </c>
      <c r="J80" s="134" t="e">
        <f>(J62+J14)*6.35</f>
        <v>#DIV/0!</v>
      </c>
      <c r="K80" s="134">
        <f>(K62+K14)*6.35</f>
        <v>254.92074999999997</v>
      </c>
      <c r="L80" s="134">
        <f>(L62+L14)*6.35</f>
        <v>245.71324999999999</v>
      </c>
      <c r="M80" s="134">
        <f>(M62+M14)*6.35</f>
        <v>255.93674999999999</v>
      </c>
      <c r="N80" s="134">
        <f>(N63+N14)*6.35</f>
        <v>249.76137499999996</v>
      </c>
      <c r="O80" s="134">
        <f t="shared" ref="O80:X80" si="57">(O63+O15)*6.35</f>
        <v>-42.756666666666668</v>
      </c>
      <c r="P80" s="134">
        <f t="shared" si="57"/>
        <v>150.36799999999999</v>
      </c>
      <c r="Q80" s="134">
        <f t="shared" si="57"/>
        <v>153.81371052631579</v>
      </c>
      <c r="R80" s="134">
        <f t="shared" si="57"/>
        <v>176.7890909090909</v>
      </c>
      <c r="S80" s="134">
        <f t="shared" si="57"/>
        <v>192.15100000000001</v>
      </c>
      <c r="T80" s="134">
        <f t="shared" si="57"/>
        <v>223.49809523809523</v>
      </c>
      <c r="U80" s="134">
        <f t="shared" si="57"/>
        <v>238.75999999999996</v>
      </c>
      <c r="V80" s="134">
        <f t="shared" si="57"/>
        <v>242.05499999999995</v>
      </c>
      <c r="W80" s="134">
        <f t="shared" si="57"/>
        <v>239.62894736842108</v>
      </c>
      <c r="X80" s="134">
        <f t="shared" si="57"/>
        <v>247.64999999999998</v>
      </c>
      <c r="Y80" s="134"/>
      <c r="Z80" s="134"/>
      <c r="AA80" s="134">
        <f t="shared" ref="AA80:AG80" si="58">(AA63+AA15)*6.35</f>
        <v>247.64999999999998</v>
      </c>
      <c r="AB80" s="134">
        <f t="shared" si="58"/>
        <v>247.64999999999998</v>
      </c>
      <c r="AC80" s="323">
        <f t="shared" si="58"/>
        <v>252.72999999999996</v>
      </c>
      <c r="AD80" s="320">
        <f t="shared" si="58"/>
        <v>160.32360047846888</v>
      </c>
      <c r="AE80" s="259">
        <f t="shared" si="58"/>
        <v>218.13636507936508</v>
      </c>
      <c r="AF80" s="259">
        <f t="shared" si="58"/>
        <v>243.11131578947368</v>
      </c>
      <c r="AG80" s="259">
        <f t="shared" si="58"/>
        <v>249.34333333333331</v>
      </c>
      <c r="AH80" s="334">
        <f t="shared" si="48"/>
        <v>217.72865367016027</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19.5" thickBot="1">
      <c r="A81" s="420" t="s">
        <v>231</v>
      </c>
      <c r="B81" s="336" t="s">
        <v>53</v>
      </c>
      <c r="C81" s="336" t="s">
        <v>53</v>
      </c>
      <c r="D81" s="337"/>
      <c r="E81" s="337"/>
      <c r="F81" s="338"/>
      <c r="G81" s="338"/>
      <c r="H81" s="338"/>
      <c r="I81" s="338"/>
      <c r="J81" s="338" t="e">
        <f>J71</f>
        <v>#DIV/0!</v>
      </c>
      <c r="K81" s="338">
        <f t="shared" ref="K81:L81" si="59">K71</f>
        <v>1.2</v>
      </c>
      <c r="L81" s="338">
        <f t="shared" si="59"/>
        <v>1.5</v>
      </c>
      <c r="M81" s="338">
        <f>M71</f>
        <v>1.625</v>
      </c>
      <c r="N81" s="338">
        <f t="shared" ref="N81:X81" si="60">N72+N15</f>
        <v>47.85</v>
      </c>
      <c r="O81" s="338">
        <f t="shared" si="60"/>
        <v>2.0666666666666669</v>
      </c>
      <c r="P81" s="338">
        <f t="shared" si="60"/>
        <v>30.31</v>
      </c>
      <c r="Q81" s="338">
        <f t="shared" si="60"/>
        <v>32.48263157894737</v>
      </c>
      <c r="R81" s="338">
        <f t="shared" si="60"/>
        <v>38.491590909090903</v>
      </c>
      <c r="S81" s="338">
        <f t="shared" si="60"/>
        <v>41.480000000000004</v>
      </c>
      <c r="T81" s="338">
        <f t="shared" si="60"/>
        <v>46.875249999999994</v>
      </c>
      <c r="U81" s="338">
        <f t="shared" si="60"/>
        <v>48.5</v>
      </c>
      <c r="V81" s="338">
        <f t="shared" si="60"/>
        <v>45.101428571428563</v>
      </c>
      <c r="W81" s="338">
        <f t="shared" si="60"/>
        <v>45.65124999999999</v>
      </c>
      <c r="X81" s="338">
        <f t="shared" si="60"/>
        <v>47.7</v>
      </c>
      <c r="Y81" s="338"/>
      <c r="Z81" s="338"/>
      <c r="AA81" s="338">
        <f t="shared" ref="AA81:AG81" si="61">AA72+AA15</f>
        <v>48.2</v>
      </c>
      <c r="AB81" s="338">
        <f t="shared" si="61"/>
        <v>49</v>
      </c>
      <c r="AC81" s="339">
        <f t="shared" si="61"/>
        <v>49.5</v>
      </c>
      <c r="AD81" s="340">
        <f t="shared" si="61"/>
        <v>33.761407496012751</v>
      </c>
      <c r="AE81" s="341">
        <f t="shared" si="61"/>
        <v>45.618416666666661</v>
      </c>
      <c r="AF81" s="341">
        <f t="shared" si="61"/>
        <v>46.15089285714285</v>
      </c>
      <c r="AG81" s="341">
        <f t="shared" si="61"/>
        <v>48.9</v>
      </c>
      <c r="AH81" s="342">
        <f t="shared" si="48"/>
        <v>43.607679254955571</v>
      </c>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21.75" thickBot="1">
      <c r="A82" s="199"/>
      <c r="F82" s="135"/>
      <c r="G82" s="135"/>
      <c r="H82" s="135"/>
      <c r="I82" s="135"/>
      <c r="K82" s="135"/>
      <c r="L82" s="135"/>
      <c r="M82" s="135"/>
      <c r="N82" s="135"/>
      <c r="O82" s="135"/>
      <c r="P82" s="403"/>
      <c r="Q82" s="403"/>
      <c r="R82" s="404"/>
      <c r="S82" s="404"/>
      <c r="T82" s="404"/>
      <c r="U82" s="404"/>
      <c r="V82" s="404"/>
      <c r="W82" s="404"/>
      <c r="X82" s="404"/>
      <c r="Y82" s="405"/>
      <c r="Z82" s="405"/>
      <c r="AA82" s="404"/>
      <c r="AB82" s="404"/>
      <c r="AC82" s="404"/>
      <c r="AD82" s="137"/>
      <c r="AE82" s="137"/>
      <c r="AF82" s="137"/>
      <c r="AG82" s="137"/>
      <c r="AH82" s="7"/>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32.450000000000003" customHeight="1">
      <c r="A83" s="332" t="s">
        <v>232</v>
      </c>
      <c r="B83" s="343" t="s">
        <v>54</v>
      </c>
      <c r="C83" s="343" t="s">
        <v>54</v>
      </c>
      <c r="D83" s="344"/>
      <c r="E83" s="344"/>
      <c r="F83" s="329" t="s">
        <v>4</v>
      </c>
      <c r="G83" s="329" t="s">
        <v>5</v>
      </c>
      <c r="H83" s="329" t="s">
        <v>6</v>
      </c>
      <c r="I83" s="329" t="s">
        <v>7</v>
      </c>
      <c r="J83" s="328" t="s">
        <v>2</v>
      </c>
      <c r="K83" s="329" t="s">
        <v>9</v>
      </c>
      <c r="L83" s="329" t="s">
        <v>9</v>
      </c>
      <c r="M83" s="329" t="s">
        <v>9</v>
      </c>
      <c r="N83" s="329" t="s">
        <v>12</v>
      </c>
      <c r="O83" s="329" t="s">
        <v>13</v>
      </c>
      <c r="P83" s="329" t="s">
        <v>14</v>
      </c>
      <c r="Q83" s="329" t="s">
        <v>15</v>
      </c>
      <c r="R83" s="329" t="s">
        <v>16</v>
      </c>
      <c r="S83" s="329" t="s">
        <v>64</v>
      </c>
      <c r="T83" s="329" t="s">
        <v>65</v>
      </c>
      <c r="U83" s="329" t="s">
        <v>66</v>
      </c>
      <c r="V83" s="329" t="s">
        <v>67</v>
      </c>
      <c r="W83" s="329" t="s">
        <v>68</v>
      </c>
      <c r="X83" s="329" t="s">
        <v>69</v>
      </c>
      <c r="Y83" s="330"/>
      <c r="Z83" s="330"/>
      <c r="AA83" s="329" t="s">
        <v>70</v>
      </c>
      <c r="AB83" s="329" t="s">
        <v>77</v>
      </c>
      <c r="AC83" s="331" t="s">
        <v>78</v>
      </c>
      <c r="AD83" s="332" t="s">
        <v>79</v>
      </c>
      <c r="AE83" s="329" t="s">
        <v>80</v>
      </c>
      <c r="AF83" s="329" t="s">
        <v>81</v>
      </c>
      <c r="AG83" s="329" t="s">
        <v>82</v>
      </c>
      <c r="AH83" s="331">
        <v>2016</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9.5" customHeight="1">
      <c r="A84" s="345" t="s">
        <v>56</v>
      </c>
      <c r="B84" s="138" t="s">
        <v>56</v>
      </c>
      <c r="C84" s="138" t="s">
        <v>56</v>
      </c>
      <c r="D84" s="142"/>
      <c r="E84" s="142"/>
      <c r="F84" s="143">
        <f t="shared" ref="F84" si="62">F75</f>
        <v>0</v>
      </c>
      <c r="G84" s="143">
        <f>G75</f>
        <v>56.18</v>
      </c>
      <c r="H84" s="143">
        <f t="shared" ref="H84" si="63">H75</f>
        <v>47.690789473684205</v>
      </c>
      <c r="I84" s="143">
        <f>I75</f>
        <v>45.375000000000007</v>
      </c>
      <c r="J84" s="143" t="e">
        <f>J75</f>
        <v>#DIV/0!</v>
      </c>
      <c r="K84" s="143">
        <f t="shared" ref="K84:L84" si="64">K75</f>
        <v>48.3</v>
      </c>
      <c r="L84" s="143">
        <f t="shared" si="64"/>
        <v>46.85</v>
      </c>
      <c r="M84" s="143">
        <f>M75</f>
        <v>48.634999999999998</v>
      </c>
      <c r="N84" s="143">
        <f>N75</f>
        <v>46.25</v>
      </c>
      <c r="O84" s="143">
        <f>O75</f>
        <v>0</v>
      </c>
      <c r="P84" s="143">
        <f>P75</f>
        <v>26.81</v>
      </c>
      <c r="Q84" s="143">
        <f>Q75</f>
        <v>29.30263157894737</v>
      </c>
      <c r="R84" s="143">
        <f t="shared" ref="R84:AG84" si="65">R75</f>
        <v>35.141818181818174</v>
      </c>
      <c r="S84" s="143">
        <f t="shared" si="65"/>
        <v>39.03</v>
      </c>
      <c r="T84" s="143">
        <f>T75</f>
        <v>44.268571428571427</v>
      </c>
      <c r="U84" s="143">
        <f t="shared" si="65"/>
        <v>46.4</v>
      </c>
      <c r="V84" s="143">
        <f t="shared" si="65"/>
        <v>42.464500000000008</v>
      </c>
      <c r="W84" s="143">
        <f t="shared" si="65"/>
        <v>43.398947368421048</v>
      </c>
      <c r="X84" s="143">
        <f t="shared" si="65"/>
        <v>45</v>
      </c>
      <c r="Y84" s="361"/>
      <c r="Z84" s="361"/>
      <c r="AA84" s="143">
        <f t="shared" si="65"/>
        <v>45.5</v>
      </c>
      <c r="AB84" s="143">
        <f t="shared" si="65"/>
        <v>46</v>
      </c>
      <c r="AC84" s="353">
        <f t="shared" si="65"/>
        <v>46.5</v>
      </c>
      <c r="AD84" s="321">
        <f t="shared" si="65"/>
        <v>30.418149920255178</v>
      </c>
      <c r="AE84" s="260">
        <f t="shared" si="65"/>
        <v>43.232857142857142</v>
      </c>
      <c r="AF84" s="260">
        <f t="shared" si="65"/>
        <v>43.621149122807019</v>
      </c>
      <c r="AG84" s="260">
        <f t="shared" si="65"/>
        <v>46</v>
      </c>
      <c r="AH84" s="334">
        <f t="shared" ref="AH84:AH90" si="66">AVERAGE(P84:AC84)</f>
        <v>40.818039046479832</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9.5" customHeight="1">
      <c r="A85" s="345" t="s">
        <v>57</v>
      </c>
      <c r="B85" s="138" t="s">
        <v>57</v>
      </c>
      <c r="C85" s="138" t="s">
        <v>57</v>
      </c>
      <c r="D85" s="142"/>
      <c r="E85" s="142"/>
      <c r="F85" s="143">
        <f t="shared" ref="F85" si="67">F76-F75</f>
        <v>0</v>
      </c>
      <c r="G85" s="143">
        <f>G76-G75</f>
        <v>-3.0341000000000022</v>
      </c>
      <c r="H85" s="143">
        <f t="shared" ref="H85" si="68">H76-H75</f>
        <v>-1.9265789473684194</v>
      </c>
      <c r="I85" s="143">
        <f>I76-I75</f>
        <v>1.4299999999999855</v>
      </c>
      <c r="J85" s="143" t="e">
        <f>J76-J75</f>
        <v>#DIV/0!</v>
      </c>
      <c r="K85" s="143" t="e">
        <f t="shared" ref="K85:L85" si="69">K76-K75</f>
        <v>#REF!</v>
      </c>
      <c r="L85" s="143" t="e">
        <f t="shared" si="69"/>
        <v>#REF!</v>
      </c>
      <c r="M85" s="143">
        <f>M76-M75</f>
        <v>1.4249999999999972</v>
      </c>
      <c r="N85" s="143">
        <f>N76-N75</f>
        <v>3.875</v>
      </c>
      <c r="O85" s="143">
        <f>O76-O75</f>
        <v>6</v>
      </c>
      <c r="P85" s="143">
        <f>P76-P75</f>
        <v>9.7899999999999956</v>
      </c>
      <c r="Q85" s="143">
        <f>Q76-Q75</f>
        <v>4.5752631578947387</v>
      </c>
      <c r="R85" s="143">
        <f t="shared" ref="R85:AG85" si="70">R76-R75</f>
        <v>3.8622727272727388</v>
      </c>
      <c r="S85" s="143">
        <f t="shared" si="70"/>
        <v>3.3299999999999983</v>
      </c>
      <c r="T85" s="143">
        <f>T76-T75</f>
        <v>-0.23190476190475806</v>
      </c>
      <c r="U85" s="143">
        <f t="shared" si="70"/>
        <v>-0.79999999999999716</v>
      </c>
      <c r="V85" s="143">
        <f t="shared" si="70"/>
        <v>-0.8335000000000008</v>
      </c>
      <c r="W85" s="143">
        <f t="shared" si="70"/>
        <v>-3.8299999999999841</v>
      </c>
      <c r="X85" s="143">
        <f t="shared" si="70"/>
        <v>-3.2000000000000028</v>
      </c>
      <c r="Y85" s="361"/>
      <c r="Z85" s="361"/>
      <c r="AA85" s="143">
        <f t="shared" si="70"/>
        <v>-2</v>
      </c>
      <c r="AB85" s="143">
        <f t="shared" si="70"/>
        <v>0</v>
      </c>
      <c r="AC85" s="353">
        <f t="shared" si="70"/>
        <v>0.5</v>
      </c>
      <c r="AD85" s="321">
        <f t="shared" si="70"/>
        <v>6.0758452950558244</v>
      </c>
      <c r="AE85" s="260">
        <f t="shared" si="70"/>
        <v>0.76603174603175006</v>
      </c>
      <c r="AF85" s="260">
        <f t="shared" si="70"/>
        <v>-2.6211666666666602</v>
      </c>
      <c r="AG85" s="260">
        <f t="shared" si="70"/>
        <v>-0.5</v>
      </c>
      <c r="AH85" s="334">
        <f t="shared" si="66"/>
        <v>0.93017759360522734</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9.5" customHeight="1">
      <c r="A86" s="345" t="s">
        <v>58</v>
      </c>
      <c r="B86" s="138" t="s">
        <v>58</v>
      </c>
      <c r="C86" s="138" t="s">
        <v>58</v>
      </c>
      <c r="D86" s="142"/>
      <c r="E86" s="142"/>
      <c r="F86" s="143">
        <f t="shared" ref="F86" si="71">F77-F75</f>
        <v>0</v>
      </c>
      <c r="G86" s="143">
        <f>G77-G75</f>
        <v>19.766299999999994</v>
      </c>
      <c r="H86" s="143">
        <f t="shared" ref="H86" si="72">H77-H75</f>
        <v>18.313947368421083</v>
      </c>
      <c r="I86" s="143">
        <f>I77-I75</f>
        <v>19.860999999999997</v>
      </c>
      <c r="J86" s="143" t="e">
        <f>J77-J75</f>
        <v>#DIV/0!</v>
      </c>
      <c r="K86" s="143">
        <f t="shared" ref="K86:M86" si="73">K77-K75</f>
        <v>16.482500000000002</v>
      </c>
      <c r="L86" s="143">
        <f t="shared" si="73"/>
        <v>17.249999999999993</v>
      </c>
      <c r="M86" s="143">
        <f t="shared" si="73"/>
        <v>16.372499999999995</v>
      </c>
      <c r="N86" s="143">
        <f>N77-N75</f>
        <v>15.8125</v>
      </c>
      <c r="O86" s="143">
        <f>O77-O75</f>
        <v>17.5</v>
      </c>
      <c r="P86" s="143">
        <f>P77-P75</f>
        <v>23.610000000000003</v>
      </c>
      <c r="Q86" s="143">
        <f t="shared" ref="Q86" si="74">Q77-Q75</f>
        <v>15.207894736842107</v>
      </c>
      <c r="R86" s="143">
        <f>R77-R75</f>
        <v>17.63000000000001</v>
      </c>
      <c r="S86" s="143">
        <f t="shared" ref="S86:AG86" si="75">S77-S75</f>
        <v>15.560000000000002</v>
      </c>
      <c r="T86" s="143">
        <f>T77-T75</f>
        <v>14.896666666666668</v>
      </c>
      <c r="U86" s="143">
        <f t="shared" si="75"/>
        <v>13</v>
      </c>
      <c r="V86" s="143">
        <f t="shared" si="75"/>
        <v>9.4744999999999919</v>
      </c>
      <c r="W86" s="143">
        <f t="shared" si="75"/>
        <v>10.126315789473693</v>
      </c>
      <c r="X86" s="143">
        <f t="shared" si="75"/>
        <v>11.299999999999997</v>
      </c>
      <c r="Y86" s="361"/>
      <c r="Z86" s="361"/>
      <c r="AA86" s="143">
        <f t="shared" si="75"/>
        <v>11.75</v>
      </c>
      <c r="AB86" s="143">
        <f t="shared" si="75"/>
        <v>11</v>
      </c>
      <c r="AC86" s="353">
        <f t="shared" si="75"/>
        <v>10.5</v>
      </c>
      <c r="AD86" s="321">
        <f t="shared" si="75"/>
        <v>18.815964912280702</v>
      </c>
      <c r="AE86" s="260">
        <f t="shared" si="75"/>
        <v>14.485555555555557</v>
      </c>
      <c r="AF86" s="260">
        <f t="shared" si="75"/>
        <v>10.300271929824561</v>
      </c>
      <c r="AG86" s="260">
        <f t="shared" si="75"/>
        <v>11.083333333333336</v>
      </c>
      <c r="AH86" s="334">
        <f t="shared" si="66"/>
        <v>13.671281432748538</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9.5" customHeight="1">
      <c r="A87" s="345" t="s">
        <v>59</v>
      </c>
      <c r="B87" s="138" t="s">
        <v>59</v>
      </c>
      <c r="C87" s="138" t="s">
        <v>59</v>
      </c>
      <c r="D87" s="142"/>
      <c r="E87" s="142"/>
      <c r="F87" s="143">
        <f t="shared" ref="F87" si="76">F78-F75</f>
        <v>0</v>
      </c>
      <c r="G87" s="143">
        <f>G78-G75</f>
        <v>9.6289999999999978</v>
      </c>
      <c r="H87" s="143">
        <f t="shared" ref="H87" si="77">H78-H75</f>
        <v>9.384999999999998</v>
      </c>
      <c r="I87" s="143">
        <f>I78-I75</f>
        <v>13.61849999999999</v>
      </c>
      <c r="J87" s="143" t="e">
        <f>J78-J75</f>
        <v>#DIV/0!</v>
      </c>
      <c r="K87" s="143">
        <f t="shared" ref="K87:M87" si="78">K78-K75</f>
        <v>13.11</v>
      </c>
      <c r="L87" s="143">
        <f t="shared" si="78"/>
        <v>13.435000000000002</v>
      </c>
      <c r="M87" s="143">
        <f t="shared" si="78"/>
        <v>13.344999999999999</v>
      </c>
      <c r="N87" s="143">
        <f>N78-N75</f>
        <v>14.229999999999997</v>
      </c>
      <c r="O87" s="143">
        <f>O78-O75</f>
        <v>15.6</v>
      </c>
      <c r="P87" s="143">
        <f>P78-P75</f>
        <v>11.099999999999998</v>
      </c>
      <c r="Q87" s="143">
        <f>Q78-Q75</f>
        <v>11.711052631578951</v>
      </c>
      <c r="R87" s="143">
        <f t="shared" ref="R87:AG87" si="79">R78-R75</f>
        <v>12.238181818181829</v>
      </c>
      <c r="S87" s="143">
        <f t="shared" si="79"/>
        <v>10.5</v>
      </c>
      <c r="T87" s="143">
        <f>T78-T75</f>
        <v>10.901428571428582</v>
      </c>
      <c r="U87" s="143">
        <f t="shared" si="79"/>
        <v>11.899999999999999</v>
      </c>
      <c r="V87" s="143">
        <f t="shared" si="79"/>
        <v>11.920499999999997</v>
      </c>
      <c r="W87" s="143">
        <f t="shared" si="79"/>
        <v>9.7163157894736969</v>
      </c>
      <c r="X87" s="143">
        <f t="shared" si="79"/>
        <v>10.5</v>
      </c>
      <c r="Y87" s="361"/>
      <c r="Z87" s="361"/>
      <c r="AA87" s="143">
        <f t="shared" si="79"/>
        <v>11.299999999999997</v>
      </c>
      <c r="AB87" s="143">
        <f t="shared" si="79"/>
        <v>12.200000000000003</v>
      </c>
      <c r="AC87" s="353">
        <f t="shared" si="79"/>
        <v>12.75</v>
      </c>
      <c r="AD87" s="321">
        <f t="shared" si="79"/>
        <v>11.683078149920259</v>
      </c>
      <c r="AE87" s="260">
        <f t="shared" si="79"/>
        <v>11.100476190476193</v>
      </c>
      <c r="AF87" s="260">
        <f t="shared" si="79"/>
        <v>10.712271929824567</v>
      </c>
      <c r="AG87" s="260">
        <f t="shared" si="79"/>
        <v>12.083333333333336</v>
      </c>
      <c r="AH87" s="334">
        <f t="shared" si="66"/>
        <v>11.394789900888588</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9.5" customHeight="1">
      <c r="A88" s="345" t="s">
        <v>60</v>
      </c>
      <c r="B88" s="138" t="s">
        <v>60</v>
      </c>
      <c r="C88" s="138" t="s">
        <v>60</v>
      </c>
      <c r="D88" s="142"/>
      <c r="E88" s="142"/>
      <c r="F88" s="143">
        <f t="shared" ref="F88" si="80">F79-F75</f>
        <v>0</v>
      </c>
      <c r="G88" s="143">
        <f>G79-G75</f>
        <v>8.8899999999999935</v>
      </c>
      <c r="H88" s="143">
        <f t="shared" ref="H88" si="81">H79-H75</f>
        <v>9.4255263157894831</v>
      </c>
      <c r="I88" s="143">
        <f>I79-I75</f>
        <v>14.103000000000002</v>
      </c>
      <c r="J88" s="143" t="e">
        <f>J79-J75</f>
        <v>#DIV/0!</v>
      </c>
      <c r="K88" s="143">
        <f t="shared" ref="K88:M88" si="82">K79-K75</f>
        <v>13.350000000000001</v>
      </c>
      <c r="L88" s="143">
        <f t="shared" si="82"/>
        <v>13.75</v>
      </c>
      <c r="M88" s="143">
        <f t="shared" si="82"/>
        <v>13.07</v>
      </c>
      <c r="N88" s="143">
        <f>N79-N75</f>
        <v>14.030000000000001</v>
      </c>
      <c r="O88" s="143">
        <f>O79-O75</f>
        <v>14.15</v>
      </c>
      <c r="P88" s="143">
        <f>P79-P75</f>
        <v>9.34</v>
      </c>
      <c r="Q88" s="143">
        <f>Q79-Q75</f>
        <v>9.1599999999999966</v>
      </c>
      <c r="R88" s="143">
        <f t="shared" ref="R88:AG88" si="83">R79-R75</f>
        <v>10.375909090909097</v>
      </c>
      <c r="S88" s="143">
        <f t="shared" si="83"/>
        <v>9.0499999999999972</v>
      </c>
      <c r="T88" s="143">
        <f>T79-T75</f>
        <v>10.58333333333335</v>
      </c>
      <c r="U88" s="143">
        <f t="shared" si="83"/>
        <v>11.699999999999996</v>
      </c>
      <c r="V88" s="143">
        <f t="shared" si="83"/>
        <v>11.815499999999979</v>
      </c>
      <c r="W88" s="143">
        <f t="shared" si="83"/>
        <v>9.7089473684210574</v>
      </c>
      <c r="X88" s="143">
        <f t="shared" si="83"/>
        <v>10.5</v>
      </c>
      <c r="Y88" s="361"/>
      <c r="Z88" s="361"/>
      <c r="AA88" s="143">
        <f t="shared" si="83"/>
        <v>11</v>
      </c>
      <c r="AB88" s="143">
        <f t="shared" si="83"/>
        <v>11.5</v>
      </c>
      <c r="AC88" s="353">
        <f t="shared" si="83"/>
        <v>11.75</v>
      </c>
      <c r="AD88" s="321">
        <f t="shared" si="83"/>
        <v>9.6253030303030336</v>
      </c>
      <c r="AE88" s="260">
        <f t="shared" si="83"/>
        <v>10.44444444444445</v>
      </c>
      <c r="AF88" s="260">
        <f t="shared" si="83"/>
        <v>10.674815789473676</v>
      </c>
      <c r="AG88" s="260">
        <f t="shared" si="83"/>
        <v>11.416666666666664</v>
      </c>
      <c r="AH88" s="334">
        <f t="shared" si="66"/>
        <v>10.540307482721957</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19.5" customHeight="1">
      <c r="A89" s="345" t="s">
        <v>61</v>
      </c>
      <c r="B89" s="138" t="s">
        <v>61</v>
      </c>
      <c r="C89" s="138" t="s">
        <v>61</v>
      </c>
      <c r="D89" s="142"/>
      <c r="E89" s="142"/>
      <c r="F89" s="143">
        <f>F62</f>
        <v>0</v>
      </c>
      <c r="G89" s="143">
        <f>G80-G75</f>
        <v>-7.432040078740151</v>
      </c>
      <c r="H89" s="143">
        <f t="shared" ref="H89:I89" si="84">H80-H75</f>
        <v>-8.9503004558640669</v>
      </c>
      <c r="I89" s="143">
        <f t="shared" si="84"/>
        <v>-7.8993307086614237</v>
      </c>
      <c r="J89" s="143">
        <f>J62</f>
        <v>0</v>
      </c>
      <c r="K89" s="143">
        <f>K62</f>
        <v>-8.1550000000000011</v>
      </c>
      <c r="L89" s="143">
        <f>L62</f>
        <v>-8.1550000000000011</v>
      </c>
      <c r="M89" s="143">
        <f>M62</f>
        <v>-8.33</v>
      </c>
      <c r="N89" s="143">
        <f>N62</f>
        <v>-6.9175000000000004</v>
      </c>
      <c r="O89" s="143">
        <f t="shared" ref="O89:AC89" si="85">O63</f>
        <v>-6.7333333333333334</v>
      </c>
      <c r="P89" s="143">
        <f t="shared" si="85"/>
        <v>-3.13</v>
      </c>
      <c r="Q89" s="143">
        <f t="shared" si="85"/>
        <v>-5.08</v>
      </c>
      <c r="R89" s="143">
        <f t="shared" si="85"/>
        <v>-7.3010164638511021</v>
      </c>
      <c r="S89" s="143">
        <f t="shared" si="85"/>
        <v>-8.77</v>
      </c>
      <c r="T89" s="143">
        <f t="shared" si="85"/>
        <v>-9.0720209973753256</v>
      </c>
      <c r="U89" s="143">
        <f t="shared" si="85"/>
        <v>-8.8000000000000007</v>
      </c>
      <c r="V89" s="143">
        <f t="shared" si="85"/>
        <v>-4.3456023622047368</v>
      </c>
      <c r="W89" s="143">
        <f t="shared" si="85"/>
        <v>-5.6621052631578834</v>
      </c>
      <c r="X89" s="143">
        <f t="shared" si="85"/>
        <v>-6</v>
      </c>
      <c r="Y89" s="143"/>
      <c r="Z89" s="143"/>
      <c r="AA89" s="143">
        <f t="shared" si="85"/>
        <v>-6.5</v>
      </c>
      <c r="AB89" s="143">
        <f t="shared" si="85"/>
        <v>-7</v>
      </c>
      <c r="AC89" s="353">
        <f t="shared" si="85"/>
        <v>-6.7</v>
      </c>
      <c r="AD89" s="365">
        <f>AD62</f>
        <v>-5.1703388212837007</v>
      </c>
      <c r="AE89" s="260">
        <f>AE62</f>
        <v>-8.7422592062355839</v>
      </c>
      <c r="AF89" s="260">
        <f>AF80-AF75</f>
        <v>199.49016666666665</v>
      </c>
      <c r="AG89" s="358">
        <f>AG80-AG75</f>
        <v>203.34333333333331</v>
      </c>
      <c r="AH89" s="334">
        <f t="shared" si="66"/>
        <v>-6.5300620905490883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ht="36.75" customHeight="1" thickBot="1">
      <c r="A90" s="346" t="s">
        <v>62</v>
      </c>
      <c r="B90" s="347" t="s">
        <v>62</v>
      </c>
      <c r="C90" s="347" t="s">
        <v>62</v>
      </c>
      <c r="D90" s="348"/>
      <c r="E90" s="348"/>
      <c r="F90" s="349">
        <f t="shared" ref="F90" si="86">F71</f>
        <v>0</v>
      </c>
      <c r="G90" s="349">
        <f>G71</f>
        <v>0</v>
      </c>
      <c r="H90" s="349">
        <f t="shared" ref="H90" si="87">H71</f>
        <v>0</v>
      </c>
      <c r="I90" s="349">
        <f>I71</f>
        <v>0</v>
      </c>
      <c r="J90" s="349" t="e">
        <f>J71</f>
        <v>#DIV/0!</v>
      </c>
      <c r="K90" s="349">
        <f t="shared" ref="K90:M90" si="88">K71</f>
        <v>1.2</v>
      </c>
      <c r="L90" s="349">
        <f t="shared" si="88"/>
        <v>1.5</v>
      </c>
      <c r="M90" s="349">
        <f t="shared" si="88"/>
        <v>1.625</v>
      </c>
      <c r="N90" s="349">
        <f>N81-N75</f>
        <v>1.6000000000000014</v>
      </c>
      <c r="O90" s="349">
        <f>O81-O75</f>
        <v>2.0666666666666669</v>
      </c>
      <c r="P90" s="349">
        <f>P81-P75</f>
        <v>3.5</v>
      </c>
      <c r="Q90" s="349">
        <f>Q81-Q75</f>
        <v>3.1799999999999997</v>
      </c>
      <c r="R90" s="349">
        <f t="shared" ref="R90:AG90" si="89">R81-R75</f>
        <v>3.3497727272727289</v>
      </c>
      <c r="S90" s="349">
        <f t="shared" si="89"/>
        <v>2.4500000000000028</v>
      </c>
      <c r="T90" s="349">
        <f>T81-T75</f>
        <v>2.6066785714285672</v>
      </c>
      <c r="U90" s="349">
        <f t="shared" si="89"/>
        <v>2.1000000000000014</v>
      </c>
      <c r="V90" s="349">
        <f t="shared" si="89"/>
        <v>2.6369285714285553</v>
      </c>
      <c r="W90" s="349">
        <f t="shared" si="89"/>
        <v>2.2523026315789423</v>
      </c>
      <c r="X90" s="349">
        <f t="shared" si="89"/>
        <v>2.7000000000000028</v>
      </c>
      <c r="Y90" s="362"/>
      <c r="Z90" s="362"/>
      <c r="AA90" s="349">
        <f t="shared" si="89"/>
        <v>2.7000000000000028</v>
      </c>
      <c r="AB90" s="349">
        <f t="shared" si="89"/>
        <v>3</v>
      </c>
      <c r="AC90" s="354">
        <f t="shared" si="89"/>
        <v>3</v>
      </c>
      <c r="AD90" s="351">
        <f>AD81-AD75</f>
        <v>3.3432575757575727</v>
      </c>
      <c r="AE90" s="352">
        <f>AE81-AE75</f>
        <v>2.3855595238095191</v>
      </c>
      <c r="AF90" s="352">
        <f>AF81-AF75</f>
        <v>2.5297437343358311</v>
      </c>
      <c r="AG90" s="352">
        <f t="shared" si="89"/>
        <v>2.8999999999999986</v>
      </c>
      <c r="AH90" s="342">
        <f t="shared" si="66"/>
        <v>2.7896402084757335</v>
      </c>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c r="A91" s="422"/>
      <c r="B91" s="276"/>
      <c r="C91" s="276"/>
      <c r="D91" s="152"/>
      <c r="E91" s="152"/>
      <c r="F91" s="277"/>
      <c r="G91" s="277"/>
      <c r="H91" s="277"/>
      <c r="I91" s="277"/>
      <c r="J91" s="278"/>
      <c r="K91" s="277"/>
      <c r="L91" s="277"/>
      <c r="M91" s="277"/>
      <c r="N91" s="277"/>
      <c r="O91" s="277"/>
      <c r="P91" s="277"/>
      <c r="Q91" s="277"/>
      <c r="R91" s="279"/>
      <c r="S91" s="279"/>
      <c r="T91" s="279"/>
      <c r="U91" s="279"/>
      <c r="V91" s="279"/>
      <c r="W91" s="279"/>
      <c r="X91" s="279"/>
      <c r="Y91" s="280"/>
      <c r="Z91" s="280"/>
      <c r="AA91" s="279"/>
      <c r="AB91" s="279"/>
      <c r="AC91" s="279"/>
      <c r="AD91" s="279"/>
      <c r="AE91" s="279"/>
      <c r="AF91" s="279"/>
      <c r="AG91" s="279"/>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t="112.5" hidden="1">
      <c r="A92" s="422"/>
      <c r="B92" s="281"/>
      <c r="C92" s="281"/>
      <c r="D92" s="282"/>
      <c r="E92" s="282"/>
      <c r="F92" s="283" t="s">
        <v>4</v>
      </c>
      <c r="G92" s="283" t="s">
        <v>5</v>
      </c>
      <c r="H92" s="283" t="s">
        <v>6</v>
      </c>
      <c r="I92" s="283" t="s">
        <v>7</v>
      </c>
      <c r="J92" s="284"/>
      <c r="K92" s="283" t="s">
        <v>9</v>
      </c>
      <c r="L92" s="283" t="s">
        <v>9</v>
      </c>
      <c r="M92" s="283" t="s">
        <v>70</v>
      </c>
      <c r="N92" s="283" t="s">
        <v>12</v>
      </c>
      <c r="O92" s="283" t="s">
        <v>13</v>
      </c>
      <c r="P92" s="283" t="s">
        <v>13</v>
      </c>
      <c r="Q92" s="283" t="s">
        <v>13</v>
      </c>
      <c r="R92" s="283"/>
      <c r="S92" s="283"/>
      <c r="T92" s="283"/>
      <c r="U92" s="283"/>
      <c r="V92" s="283" t="s">
        <v>17</v>
      </c>
      <c r="W92" s="286"/>
      <c r="X92" s="286"/>
      <c r="Y92" s="285"/>
      <c r="Z92" s="285"/>
      <c r="AA92" s="286"/>
      <c r="AB92" s="286"/>
      <c r="AC92" s="286"/>
      <c r="AD92" s="283" t="s">
        <v>55</v>
      </c>
      <c r="AE92" s="283" t="s">
        <v>55</v>
      </c>
      <c r="AF92" s="283"/>
      <c r="AG92" s="283" t="s">
        <v>55</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422"/>
      <c r="B93" s="287">
        <v>0.03</v>
      </c>
      <c r="C93" s="287">
        <v>0.03</v>
      </c>
      <c r="D93" s="288"/>
      <c r="E93" s="288"/>
      <c r="F93" s="289">
        <f>$B$93*$J$93</f>
        <v>-0.6</v>
      </c>
      <c r="G93" s="289">
        <f>$B$93*$J$93</f>
        <v>-0.6</v>
      </c>
      <c r="H93" s="289">
        <f>$B$93*$J$93</f>
        <v>-0.6</v>
      </c>
      <c r="I93" s="289">
        <f>$B$93*$J$93</f>
        <v>-0.6</v>
      </c>
      <c r="J93" s="290">
        <v>-20</v>
      </c>
      <c r="K93" s="289">
        <f t="shared" ref="K93:P93" si="90">$B$93*$J$93</f>
        <v>-0.6</v>
      </c>
      <c r="L93" s="289">
        <f t="shared" si="90"/>
        <v>-0.6</v>
      </c>
      <c r="M93" s="289">
        <f t="shared" si="90"/>
        <v>-0.6</v>
      </c>
      <c r="N93" s="289">
        <f t="shared" si="90"/>
        <v>-0.6</v>
      </c>
      <c r="O93" s="289">
        <f t="shared" si="90"/>
        <v>-0.6</v>
      </c>
      <c r="P93" s="289">
        <f t="shared" si="90"/>
        <v>-0.6</v>
      </c>
      <c r="Q93" s="289">
        <f>$B$93*$J$93</f>
        <v>-0.6</v>
      </c>
      <c r="R93" s="291"/>
      <c r="S93" s="291"/>
      <c r="T93" s="291"/>
      <c r="U93" s="291"/>
      <c r="V93" s="291">
        <v>0.94499999999999995</v>
      </c>
      <c r="W93" s="291"/>
      <c r="X93" s="291"/>
      <c r="Y93" s="292"/>
      <c r="Z93" s="292"/>
      <c r="AA93" s="291"/>
      <c r="AB93" s="291"/>
      <c r="AC93" s="291"/>
      <c r="AD93" s="289">
        <f>$B$93*$J$93</f>
        <v>-0.6</v>
      </c>
      <c r="AE93" s="289">
        <f>$B$93*$J$93</f>
        <v>-0.6</v>
      </c>
      <c r="AF93" s="289"/>
      <c r="AG93" s="289">
        <f>$B$93*$J$93</f>
        <v>-0.6</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422"/>
      <c r="B94" s="287">
        <v>0.03</v>
      </c>
      <c r="C94" s="287">
        <v>0.03</v>
      </c>
      <c r="D94" s="288"/>
      <c r="E94" s="288"/>
      <c r="F94" s="289">
        <f t="shared" ref="F94:I97" si="91">$B94*(F76-F$75-1.7)</f>
        <v>-5.0999999999999997E-2</v>
      </c>
      <c r="G94" s="289">
        <f t="shared" si="91"/>
        <v>-0.14202300000000007</v>
      </c>
      <c r="H94" s="289">
        <f t="shared" si="91"/>
        <v>-0.10879736842105259</v>
      </c>
      <c r="I94" s="289">
        <f t="shared" si="91"/>
        <v>-8.1000000000004332E-3</v>
      </c>
      <c r="J94" s="290"/>
      <c r="K94" s="289" t="e">
        <f t="shared" ref="K94:P97" si="92">$B94*(K76-K$75-1.7)</f>
        <v>#REF!</v>
      </c>
      <c r="L94" s="289" t="e">
        <f t="shared" si="92"/>
        <v>#REF!</v>
      </c>
      <c r="M94" s="289">
        <f t="shared" si="92"/>
        <v>-8.2500000000000837E-3</v>
      </c>
      <c r="N94" s="289">
        <f t="shared" si="92"/>
        <v>6.5249999999999989E-2</v>
      </c>
      <c r="O94" s="289">
        <f t="shared" si="92"/>
        <v>0.129</v>
      </c>
      <c r="P94" s="289">
        <f t="shared" si="92"/>
        <v>0.24269999999999989</v>
      </c>
      <c r="Q94" s="289">
        <f>$B94*(Q76-Q$75-1.7)</f>
        <v>8.6257894736842158E-2</v>
      </c>
      <c r="R94" s="291"/>
      <c r="S94" s="291"/>
      <c r="T94" s="291"/>
      <c r="U94" s="291"/>
      <c r="V94" s="291" t="e">
        <v>#REF!</v>
      </c>
      <c r="W94" s="291"/>
      <c r="X94" s="291"/>
      <c r="Y94" s="292"/>
      <c r="Z94" s="292"/>
      <c r="AA94" s="291"/>
      <c r="AB94" s="291"/>
      <c r="AC94" s="291"/>
      <c r="AD94" s="289">
        <f t="shared" ref="AD94:AG97" si="93">$B94*(AD76-AD$75-1.7)</f>
        <v>0.13127535885167471</v>
      </c>
      <c r="AE94" s="289">
        <f t="shared" si="93"/>
        <v>-2.8019047619047496E-2</v>
      </c>
      <c r="AF94" s="289"/>
      <c r="AG94" s="289">
        <f t="shared" si="93"/>
        <v>-6.6000000000000003E-2</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422"/>
      <c r="B95" s="287">
        <v>0.16</v>
      </c>
      <c r="C95" s="287">
        <v>0.16</v>
      </c>
      <c r="D95" s="288"/>
      <c r="E95" s="288"/>
      <c r="F95" s="289">
        <f t="shared" si="91"/>
        <v>-0.27200000000000002</v>
      </c>
      <c r="G95" s="289">
        <f t="shared" si="91"/>
        <v>2.8906079999999994</v>
      </c>
      <c r="H95" s="289">
        <f t="shared" si="91"/>
        <v>2.6582315789473734</v>
      </c>
      <c r="I95" s="289">
        <f t="shared" si="91"/>
        <v>2.9057599999999999</v>
      </c>
      <c r="J95" s="290"/>
      <c r="K95" s="289">
        <f t="shared" si="92"/>
        <v>2.3652000000000006</v>
      </c>
      <c r="L95" s="289">
        <f t="shared" si="92"/>
        <v>2.4879999999999991</v>
      </c>
      <c r="M95" s="289">
        <f t="shared" si="92"/>
        <v>2.3475999999999995</v>
      </c>
      <c r="N95" s="289">
        <f t="shared" si="92"/>
        <v>2.258</v>
      </c>
      <c r="O95" s="289">
        <f t="shared" si="92"/>
        <v>2.528</v>
      </c>
      <c r="P95" s="289">
        <f t="shared" si="92"/>
        <v>3.5056000000000007</v>
      </c>
      <c r="Q95" s="289">
        <f>$B95*(Q77-Q$75-1.7)</f>
        <v>2.1612631578947372</v>
      </c>
      <c r="R95" s="291"/>
      <c r="S95" s="291"/>
      <c r="T95" s="291"/>
      <c r="U95" s="291"/>
      <c r="V95" s="291" t="e">
        <v>#REF!</v>
      </c>
      <c r="W95" s="291"/>
      <c r="X95" s="291"/>
      <c r="Y95" s="292"/>
      <c r="Z95" s="292"/>
      <c r="AA95" s="291"/>
      <c r="AB95" s="291"/>
      <c r="AC95" s="291"/>
      <c r="AD95" s="289">
        <f t="shared" si="93"/>
        <v>2.7385543859649126</v>
      </c>
      <c r="AE95" s="289">
        <f t="shared" si="93"/>
        <v>2.0456888888888893</v>
      </c>
      <c r="AF95" s="289"/>
      <c r="AG95" s="289">
        <f t="shared" si="93"/>
        <v>1.5013333333333339</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0.15</v>
      </c>
      <c r="C96" s="287">
        <v>0.15</v>
      </c>
      <c r="D96" s="288"/>
      <c r="E96" s="288"/>
      <c r="F96" s="289">
        <f t="shared" si="91"/>
        <v>-0.255</v>
      </c>
      <c r="G96" s="289">
        <f t="shared" si="91"/>
        <v>1.1893499999999997</v>
      </c>
      <c r="H96" s="289">
        <f t="shared" si="91"/>
        <v>1.1527499999999997</v>
      </c>
      <c r="I96" s="289">
        <f t="shared" si="91"/>
        <v>1.7877749999999986</v>
      </c>
      <c r="J96" s="290"/>
      <c r="K96" s="289">
        <f t="shared" si="92"/>
        <v>1.7115</v>
      </c>
      <c r="L96" s="289">
        <f t="shared" si="92"/>
        <v>1.7602500000000003</v>
      </c>
      <c r="M96" s="289">
        <f t="shared" si="92"/>
        <v>1.7467499999999998</v>
      </c>
      <c r="N96" s="289">
        <f t="shared" si="92"/>
        <v>1.8794999999999995</v>
      </c>
      <c r="O96" s="289">
        <f t="shared" si="92"/>
        <v>2.085</v>
      </c>
      <c r="P96" s="289">
        <f t="shared" si="92"/>
        <v>1.4099999999999997</v>
      </c>
      <c r="Q96" s="289">
        <f>$B96*(Q78-Q$75-1.7)</f>
        <v>1.5016578947368429</v>
      </c>
      <c r="R96" s="291"/>
      <c r="S96" s="291"/>
      <c r="T96" s="291"/>
      <c r="U96" s="291"/>
      <c r="V96" s="291" t="e">
        <v>#REF!</v>
      </c>
      <c r="W96" s="291"/>
      <c r="X96" s="291"/>
      <c r="Y96" s="292"/>
      <c r="Z96" s="292"/>
      <c r="AA96" s="291"/>
      <c r="AB96" s="291"/>
      <c r="AC96" s="291"/>
      <c r="AD96" s="289">
        <f t="shared" si="93"/>
        <v>1.4974617224880389</v>
      </c>
      <c r="AE96" s="289">
        <f t="shared" si="93"/>
        <v>1.4100714285714291</v>
      </c>
      <c r="AF96" s="289"/>
      <c r="AG96" s="289">
        <f t="shared" si="93"/>
        <v>1.5575000000000003</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0.39</v>
      </c>
      <c r="C97" s="287">
        <v>0.39</v>
      </c>
      <c r="D97" s="288"/>
      <c r="E97" s="288"/>
      <c r="F97" s="289">
        <f t="shared" si="91"/>
        <v>-0.66300000000000003</v>
      </c>
      <c r="G97" s="289">
        <f t="shared" si="91"/>
        <v>2.8040999999999974</v>
      </c>
      <c r="H97" s="289">
        <f t="shared" si="91"/>
        <v>3.0129552631578984</v>
      </c>
      <c r="I97" s="289">
        <f t="shared" si="91"/>
        <v>4.8371700000000013</v>
      </c>
      <c r="J97" s="290"/>
      <c r="K97" s="289">
        <f t="shared" si="92"/>
        <v>4.5435000000000008</v>
      </c>
      <c r="L97" s="289">
        <f t="shared" si="92"/>
        <v>4.6995000000000005</v>
      </c>
      <c r="M97" s="289">
        <f t="shared" si="92"/>
        <v>4.4343000000000004</v>
      </c>
      <c r="N97" s="289">
        <f t="shared" si="92"/>
        <v>4.8087000000000009</v>
      </c>
      <c r="O97" s="289">
        <f t="shared" si="92"/>
        <v>4.8555000000000001</v>
      </c>
      <c r="P97" s="289">
        <f t="shared" si="92"/>
        <v>2.9796</v>
      </c>
      <c r="Q97" s="289">
        <f>$B97*(Q79-Q$75-1.7)</f>
        <v>2.9093999999999989</v>
      </c>
      <c r="R97" s="291"/>
      <c r="S97" s="291"/>
      <c r="T97" s="291"/>
      <c r="U97" s="291"/>
      <c r="V97" s="291" t="e">
        <v>#REF!</v>
      </c>
      <c r="W97" s="291"/>
      <c r="X97" s="291"/>
      <c r="Y97" s="292"/>
      <c r="Z97" s="292"/>
      <c r="AA97" s="291"/>
      <c r="AB97" s="291"/>
      <c r="AC97" s="291"/>
      <c r="AD97" s="289">
        <f t="shared" si="93"/>
        <v>3.0908681818181831</v>
      </c>
      <c r="AE97" s="289">
        <f t="shared" si="93"/>
        <v>3.4103333333333361</v>
      </c>
      <c r="AF97" s="289"/>
      <c r="AG97" s="289">
        <f t="shared" si="93"/>
        <v>3.7894999999999994</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0.12</v>
      </c>
      <c r="C98" s="287">
        <v>0.12</v>
      </c>
      <c r="D98" s="288"/>
      <c r="E98" s="288"/>
      <c r="F98" s="289">
        <f>$B$98*((F80/6.5)-(F$75-1.7))</f>
        <v>0.20399999999999999</v>
      </c>
      <c r="G98" s="289">
        <f>$B$98*((G80/6.5)-(G$75-1.7))</f>
        <v>-5.637637662992125</v>
      </c>
      <c r="H98" s="289">
        <f>$B$98*((H80/6.5)-(H$75-1.7))</f>
        <v>-4.8036857088208089</v>
      </c>
      <c r="I98" s="289">
        <f>$B$98*((I80/6.5)-(I$75-1.7))</f>
        <v>-4.5491414900060576</v>
      </c>
      <c r="J98" s="290"/>
      <c r="K98" s="289">
        <f t="shared" ref="K98:M98" si="94">$B$98*((K80/6.5)-(K$75-1.7))</f>
        <v>-0.88577076923076925</v>
      </c>
      <c r="L98" s="289">
        <f t="shared" si="94"/>
        <v>-0.88175538461538472</v>
      </c>
      <c r="M98" s="289">
        <f t="shared" si="94"/>
        <v>-0.90721384615384548</v>
      </c>
      <c r="N98" s="289">
        <f>$B$98*((N80/6.5)-(N$75-1.7))</f>
        <v>-0.73502076923076998</v>
      </c>
      <c r="O98" s="289">
        <f>$B$98*((O80/6.5)-(O$75-1.7))</f>
        <v>-0.58535384615384611</v>
      </c>
      <c r="P98" s="289">
        <f>$B$98*((P80/6.5)-(P$75-1.7))</f>
        <v>-0.23717538461538468</v>
      </c>
      <c r="Q98" s="289">
        <f>$B$98*((Q80/6.5)-(Q$75-1.7))</f>
        <v>-0.47267805668016233</v>
      </c>
      <c r="R98" s="291"/>
      <c r="S98" s="291"/>
      <c r="T98" s="291"/>
      <c r="U98" s="291"/>
      <c r="V98" s="291" t="e">
        <v>#REF!</v>
      </c>
      <c r="W98" s="291"/>
      <c r="X98" s="291"/>
      <c r="Y98" s="292"/>
      <c r="Z98" s="292"/>
      <c r="AA98" s="291"/>
      <c r="AB98" s="291"/>
      <c r="AC98" s="291"/>
      <c r="AD98" s="289">
        <f t="shared" ref="AD98:AG98" si="95">$B$98*((AD80/6.5)-(AD$75-1.7))</f>
        <v>-0.48635767390504225</v>
      </c>
      <c r="AE98" s="289">
        <f t="shared" si="95"/>
        <v>-0.9568099633699626</v>
      </c>
      <c r="AF98" s="289"/>
      <c r="AG98" s="289">
        <f t="shared" si="95"/>
        <v>-0.71273846153846165</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0.03</v>
      </c>
      <c r="C99" s="287">
        <v>0.03</v>
      </c>
      <c r="D99" s="288"/>
      <c r="E99" s="288"/>
      <c r="F99" s="289">
        <f>$B99*(F82-F$75-1.7)</f>
        <v>-5.0999999999999997E-2</v>
      </c>
      <c r="G99" s="289">
        <f>$B99*(G82-G$75-1.7)</f>
        <v>-1.7363999999999999</v>
      </c>
      <c r="H99" s="289">
        <f>$B99*(H82-H$75-1.7)</f>
        <v>-1.4817236842105261</v>
      </c>
      <c r="I99" s="289">
        <f>$B99*(I82-I$75-1.7)</f>
        <v>-1.4122500000000002</v>
      </c>
      <c r="J99" s="290"/>
      <c r="K99" s="289">
        <f t="shared" ref="K99:M99" si="96">$B99*(K82-K$75-1.7)</f>
        <v>-1.5</v>
      </c>
      <c r="L99" s="289">
        <f t="shared" si="96"/>
        <v>-1.4565000000000001</v>
      </c>
      <c r="M99" s="289">
        <f t="shared" si="96"/>
        <v>-1.5100499999999999</v>
      </c>
      <c r="N99" s="289">
        <f>$B99*(N82-N$75-1.7)</f>
        <v>-1.4385000000000001</v>
      </c>
      <c r="O99" s="289">
        <f>$B99*(O82-O$75-1.7)</f>
        <v>-5.0999999999999997E-2</v>
      </c>
      <c r="P99" s="289">
        <f>$B99*(P82-P$75-1.7)</f>
        <v>-0.85529999999999995</v>
      </c>
      <c r="Q99" s="289">
        <f>$B99*(Q82-Q$75-1.7)</f>
        <v>-0.93007894736842101</v>
      </c>
      <c r="R99" s="291"/>
      <c r="S99" s="291"/>
      <c r="T99" s="291"/>
      <c r="U99" s="291"/>
      <c r="V99" s="291" t="e">
        <v>#REF!</v>
      </c>
      <c r="W99" s="291"/>
      <c r="X99" s="291"/>
      <c r="Y99" s="292"/>
      <c r="Z99" s="292"/>
      <c r="AA99" s="291"/>
      <c r="AB99" s="291"/>
      <c r="AC99" s="291"/>
      <c r="AD99" s="289">
        <f t="shared" ref="AD99:AG99" si="97">$B99*(AD82-AD$75-1.7)</f>
        <v>-0.96354449760765526</v>
      </c>
      <c r="AE99" s="289">
        <f t="shared" si="97"/>
        <v>-1.3479857142857143</v>
      </c>
      <c r="AF99" s="289"/>
      <c r="AG99" s="289">
        <f t="shared" si="97"/>
        <v>-1.431</v>
      </c>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87">
        <v>0.09</v>
      </c>
      <c r="C100" s="287">
        <v>0.09</v>
      </c>
      <c r="D100" s="288"/>
      <c r="E100" s="288"/>
      <c r="F100" s="289"/>
      <c r="G100" s="289"/>
      <c r="H100" s="289"/>
      <c r="I100" s="289"/>
      <c r="J100" s="290"/>
      <c r="K100" s="289"/>
      <c r="L100" s="289"/>
      <c r="M100" s="289"/>
      <c r="N100" s="289"/>
      <c r="O100" s="289"/>
      <c r="P100" s="289"/>
      <c r="Q100" s="289"/>
      <c r="R100" s="291"/>
      <c r="S100" s="291"/>
      <c r="T100" s="291"/>
      <c r="U100" s="291"/>
      <c r="V100" s="291"/>
      <c r="W100" s="291"/>
      <c r="X100" s="291"/>
      <c r="Y100" s="292"/>
      <c r="Z100" s="292"/>
      <c r="AA100" s="291"/>
      <c r="AB100" s="291"/>
      <c r="AC100" s="291"/>
      <c r="AD100" s="289"/>
      <c r="AE100" s="289"/>
      <c r="AF100" s="289"/>
      <c r="AG100" s="289"/>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hidden="1">
      <c r="A101" s="252"/>
      <c r="B101" s="293"/>
      <c r="C101" s="293"/>
      <c r="D101" s="294"/>
      <c r="E101" s="294"/>
      <c r="F101" s="289">
        <f>SUM(F93:F99)</f>
        <v>-1.6879999999999999</v>
      </c>
      <c r="G101" s="289">
        <f>SUM(G93:G99)</f>
        <v>-1.2320026629921286</v>
      </c>
      <c r="H101" s="289">
        <f t="shared" ref="H101" si="98">SUM(H93:H99)</f>
        <v>-0.17026991934711599</v>
      </c>
      <c r="I101" s="289">
        <f>SUM(I93:I99)</f>
        <v>2.9612135099939429</v>
      </c>
      <c r="J101" s="290"/>
      <c r="K101" s="289" t="e">
        <f t="shared" ref="K101:M101" si="99">SUM(K93:K99)</f>
        <v>#REF!</v>
      </c>
      <c r="L101" s="289" t="e">
        <f t="shared" si="99"/>
        <v>#REF!</v>
      </c>
      <c r="M101" s="289">
        <f t="shared" si="99"/>
        <v>5.503136153846155</v>
      </c>
      <c r="N101" s="289">
        <f>SUM(N93:N99)</f>
        <v>6.2379292307692298</v>
      </c>
      <c r="O101" s="289">
        <f>SUM(O93:O99)</f>
        <v>8.3611461538461516</v>
      </c>
      <c r="P101" s="289">
        <f>SUM(P93:P99)</f>
        <v>6.4454246153846162</v>
      </c>
      <c r="Q101" s="289">
        <f t="shared" ref="Q101" si="100">SUM(Q93:Q99)</f>
        <v>4.6558219433198378</v>
      </c>
      <c r="R101" s="291"/>
      <c r="S101" s="291"/>
      <c r="T101" s="291"/>
      <c r="U101" s="291"/>
      <c r="V101" s="291" t="e">
        <v>#REF!</v>
      </c>
      <c r="W101" s="291"/>
      <c r="X101" s="291"/>
      <c r="Y101" s="292"/>
      <c r="Z101" s="292"/>
      <c r="AA101" s="291"/>
      <c r="AB101" s="291"/>
      <c r="AC101" s="291"/>
      <c r="AD101" s="289">
        <f t="shared" ref="AD101:AG101" si="101">SUM(AD93:AD99)</f>
        <v>5.4082574776101122</v>
      </c>
      <c r="AE101" s="289">
        <f t="shared" si="101"/>
        <v>3.9332789255189295</v>
      </c>
      <c r="AF101" s="289"/>
      <c r="AG101" s="289">
        <f t="shared" si="101"/>
        <v>4.0385948717948725</v>
      </c>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77"/>
      <c r="V102" s="279"/>
      <c r="W102" s="279"/>
      <c r="X102" s="279"/>
      <c r="Y102" s="280"/>
      <c r="Z102" s="280"/>
      <c r="AA102" s="279"/>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77"/>
      <c r="V103" s="279"/>
      <c r="W103" s="279"/>
      <c r="X103" s="279"/>
      <c r="Y103" s="280"/>
      <c r="Z103" s="280"/>
      <c r="AA103" s="279"/>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52"/>
      <c r="B104" s="276"/>
      <c r="C104" s="276"/>
      <c r="D104" s="152"/>
      <c r="E104" s="152"/>
      <c r="F104" s="277"/>
      <c r="G104" s="277"/>
      <c r="H104" s="277"/>
      <c r="I104" s="277"/>
      <c r="J104" s="278"/>
      <c r="K104" s="277"/>
      <c r="L104" s="277"/>
      <c r="M104" s="277"/>
      <c r="N104" s="277"/>
      <c r="O104" s="277"/>
      <c r="P104" s="277"/>
      <c r="Q104" s="277"/>
      <c r="R104" s="277"/>
      <c r="S104" s="277"/>
      <c r="T104" s="277"/>
      <c r="U104" s="277"/>
      <c r="V104" s="279"/>
      <c r="W104" s="279"/>
      <c r="X104" s="279"/>
      <c r="Y104" s="280"/>
      <c r="Z104" s="280"/>
      <c r="AA104" s="279"/>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77"/>
      <c r="V105" s="279"/>
      <c r="W105" s="279"/>
      <c r="X105" s="279"/>
      <c r="Y105" s="280"/>
      <c r="Z105" s="280"/>
      <c r="AA105" s="279"/>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77"/>
      <c r="V106" s="279"/>
      <c r="W106" s="279"/>
      <c r="X106" s="279"/>
      <c r="Y106" s="280"/>
      <c r="Z106" s="280"/>
      <c r="AA106" s="279"/>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77"/>
      <c r="V107" s="279"/>
      <c r="W107" s="279"/>
      <c r="X107" s="279"/>
      <c r="Y107" s="280"/>
      <c r="Z107" s="280"/>
      <c r="AA107" s="279"/>
      <c r="AB107" s="279"/>
      <c r="AC107" s="279"/>
      <c r="AD107" s="279"/>
      <c r="AE107" s="279"/>
      <c r="AF107" s="279"/>
      <c r="AG107" s="279"/>
      <c r="AH107" s="7"/>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row>
    <row r="108" spans="1:358">
      <c r="A108" s="295"/>
      <c r="B108" s="276"/>
      <c r="C108" s="276"/>
      <c r="D108" s="152"/>
      <c r="E108" s="152"/>
      <c r="F108" s="277"/>
      <c r="G108" s="277"/>
      <c r="H108" s="277"/>
      <c r="I108" s="277"/>
      <c r="J108" s="278"/>
      <c r="K108" s="277"/>
      <c r="L108" s="277"/>
      <c r="M108" s="277"/>
      <c r="N108" s="277"/>
      <c r="O108" s="277"/>
      <c r="P108" s="277"/>
      <c r="Q108" s="277"/>
      <c r="R108" s="277"/>
      <c r="S108" s="277"/>
      <c r="T108" s="277"/>
      <c r="U108" s="277"/>
      <c r="V108" s="279"/>
      <c r="W108" s="279"/>
      <c r="X108" s="279"/>
      <c r="Y108" s="280"/>
      <c r="Z108" s="280"/>
      <c r="AA108" s="279"/>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77"/>
      <c r="V109" s="279"/>
      <c r="W109" s="279"/>
      <c r="X109" s="279"/>
      <c r="Y109" s="280"/>
      <c r="Z109" s="280"/>
      <c r="AA109" s="279"/>
      <c r="AB109" s="279"/>
      <c r="AC109" s="279"/>
      <c r="AD109" s="279"/>
      <c r="AE109" s="279"/>
      <c r="AF109" s="279"/>
      <c r="AG109" s="279"/>
      <c r="AH109" s="7"/>
    </row>
    <row r="110" spans="1:358">
      <c r="A110" s="252"/>
      <c r="B110" s="276"/>
      <c r="C110" s="276"/>
      <c r="D110" s="152"/>
      <c r="E110" s="152"/>
      <c r="F110" s="277"/>
      <c r="G110" s="277"/>
      <c r="H110" s="277"/>
      <c r="I110" s="277"/>
      <c r="J110" s="278"/>
      <c r="K110" s="277"/>
      <c r="L110" s="277"/>
      <c r="M110" s="277"/>
      <c r="N110" s="277"/>
      <c r="O110" s="277"/>
      <c r="P110" s="277"/>
      <c r="Q110" s="277"/>
      <c r="R110" s="277"/>
      <c r="S110" s="277"/>
      <c r="T110" s="277"/>
      <c r="U110" s="277"/>
      <c r="V110" s="279"/>
      <c r="W110" s="279"/>
      <c r="X110" s="279"/>
      <c r="Y110" s="280"/>
      <c r="Z110" s="280"/>
      <c r="AA110" s="279"/>
      <c r="AB110" s="279"/>
      <c r="AC110" s="279"/>
      <c r="AD110" s="279"/>
      <c r="AE110" s="279"/>
      <c r="AF110" s="279"/>
      <c r="AG110" s="279"/>
      <c r="AH110" s="7"/>
    </row>
    <row r="111" spans="1:358">
      <c r="A111" s="422"/>
      <c r="B111" s="276"/>
      <c r="C111" s="276"/>
      <c r="D111" s="152"/>
      <c r="E111" s="152"/>
      <c r="F111" s="277"/>
      <c r="G111" s="277"/>
      <c r="H111" s="277"/>
      <c r="I111" s="277"/>
      <c r="J111" s="278"/>
      <c r="K111" s="277"/>
      <c r="L111" s="277"/>
      <c r="M111" s="277"/>
      <c r="N111" s="277"/>
      <c r="O111" s="277"/>
      <c r="P111" s="277"/>
      <c r="Q111" s="277"/>
      <c r="R111" s="277"/>
      <c r="S111" s="277"/>
      <c r="T111" s="277"/>
      <c r="U111" s="277"/>
      <c r="V111" s="279"/>
      <c r="W111" s="279"/>
      <c r="X111" s="279"/>
      <c r="Y111" s="280"/>
      <c r="Z111" s="280"/>
      <c r="AA111" s="279"/>
      <c r="AB111" s="279"/>
      <c r="AC111" s="279"/>
      <c r="AD111" s="279"/>
      <c r="AE111" s="279"/>
      <c r="AF111" s="279"/>
      <c r="AG111" s="279"/>
      <c r="AH111" s="7"/>
    </row>
    <row r="112" spans="1:358">
      <c r="A112" s="422"/>
      <c r="B112" s="276"/>
      <c r="C112" s="276"/>
      <c r="D112" s="152"/>
      <c r="E112" s="152"/>
      <c r="F112" s="277"/>
      <c r="G112" s="277"/>
      <c r="H112" s="277"/>
      <c r="I112" s="277"/>
      <c r="J112" s="278"/>
      <c r="K112" s="277"/>
      <c r="L112" s="277"/>
      <c r="M112" s="277"/>
      <c r="N112" s="277"/>
      <c r="O112" s="277"/>
      <c r="P112" s="277"/>
      <c r="Q112" s="277"/>
      <c r="R112" s="277"/>
      <c r="S112" s="277"/>
      <c r="T112" s="277"/>
      <c r="U112" s="277"/>
      <c r="V112" s="279"/>
      <c r="W112" s="279"/>
      <c r="X112" s="279"/>
      <c r="Y112" s="280"/>
      <c r="Z112" s="280"/>
      <c r="AA112" s="279"/>
      <c r="AB112" s="279"/>
      <c r="AC112" s="279"/>
      <c r="AD112" s="279"/>
      <c r="AE112" s="279"/>
      <c r="AF112" s="279"/>
      <c r="AG112" s="279"/>
      <c r="AH112" s="7"/>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77"/>
      <c r="V113" s="279"/>
      <c r="W113" s="279"/>
      <c r="X113" s="279"/>
      <c r="Y113" s="280"/>
      <c r="Z113" s="280"/>
      <c r="AA113" s="279"/>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77"/>
      <c r="V114" s="279"/>
      <c r="W114" s="279"/>
      <c r="X114" s="279"/>
      <c r="Y114" s="280"/>
      <c r="Z114" s="280"/>
      <c r="AA114" s="279"/>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77"/>
      <c r="V115" s="279"/>
      <c r="W115" s="279"/>
      <c r="X115" s="279"/>
      <c r="Y115" s="280"/>
      <c r="Z115" s="280"/>
      <c r="AA115" s="279"/>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77"/>
      <c r="V116" s="279"/>
      <c r="W116" s="279"/>
      <c r="X116" s="279"/>
      <c r="Y116" s="280"/>
      <c r="Z116" s="280"/>
      <c r="AA116" s="279"/>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77"/>
      <c r="V117" s="279"/>
      <c r="W117" s="279"/>
      <c r="X117" s="279"/>
      <c r="Y117" s="280"/>
      <c r="Z117" s="280"/>
      <c r="AA117" s="279"/>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77"/>
      <c r="V118" s="279"/>
      <c r="W118" s="279"/>
      <c r="X118" s="279"/>
      <c r="Y118" s="280"/>
      <c r="Z118" s="280"/>
      <c r="AA118" s="279"/>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77"/>
      <c r="V119" s="279"/>
      <c r="W119" s="279"/>
      <c r="X119" s="279"/>
      <c r="Y119" s="280"/>
      <c r="Z119" s="280"/>
      <c r="AA119" s="279"/>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77"/>
      <c r="V120" s="279"/>
      <c r="W120" s="279"/>
      <c r="X120" s="279"/>
      <c r="Y120" s="280"/>
      <c r="Z120" s="280"/>
      <c r="AA120" s="279"/>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77"/>
      <c r="V121" s="279"/>
      <c r="W121" s="279"/>
      <c r="X121" s="279"/>
      <c r="Y121" s="280"/>
      <c r="Z121" s="280"/>
      <c r="AA121" s="279"/>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77"/>
      <c r="V122" s="279"/>
      <c r="W122" s="279"/>
      <c r="X122" s="279"/>
      <c r="Y122" s="280"/>
      <c r="Z122" s="280"/>
      <c r="AA122" s="279"/>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77"/>
      <c r="V123" s="279"/>
      <c r="W123" s="279"/>
      <c r="X123" s="279"/>
      <c r="Y123" s="280"/>
      <c r="Z123" s="280"/>
      <c r="AA123" s="279"/>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252"/>
      <c r="B124" s="276"/>
      <c r="C124" s="276"/>
      <c r="D124" s="152"/>
      <c r="E124" s="152"/>
      <c r="F124" s="277"/>
      <c r="G124" s="277"/>
      <c r="H124" s="277"/>
      <c r="I124" s="277"/>
      <c r="J124" s="278"/>
      <c r="K124" s="277"/>
      <c r="L124" s="277"/>
      <c r="M124" s="277"/>
      <c r="N124" s="277"/>
      <c r="O124" s="277"/>
      <c r="P124" s="277"/>
      <c r="Q124" s="277"/>
      <c r="R124" s="277"/>
      <c r="S124" s="277"/>
      <c r="T124" s="277"/>
      <c r="U124" s="277"/>
      <c r="V124" s="279"/>
      <c r="W124" s="279"/>
      <c r="X124" s="279"/>
      <c r="Y124" s="280"/>
      <c r="Z124" s="280"/>
      <c r="AA124" s="279"/>
      <c r="AB124" s="279"/>
      <c r="AC124" s="279"/>
      <c r="AD124" s="279"/>
      <c r="AE124" s="279"/>
      <c r="AF124" s="279"/>
      <c r="AG124" s="279"/>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row r="125" spans="1:358" s="1" customFormat="1">
      <c r="A125" s="194"/>
      <c r="B125" s="2"/>
      <c r="C125" s="2"/>
      <c r="F125" s="3"/>
      <c r="G125" s="3"/>
      <c r="H125" s="3"/>
      <c r="I125" s="3"/>
      <c r="J125" s="4"/>
      <c r="K125" s="3"/>
      <c r="L125" s="3"/>
      <c r="M125" s="3"/>
      <c r="N125" s="3"/>
      <c r="O125" s="3"/>
      <c r="P125" s="3"/>
      <c r="Q125" s="3"/>
      <c r="R125" s="3"/>
      <c r="S125" s="3"/>
      <c r="T125" s="3"/>
      <c r="U125" s="3"/>
      <c r="V125" s="6"/>
      <c r="W125" s="6"/>
      <c r="X125" s="6"/>
      <c r="Y125" s="5"/>
      <c r="Z125" s="5"/>
      <c r="AA125" s="6"/>
      <c r="AB125" s="6"/>
      <c r="AC125" s="6"/>
      <c r="AD125" s="6"/>
      <c r="AE125" s="6"/>
      <c r="AF125" s="6"/>
      <c r="AG125" s="6"/>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P125" s="152"/>
      <c r="EQ125" s="152"/>
      <c r="ER125" s="152"/>
      <c r="ES125" s="152"/>
      <c r="ET125" s="152"/>
      <c r="EU125" s="152"/>
      <c r="EV125" s="152"/>
      <c r="EW125" s="152"/>
      <c r="EX125" s="152"/>
      <c r="EY125" s="152"/>
      <c r="EZ125" s="152"/>
      <c r="FA125" s="152"/>
      <c r="FB125" s="152"/>
      <c r="FC125" s="152"/>
      <c r="FD125" s="152"/>
      <c r="FE125" s="152"/>
      <c r="FF125" s="152"/>
      <c r="FG125" s="152"/>
      <c r="FH125" s="152"/>
      <c r="FI125" s="152"/>
      <c r="FJ125" s="152"/>
      <c r="FK125" s="152"/>
      <c r="FL125" s="152"/>
      <c r="FM125" s="152"/>
      <c r="FN125" s="152"/>
      <c r="FO125" s="152"/>
      <c r="FP125" s="152"/>
      <c r="FQ125" s="152"/>
      <c r="FR125" s="152"/>
      <c r="FS125" s="152"/>
      <c r="FT125" s="152"/>
      <c r="FU125" s="152"/>
      <c r="FV125" s="152"/>
      <c r="FW125" s="152"/>
      <c r="FX125" s="152"/>
      <c r="FY125" s="152"/>
      <c r="FZ125" s="152"/>
      <c r="GA125" s="152"/>
      <c r="GB125" s="152"/>
      <c r="GC125" s="152"/>
      <c r="GD125" s="152"/>
      <c r="GE125" s="152"/>
      <c r="GF125" s="152"/>
      <c r="GG125" s="152"/>
      <c r="GH125" s="152"/>
      <c r="GI125" s="152"/>
      <c r="GJ125" s="152"/>
      <c r="GK125" s="152"/>
      <c r="GL125" s="152"/>
      <c r="GM125" s="152"/>
      <c r="GN125" s="152"/>
      <c r="GO125" s="152"/>
      <c r="GP125" s="152"/>
      <c r="GQ125" s="152"/>
      <c r="GR125" s="152"/>
      <c r="GS125" s="152"/>
      <c r="GT125" s="152"/>
      <c r="GU125" s="152"/>
      <c r="GV125" s="152"/>
      <c r="GW125" s="152"/>
      <c r="GX125" s="152"/>
      <c r="GY125" s="152"/>
      <c r="GZ125" s="152"/>
      <c r="HA125" s="152"/>
      <c r="HB125" s="152"/>
      <c r="HC125" s="152"/>
      <c r="HD125" s="152"/>
      <c r="HE125" s="152"/>
      <c r="HF125" s="152"/>
      <c r="HG125" s="152"/>
      <c r="HH125" s="152"/>
      <c r="HI125" s="152"/>
      <c r="HJ125" s="152"/>
      <c r="HK125" s="152"/>
      <c r="HL125" s="152"/>
      <c r="HM125" s="152"/>
      <c r="HN125" s="152"/>
      <c r="HO125" s="152"/>
      <c r="HP125" s="152"/>
      <c r="HQ125" s="152"/>
      <c r="HR125" s="152"/>
      <c r="HS125" s="152"/>
      <c r="HT125" s="152"/>
      <c r="HU125" s="152"/>
      <c r="HV125" s="152"/>
      <c r="HW125" s="152"/>
      <c r="HX125" s="152"/>
      <c r="HY125" s="152"/>
      <c r="HZ125" s="152"/>
      <c r="IA125" s="152"/>
      <c r="IB125" s="152"/>
      <c r="IC125" s="152"/>
      <c r="ID125" s="152"/>
      <c r="IE125" s="152"/>
      <c r="IF125" s="152"/>
      <c r="IG125" s="152"/>
      <c r="IH125" s="152"/>
      <c r="II125" s="152"/>
      <c r="IJ125" s="152"/>
      <c r="IK125" s="152"/>
      <c r="IL125" s="152"/>
      <c r="IM125" s="152"/>
      <c r="IN125" s="152"/>
      <c r="IO125" s="152"/>
      <c r="IP125" s="152"/>
      <c r="IQ125" s="152"/>
      <c r="IR125" s="152"/>
      <c r="IS125" s="152"/>
      <c r="IT125" s="152"/>
      <c r="IU125" s="152"/>
      <c r="IV125" s="152"/>
      <c r="IW125" s="152"/>
      <c r="IX125" s="152"/>
      <c r="IY125" s="152"/>
      <c r="IZ125" s="152"/>
      <c r="JA125" s="152"/>
      <c r="JB125" s="152"/>
      <c r="JC125" s="152"/>
      <c r="JD125" s="152"/>
      <c r="JE125" s="152"/>
      <c r="JF125" s="152"/>
      <c r="JG125" s="152"/>
      <c r="JH125" s="152"/>
      <c r="JI125" s="152"/>
      <c r="JJ125" s="152"/>
      <c r="JK125" s="152"/>
      <c r="JL125" s="152"/>
      <c r="JM125" s="152"/>
      <c r="JN125" s="152"/>
      <c r="JO125" s="152"/>
      <c r="JP125" s="152"/>
      <c r="JQ125" s="152"/>
      <c r="JR125" s="152"/>
      <c r="JS125" s="152"/>
      <c r="JT125" s="152"/>
      <c r="JU125" s="152"/>
      <c r="JV125" s="152"/>
      <c r="JW125" s="152"/>
      <c r="JX125" s="152"/>
      <c r="JY125" s="152"/>
      <c r="JZ125" s="152"/>
      <c r="KA125" s="152"/>
      <c r="KB125" s="152"/>
      <c r="KC125" s="152"/>
      <c r="KD125" s="152"/>
      <c r="KE125" s="152"/>
      <c r="KF125" s="152"/>
      <c r="KG125" s="152"/>
      <c r="KH125" s="152"/>
      <c r="KI125" s="152"/>
      <c r="KJ125" s="152"/>
      <c r="KK125" s="152"/>
      <c r="KL125" s="152"/>
      <c r="KM125" s="152"/>
      <c r="KN125" s="152"/>
      <c r="KO125" s="152"/>
      <c r="KP125" s="152"/>
      <c r="KQ125" s="152"/>
      <c r="KR125" s="152"/>
      <c r="KS125" s="152"/>
      <c r="KT125" s="152"/>
      <c r="KU125" s="152"/>
      <c r="KV125" s="152"/>
      <c r="KW125" s="152"/>
      <c r="KX125" s="152"/>
      <c r="KY125" s="152"/>
      <c r="KZ125" s="152"/>
      <c r="LA125" s="152"/>
      <c r="LB125" s="152"/>
      <c r="LC125" s="152"/>
      <c r="LD125" s="152"/>
      <c r="LE125" s="152"/>
      <c r="LF125" s="152"/>
      <c r="LG125" s="152"/>
      <c r="LH125" s="152"/>
      <c r="LI125" s="152"/>
      <c r="LJ125" s="152"/>
      <c r="LK125" s="152"/>
      <c r="LL125" s="152"/>
      <c r="LM125" s="152"/>
      <c r="LN125" s="152"/>
      <c r="LO125" s="152"/>
      <c r="LP125" s="152"/>
      <c r="LQ125" s="152"/>
      <c r="LR125" s="152"/>
      <c r="LS125" s="152"/>
      <c r="LT125" s="152"/>
      <c r="LU125" s="152"/>
      <c r="LV125" s="152"/>
      <c r="LW125" s="152"/>
      <c r="LX125" s="152"/>
      <c r="LY125" s="152"/>
      <c r="LZ125" s="152"/>
      <c r="MA125" s="152"/>
      <c r="MB125" s="152"/>
      <c r="MC125" s="152"/>
      <c r="MD125" s="152"/>
      <c r="ME125" s="152"/>
      <c r="MF125" s="152"/>
      <c r="MG125" s="152"/>
      <c r="MH125" s="152"/>
      <c r="MI125" s="152"/>
      <c r="MJ125" s="152"/>
      <c r="MK125" s="152"/>
      <c r="ML125" s="152"/>
      <c r="MM125" s="152"/>
      <c r="MN125" s="152"/>
      <c r="MO125" s="152"/>
      <c r="MP125" s="152"/>
      <c r="MQ125" s="152"/>
      <c r="MR125" s="152"/>
      <c r="MS125" s="152"/>
      <c r="MT125" s="152"/>
    </row>
  </sheetData>
  <mergeCells count="33">
    <mergeCell ref="A48:C48"/>
    <mergeCell ref="A57:C57"/>
    <mergeCell ref="A66:C66"/>
    <mergeCell ref="AH5:AH6"/>
    <mergeCell ref="AI5:AI6"/>
    <mergeCell ref="A9:C9"/>
    <mergeCell ref="A18:C18"/>
    <mergeCell ref="A27:C27"/>
    <mergeCell ref="A36:C36"/>
    <mergeCell ref="AB5:AB6"/>
    <mergeCell ref="AC5:AC6"/>
    <mergeCell ref="AD5:AD6"/>
    <mergeCell ref="AE5:AE6"/>
    <mergeCell ref="AF5:AF6"/>
    <mergeCell ref="AG5:AG6"/>
    <mergeCell ref="T5:T6"/>
    <mergeCell ref="U5:U6"/>
    <mergeCell ref="V5:V6"/>
    <mergeCell ref="W5:W6"/>
    <mergeCell ref="X5:X6"/>
    <mergeCell ref="AA5:AA6"/>
    <mergeCell ref="S5:S6"/>
    <mergeCell ref="E5:E6"/>
    <mergeCell ref="F5:F6"/>
    <mergeCell ref="G5:G6"/>
    <mergeCell ref="H5:H6"/>
    <mergeCell ref="I5:I6"/>
    <mergeCell ref="K5:K6"/>
    <mergeCell ref="N5:N6"/>
    <mergeCell ref="O5:O6"/>
    <mergeCell ref="P5:P6"/>
    <mergeCell ref="Q5:Q6"/>
    <mergeCell ref="R5:R6"/>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MT124"/>
  <sheetViews>
    <sheetView topLeftCell="A4" zoomScale="80" zoomScaleNormal="80" workbookViewId="0">
      <selection activeCell="A5" sqref="A5"/>
    </sheetView>
  </sheetViews>
  <sheetFormatPr defaultColWidth="9.125" defaultRowHeight="21" outlineLevelRow="1" outlineLevelCol="1"/>
  <cols>
    <col min="1" max="1" width="19" style="194" customWidth="1"/>
    <col min="2" max="2" width="24.875" style="2" hidden="1" customWidth="1"/>
    <col min="3" max="3" width="21.5" style="2" hidden="1" customWidth="1"/>
    <col min="4" max="4" width="13.5" style="1" hidden="1" customWidth="1"/>
    <col min="5" max="5" width="10.5" style="1" hidden="1" customWidth="1"/>
    <col min="6" max="9" width="11.125" style="3" hidden="1" customWidth="1"/>
    <col min="10" max="10" width="31.875" style="4" hidden="1" customWidth="1"/>
    <col min="11" max="14" width="11.125" style="3" hidden="1" customWidth="1"/>
    <col min="15" max="15" width="2.5" style="3" hidden="1" customWidth="1"/>
    <col min="16" max="21" width="9" style="3" customWidth="1"/>
    <col min="22" max="22" width="8.625" style="6" customWidth="1"/>
    <col min="23" max="23" width="9.5" style="6" customWidth="1"/>
    <col min="24" max="25" width="9" style="6" customWidth="1"/>
    <col min="26" max="27" width="26.5" style="5" hidden="1" customWidth="1" outlineLevel="1"/>
    <col min="28" max="28" width="9" style="6" customWidth="1" collapsed="1"/>
    <col min="29" max="29" width="9" style="6" customWidth="1"/>
    <col min="30" max="33" width="9" style="6" hidden="1" customWidth="1" outlineLevel="1"/>
    <col min="34" max="34" width="9" style="153" customWidth="1" collapsed="1"/>
    <col min="35" max="35" width="10.125" style="7" bestFit="1" customWidth="1"/>
    <col min="36" max="358" width="9.125" style="7"/>
    <col min="359" max="16384" width="9.125" style="8"/>
  </cols>
  <sheetData>
    <row r="1" spans="1:358" ht="21.75" hidden="1" customHeight="1">
      <c r="AH1" s="7"/>
    </row>
    <row r="2" spans="1:358" ht="24.75" hidden="1" customHeight="1">
      <c r="A2" s="195"/>
      <c r="B2" s="10"/>
      <c r="C2" s="10"/>
      <c r="D2" s="10"/>
      <c r="E2" s="10"/>
      <c r="F2" s="10"/>
      <c r="G2" s="10"/>
      <c r="H2" s="10"/>
      <c r="I2" s="10"/>
      <c r="J2" s="11"/>
      <c r="K2" s="10"/>
      <c r="L2" s="10"/>
      <c r="M2" s="10"/>
      <c r="N2" s="10"/>
      <c r="O2" s="10"/>
      <c r="P2" s="10"/>
      <c r="Q2" s="10"/>
      <c r="R2" s="10"/>
      <c r="S2" s="10"/>
      <c r="T2" s="10"/>
      <c r="U2" s="10"/>
      <c r="V2" s="10"/>
      <c r="W2" s="10"/>
      <c r="X2" s="10"/>
      <c r="Y2" s="10"/>
      <c r="Z2" s="12"/>
      <c r="AA2" s="12"/>
      <c r="AB2" s="10"/>
      <c r="AC2" s="10"/>
      <c r="AD2" s="10"/>
      <c r="AE2" s="10"/>
      <c r="AF2" s="10"/>
      <c r="AG2" s="10"/>
      <c r="AH2" s="13"/>
      <c r="AI2" s="13"/>
      <c r="AJ2" s="13"/>
    </row>
    <row r="3" spans="1:358" ht="32.25" hidden="1" customHeight="1">
      <c r="A3" s="14"/>
      <c r="B3" s="15"/>
      <c r="C3" s="15"/>
      <c r="D3" s="14"/>
      <c r="E3" s="14"/>
      <c r="F3" s="14"/>
      <c r="G3" s="14"/>
      <c r="H3" s="14"/>
      <c r="I3" s="14"/>
      <c r="J3" s="16"/>
      <c r="K3" s="14"/>
      <c r="L3" s="14"/>
      <c r="M3" s="14"/>
      <c r="N3" s="14"/>
      <c r="O3" s="14"/>
      <c r="P3" s="14"/>
      <c r="Q3" s="14"/>
      <c r="R3" s="14"/>
      <c r="S3" s="14"/>
      <c r="T3" s="14"/>
      <c r="U3" s="14"/>
      <c r="Z3" s="17"/>
      <c r="AA3" s="17"/>
      <c r="AH3" s="7"/>
    </row>
    <row r="4" spans="1:358" ht="15.75" customHeight="1" thickBot="1">
      <c r="AH4" s="7"/>
    </row>
    <row r="5" spans="1:358" ht="24.75" customHeight="1">
      <c r="A5" s="231"/>
      <c r="B5" s="26" t="s">
        <v>1</v>
      </c>
      <c r="C5" s="26" t="s">
        <v>2</v>
      </c>
      <c r="D5" s="27"/>
      <c r="E5" s="1188" t="s">
        <v>3</v>
      </c>
      <c r="F5" s="1182" t="s">
        <v>4</v>
      </c>
      <c r="G5" s="1182" t="s">
        <v>5</v>
      </c>
      <c r="H5" s="1190" t="s">
        <v>6</v>
      </c>
      <c r="I5" s="1182" t="s">
        <v>7</v>
      </c>
      <c r="J5" s="28" t="s">
        <v>2</v>
      </c>
      <c r="K5" s="1182" t="s">
        <v>8</v>
      </c>
      <c r="L5" s="425" t="s">
        <v>9</v>
      </c>
      <c r="M5" s="425" t="s">
        <v>9</v>
      </c>
      <c r="N5" s="1182" t="s">
        <v>87</v>
      </c>
      <c r="O5" s="1182" t="s">
        <v>13</v>
      </c>
      <c r="P5" s="1182" t="s">
        <v>14</v>
      </c>
      <c r="Q5" s="1182" t="s">
        <v>15</v>
      </c>
      <c r="R5" s="1182" t="s">
        <v>16</v>
      </c>
      <c r="S5" s="1182" t="s">
        <v>64</v>
      </c>
      <c r="T5" s="1182" t="s">
        <v>65</v>
      </c>
      <c r="U5" s="1182" t="s">
        <v>66</v>
      </c>
      <c r="V5" s="1182" t="s">
        <v>67</v>
      </c>
      <c r="W5" s="1182" t="s">
        <v>68</v>
      </c>
      <c r="X5" s="1182" t="s">
        <v>69</v>
      </c>
      <c r="Y5" s="1182" t="s">
        <v>70</v>
      </c>
      <c r="Z5" s="29" t="s">
        <v>10</v>
      </c>
      <c r="AA5" s="30" t="s">
        <v>11</v>
      </c>
      <c r="AB5" s="1182" t="s">
        <v>77</v>
      </c>
      <c r="AC5" s="1204" t="s">
        <v>78</v>
      </c>
      <c r="AD5" s="1206" t="s">
        <v>79</v>
      </c>
      <c r="AE5" s="1198" t="s">
        <v>80</v>
      </c>
      <c r="AF5" s="1198" t="s">
        <v>81</v>
      </c>
      <c r="AG5" s="1208" t="s">
        <v>82</v>
      </c>
      <c r="AH5" s="1200">
        <v>2016</v>
      </c>
      <c r="AI5" s="1202" t="s">
        <v>93</v>
      </c>
    </row>
    <row r="6" spans="1:358" ht="24.75" customHeight="1" thickBot="1">
      <c r="A6" s="232"/>
      <c r="B6" s="32" t="s">
        <v>18</v>
      </c>
      <c r="C6" s="32"/>
      <c r="D6" s="27"/>
      <c r="E6" s="1189"/>
      <c r="F6" s="1183"/>
      <c r="G6" s="1183"/>
      <c r="H6" s="1183"/>
      <c r="I6" s="1183"/>
      <c r="J6" s="32" t="s">
        <v>19</v>
      </c>
      <c r="K6" s="1183"/>
      <c r="L6" s="33" t="s">
        <v>20</v>
      </c>
      <c r="M6" s="33" t="s">
        <v>63</v>
      </c>
      <c r="N6" s="1183"/>
      <c r="O6" s="1183"/>
      <c r="P6" s="1183"/>
      <c r="Q6" s="1183"/>
      <c r="R6" s="1183"/>
      <c r="S6" s="1183"/>
      <c r="T6" s="1183"/>
      <c r="U6" s="1183"/>
      <c r="V6" s="1183"/>
      <c r="W6" s="1183"/>
      <c r="X6" s="1183"/>
      <c r="Y6" s="1183"/>
      <c r="Z6" s="187">
        <v>42644</v>
      </c>
      <c r="AA6" s="188">
        <v>42675</v>
      </c>
      <c r="AB6" s="1183"/>
      <c r="AC6" s="1205"/>
      <c r="AD6" s="1207"/>
      <c r="AE6" s="1199"/>
      <c r="AF6" s="1199"/>
      <c r="AG6" s="1209"/>
      <c r="AH6" s="1197"/>
      <c r="AI6" s="1203"/>
    </row>
    <row r="7" spans="1:358" ht="18.75" customHeight="1" thickBot="1">
      <c r="A7" s="204" t="s">
        <v>0</v>
      </c>
      <c r="B7" s="205"/>
      <c r="C7" s="205"/>
      <c r="D7" s="19"/>
      <c r="E7" s="19"/>
      <c r="F7" s="20"/>
      <c r="G7" s="20"/>
      <c r="H7" s="20"/>
      <c r="I7" s="20"/>
      <c r="J7" s="21"/>
      <c r="K7" s="20"/>
      <c r="L7" s="20"/>
      <c r="M7" s="20"/>
      <c r="N7" s="20"/>
      <c r="O7" s="20"/>
      <c r="P7" s="20"/>
      <c r="Q7" s="20"/>
      <c r="R7" s="23"/>
      <c r="S7" s="24"/>
      <c r="T7" s="24"/>
      <c r="U7" s="24"/>
      <c r="V7" s="24"/>
      <c r="W7" s="23"/>
      <c r="X7" s="24"/>
      <c r="Y7" s="24"/>
      <c r="Z7" s="22"/>
      <c r="AA7" s="22"/>
      <c r="AB7" s="24"/>
      <c r="AC7" s="24"/>
      <c r="AD7" s="302"/>
      <c r="AE7" s="24"/>
      <c r="AF7" s="24"/>
      <c r="AG7" s="303"/>
      <c r="AH7" s="238"/>
      <c r="AI7" s="427"/>
    </row>
    <row r="8" spans="1:358" ht="21.75" hidden="1" outlineLevel="1" thickBot="1">
      <c r="A8" s="209" t="s">
        <v>21</v>
      </c>
      <c r="B8" s="210">
        <v>61.78</v>
      </c>
      <c r="C8" s="210" t="s">
        <v>22</v>
      </c>
      <c r="D8" s="211"/>
      <c r="E8" s="212">
        <v>58.55</v>
      </c>
      <c r="F8" s="35"/>
      <c r="G8" s="35"/>
      <c r="H8" s="35"/>
      <c r="I8" s="35"/>
      <c r="J8" s="36"/>
      <c r="K8" s="35"/>
      <c r="L8" s="213"/>
      <c r="M8" s="213"/>
      <c r="N8" s="35"/>
      <c r="O8" s="35"/>
      <c r="P8" s="35"/>
      <c r="Q8" s="35"/>
      <c r="R8" s="38"/>
      <c r="S8" s="39"/>
      <c r="T8" s="39"/>
      <c r="U8" s="395"/>
      <c r="V8" s="39"/>
      <c r="W8" s="38"/>
      <c r="X8" s="38"/>
      <c r="Y8" s="38"/>
      <c r="Z8" s="360"/>
      <c r="AA8" s="215"/>
      <c r="AB8" s="38"/>
      <c r="AC8" s="39"/>
      <c r="AD8" s="304"/>
      <c r="AE8" s="248"/>
      <c r="AF8" s="248"/>
      <c r="AG8" s="305"/>
      <c r="AH8" s="239"/>
      <c r="AI8" s="267"/>
    </row>
    <row r="9" spans="1:358" s="46" customFormat="1" ht="18.75" hidden="1" customHeight="1" outlineLevel="1">
      <c r="A9" s="1186"/>
      <c r="B9" s="1187"/>
      <c r="C9" s="1187"/>
      <c r="D9" s="206"/>
      <c r="E9" s="206"/>
      <c r="F9" s="42"/>
      <c r="G9" s="42"/>
      <c r="H9" s="42"/>
      <c r="I9" s="42"/>
      <c r="J9" s="207"/>
      <c r="K9" s="42"/>
      <c r="L9" s="42"/>
      <c r="M9" s="42"/>
      <c r="N9" s="42"/>
      <c r="O9" s="42"/>
      <c r="P9" s="223"/>
      <c r="Q9" s="42"/>
      <c r="R9" s="208"/>
      <c r="S9" s="208"/>
      <c r="T9" s="208"/>
      <c r="U9" s="208"/>
      <c r="V9" s="208"/>
      <c r="W9" s="208"/>
      <c r="X9" s="208"/>
      <c r="Y9" s="208"/>
      <c r="Z9" s="216"/>
      <c r="AA9" s="217"/>
      <c r="AB9" s="208"/>
      <c r="AC9" s="233"/>
      <c r="AD9" s="306"/>
      <c r="AE9" s="208"/>
      <c r="AF9" s="208"/>
      <c r="AG9" s="307"/>
      <c r="AH9" s="240"/>
      <c r="AI9" s="268"/>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5"/>
      <c r="CE9" s="45"/>
      <c r="CF9" s="45"/>
      <c r="CG9" s="45"/>
      <c r="CH9" s="45"/>
      <c r="CI9" s="45"/>
      <c r="CJ9" s="45"/>
      <c r="CK9" s="45"/>
      <c r="CL9" s="45"/>
      <c r="CM9" s="45"/>
      <c r="CN9" s="45"/>
      <c r="CO9" s="45"/>
      <c r="CP9" s="45"/>
      <c r="CQ9" s="45"/>
      <c r="CR9" s="45"/>
      <c r="CS9" s="45"/>
      <c r="CT9" s="45"/>
      <c r="CU9" s="45"/>
      <c r="CV9" s="45"/>
      <c r="CW9" s="45"/>
      <c r="CX9" s="45"/>
      <c r="CY9" s="45"/>
      <c r="CZ9" s="45"/>
      <c r="DA9" s="45"/>
      <c r="DB9" s="45"/>
      <c r="DC9" s="45"/>
      <c r="DD9" s="45"/>
      <c r="DE9" s="45"/>
      <c r="DF9" s="45"/>
      <c r="DG9" s="45"/>
      <c r="DH9" s="45"/>
      <c r="DI9" s="45"/>
      <c r="DJ9" s="45"/>
      <c r="DK9" s="45"/>
      <c r="DL9" s="45"/>
      <c r="DM9" s="45"/>
      <c r="DN9" s="45"/>
      <c r="DO9" s="45"/>
      <c r="DP9" s="45"/>
      <c r="DQ9" s="45"/>
      <c r="DR9" s="45"/>
      <c r="DS9" s="45"/>
      <c r="DT9" s="45"/>
      <c r="DU9" s="45"/>
      <c r="DV9" s="45"/>
      <c r="DW9" s="45"/>
      <c r="DX9" s="45"/>
      <c r="DY9" s="45"/>
      <c r="DZ9" s="45"/>
      <c r="EA9" s="45"/>
      <c r="EB9" s="45"/>
      <c r="EC9" s="45"/>
      <c r="ED9" s="45"/>
      <c r="EE9" s="45"/>
      <c r="EF9" s="45"/>
      <c r="EG9" s="45"/>
      <c r="EH9" s="45"/>
      <c r="EI9" s="45"/>
      <c r="EJ9" s="45"/>
      <c r="EK9" s="45"/>
      <c r="EL9" s="45"/>
      <c r="EM9" s="45"/>
      <c r="EN9" s="45"/>
      <c r="EO9" s="45"/>
      <c r="EP9" s="45"/>
      <c r="EQ9" s="45"/>
      <c r="ER9" s="45"/>
      <c r="ES9" s="45"/>
      <c r="ET9" s="45"/>
      <c r="EU9" s="45"/>
      <c r="EV9" s="45"/>
      <c r="EW9" s="45"/>
      <c r="EX9" s="45"/>
      <c r="EY9" s="45"/>
      <c r="EZ9" s="45"/>
      <c r="FA9" s="45"/>
      <c r="FB9" s="45"/>
      <c r="FC9" s="45"/>
      <c r="FD9" s="45"/>
      <c r="FE9" s="45"/>
      <c r="FF9" s="45"/>
      <c r="FG9" s="45"/>
      <c r="FH9" s="45"/>
      <c r="FI9" s="45"/>
      <c r="FJ9" s="45"/>
      <c r="FK9" s="45"/>
      <c r="FL9" s="45"/>
      <c r="FM9" s="45"/>
      <c r="FN9" s="45"/>
      <c r="FO9" s="45"/>
      <c r="FP9" s="45"/>
      <c r="FQ9" s="45"/>
      <c r="FR9" s="45"/>
      <c r="FS9" s="45"/>
      <c r="FT9" s="45"/>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c r="MK9" s="45"/>
      <c r="ML9" s="45"/>
      <c r="MM9" s="45"/>
      <c r="MN9" s="45"/>
      <c r="MO9" s="45"/>
      <c r="MP9" s="45"/>
      <c r="MQ9" s="45"/>
      <c r="MR9" s="45"/>
      <c r="MS9" s="45"/>
      <c r="MT9" s="45"/>
    </row>
    <row r="10" spans="1:358" ht="58.5" hidden="1" customHeight="1" outlineLevel="1">
      <c r="A10" s="47" t="s">
        <v>23</v>
      </c>
      <c r="B10" s="48">
        <f>C10-$B$8</f>
        <v>-1.7800000000000011</v>
      </c>
      <c r="C10" s="48">
        <v>60</v>
      </c>
      <c r="D10" s="49"/>
      <c r="E10" s="49"/>
      <c r="F10" s="50"/>
      <c r="G10" s="51"/>
      <c r="H10" s="52"/>
      <c r="I10" s="52"/>
      <c r="J10" s="53"/>
      <c r="K10" s="181">
        <v>47</v>
      </c>
      <c r="L10" s="181">
        <v>47</v>
      </c>
      <c r="M10" s="181">
        <v>48</v>
      </c>
      <c r="N10" s="181">
        <v>46</v>
      </c>
      <c r="O10" s="181">
        <v>37</v>
      </c>
      <c r="P10" s="390">
        <v>26.81</v>
      </c>
      <c r="Q10" s="390">
        <v>29.30263157894737</v>
      </c>
      <c r="R10" s="388">
        <v>35.141818181818174</v>
      </c>
      <c r="S10" s="388">
        <v>39.03</v>
      </c>
      <c r="T10" s="388">
        <v>44.268571428571427</v>
      </c>
      <c r="U10" s="388">
        <v>46.255909090909093</v>
      </c>
      <c r="V10" s="388">
        <v>42.464500000000008</v>
      </c>
      <c r="W10" s="388">
        <v>43.702272727272721</v>
      </c>
      <c r="X10" s="189">
        <v>44.3</v>
      </c>
      <c r="Y10" s="189">
        <v>45</v>
      </c>
      <c r="Z10" s="185"/>
      <c r="AA10" s="186"/>
      <c r="AB10" s="189">
        <v>45.5</v>
      </c>
      <c r="AC10" s="297">
        <v>46</v>
      </c>
      <c r="AD10" s="308">
        <f>AVERAGE(P10:R10)</f>
        <v>30.418149920255178</v>
      </c>
      <c r="AE10" s="246">
        <f>AVERAGE(S10:T10:U10)</f>
        <v>43.184826839826833</v>
      </c>
      <c r="AF10" s="246">
        <f>AVERAGE(V10:X10)</f>
        <v>43.48892424242424</v>
      </c>
      <c r="AG10" s="309">
        <f>AVERAGE(Y10:AC10)</f>
        <v>45.5</v>
      </c>
      <c r="AH10" s="241">
        <f>AVERAGE(P10:AC10)</f>
        <v>40.647975250626565</v>
      </c>
      <c r="AI10" s="267"/>
    </row>
    <row r="11" spans="1:358" ht="58.5" hidden="1" customHeight="1" outlineLevel="1">
      <c r="A11" s="47" t="s">
        <v>24</v>
      </c>
      <c r="B11" s="48">
        <f t="shared" ref="B11:B12" si="0">C11-$B$8</f>
        <v>-0.78000000000000114</v>
      </c>
      <c r="C11" s="48">
        <v>61</v>
      </c>
      <c r="D11" s="49"/>
      <c r="E11" s="49"/>
      <c r="F11" s="52"/>
      <c r="G11" s="51"/>
      <c r="H11" s="52"/>
      <c r="I11" s="52"/>
      <c r="J11" s="55"/>
      <c r="K11" s="181">
        <v>46.5</v>
      </c>
      <c r="L11" s="181">
        <v>46</v>
      </c>
      <c r="M11" s="181">
        <v>49.6</v>
      </c>
      <c r="N11" s="181">
        <v>47</v>
      </c>
      <c r="O11" s="175"/>
      <c r="P11" s="390">
        <v>26.81</v>
      </c>
      <c r="Q11" s="390">
        <v>29.30263157894737</v>
      </c>
      <c r="R11" s="389">
        <v>35.141818181818174</v>
      </c>
      <c r="S11" s="388">
        <v>39.03</v>
      </c>
      <c r="T11" s="388">
        <v>44.268571428571427</v>
      </c>
      <c r="U11" s="389">
        <v>46.255909090909093</v>
      </c>
      <c r="V11" s="389">
        <v>42.464500000000008</v>
      </c>
      <c r="W11" s="389">
        <v>43.702272727272721</v>
      </c>
      <c r="X11" s="183">
        <v>44.5</v>
      </c>
      <c r="Y11" s="183">
        <v>46</v>
      </c>
      <c r="Z11" s="185"/>
      <c r="AA11" s="186"/>
      <c r="AB11" s="183">
        <v>46.5</v>
      </c>
      <c r="AC11" s="298">
        <v>46.5</v>
      </c>
      <c r="AD11" s="308">
        <f>AVERAGE(P11:R11)</f>
        <v>30.418149920255178</v>
      </c>
      <c r="AE11" s="246">
        <f>AVERAGE(S11:T11:U11)</f>
        <v>43.184826839826833</v>
      </c>
      <c r="AF11" s="246">
        <f>AVERAGE(V11:X11)</f>
        <v>43.55559090909091</v>
      </c>
      <c r="AG11" s="309">
        <f t="shared" ref="AG11:AG13" si="1">AVERAGE(Y11:AC11)</f>
        <v>46.333333333333336</v>
      </c>
      <c r="AH11" s="241">
        <f>AVERAGE(P11:AC11)</f>
        <v>40.87297525062656</v>
      </c>
      <c r="AI11" s="267"/>
    </row>
    <row r="12" spans="1:358" ht="58.5" hidden="1" customHeight="1" outlineLevel="1">
      <c r="A12" s="47" t="s">
        <v>25</v>
      </c>
      <c r="B12" s="48">
        <f t="shared" si="0"/>
        <v>-0.28000000000000114</v>
      </c>
      <c r="C12" s="48">
        <v>61.5</v>
      </c>
      <c r="D12" s="49"/>
      <c r="E12" s="49"/>
      <c r="F12" s="56"/>
      <c r="G12" s="57"/>
      <c r="H12" s="56"/>
      <c r="I12" s="56"/>
      <c r="J12" s="55"/>
      <c r="K12" s="189">
        <v>47.4</v>
      </c>
      <c r="L12" s="189">
        <v>47.4</v>
      </c>
      <c r="M12" s="189">
        <v>48.4</v>
      </c>
      <c r="N12" s="189">
        <v>45.5</v>
      </c>
      <c r="O12" s="189"/>
      <c r="P12" s="390">
        <v>26.81</v>
      </c>
      <c r="Q12" s="390">
        <v>29.30263157894737</v>
      </c>
      <c r="R12" s="388">
        <v>35.141818181818174</v>
      </c>
      <c r="S12" s="388">
        <v>39.03</v>
      </c>
      <c r="T12" s="388">
        <v>44.268571428571427</v>
      </c>
      <c r="U12" s="389">
        <v>46.255909090909093</v>
      </c>
      <c r="V12" s="389">
        <v>42.464500000000008</v>
      </c>
      <c r="W12" s="388">
        <v>43.702272727272721</v>
      </c>
      <c r="X12" s="189">
        <v>44</v>
      </c>
      <c r="Y12" s="189">
        <v>44.5</v>
      </c>
      <c r="Z12" s="185" t="s">
        <v>218</v>
      </c>
      <c r="AA12" s="186" t="s">
        <v>219</v>
      </c>
      <c r="AB12" s="189">
        <v>45</v>
      </c>
      <c r="AC12" s="297">
        <v>46</v>
      </c>
      <c r="AD12" s="308">
        <f>AVERAGE(P12:R12)</f>
        <v>30.418149920255178</v>
      </c>
      <c r="AE12" s="246">
        <f>AVERAGE(S12:T12:U12)</f>
        <v>43.184826839826833</v>
      </c>
      <c r="AF12" s="246">
        <f>AVERAGE(V12:X12)</f>
        <v>43.388924242424245</v>
      </c>
      <c r="AG12" s="309">
        <f t="shared" si="1"/>
        <v>45.166666666666664</v>
      </c>
      <c r="AH12" s="241">
        <f>AVERAGE(P12:AC12)</f>
        <v>40.539641917293231</v>
      </c>
      <c r="AI12" s="267"/>
    </row>
    <row r="13" spans="1:358" ht="58.5" hidden="1" customHeight="1" outlineLevel="1">
      <c r="A13" s="47" t="s">
        <v>26</v>
      </c>
      <c r="B13" s="48">
        <f>C13-$B$8</f>
        <v>0.76999999999999602</v>
      </c>
      <c r="C13" s="48">
        <v>62.55</v>
      </c>
      <c r="D13" s="49"/>
      <c r="E13" s="49"/>
      <c r="F13" s="52"/>
      <c r="G13" s="51"/>
      <c r="H13" s="52"/>
      <c r="I13" s="52"/>
      <c r="J13" s="55"/>
      <c r="K13" s="181">
        <v>52.3</v>
      </c>
      <c r="L13" s="181">
        <v>47</v>
      </c>
      <c r="M13" s="181">
        <v>48.54</v>
      </c>
      <c r="N13" s="181">
        <v>46.5</v>
      </c>
      <c r="O13" s="181">
        <v>37</v>
      </c>
      <c r="P13" s="390">
        <v>26.81</v>
      </c>
      <c r="Q13" s="390">
        <v>29.30263157894737</v>
      </c>
      <c r="R13" s="388">
        <v>35.141818181818174</v>
      </c>
      <c r="S13" s="388">
        <v>39.03</v>
      </c>
      <c r="T13" s="388">
        <v>44.268571428571427</v>
      </c>
      <c r="U13" s="388">
        <v>46.255909090909093</v>
      </c>
      <c r="V13" s="388">
        <v>42.464500000000008</v>
      </c>
      <c r="W13" s="388">
        <v>43.702272727272721</v>
      </c>
      <c r="X13" s="189">
        <v>44</v>
      </c>
      <c r="Y13" s="189">
        <v>45.5</v>
      </c>
      <c r="Z13" s="253" t="s">
        <v>210</v>
      </c>
      <c r="AA13" s="254"/>
      <c r="AB13" s="189">
        <v>48</v>
      </c>
      <c r="AC13" s="297">
        <v>49</v>
      </c>
      <c r="AD13" s="308">
        <f>AVERAGE(P13:R13)</f>
        <v>30.418149920255178</v>
      </c>
      <c r="AE13" s="246">
        <f>AVERAGE(S13:T13:U13)</f>
        <v>43.184826839826833</v>
      </c>
      <c r="AF13" s="246">
        <f>AVERAGE(V13:X13)</f>
        <v>43.388924242424245</v>
      </c>
      <c r="AG13" s="309">
        <f t="shared" si="1"/>
        <v>47.5</v>
      </c>
      <c r="AH13" s="241">
        <f>AVERAGE(P13:AC13)</f>
        <v>41.12297525062656</v>
      </c>
      <c r="AI13" s="267"/>
    </row>
    <row r="14" spans="1:358" s="62" customFormat="1" ht="19.5" hidden="1" outlineLevel="1" thickBot="1">
      <c r="A14" s="245" t="s">
        <v>75</v>
      </c>
      <c r="B14" s="244" t="s">
        <v>27</v>
      </c>
      <c r="C14" s="58" t="s">
        <v>27</v>
      </c>
      <c r="D14" s="58"/>
      <c r="E14" s="58"/>
      <c r="F14" s="59"/>
      <c r="G14" s="59"/>
      <c r="H14" s="59"/>
      <c r="I14" s="59"/>
      <c r="J14" s="59" t="e">
        <f t="shared" ref="J14:K14" si="2">AVERAGE(J10:J13)</f>
        <v>#DIV/0!</v>
      </c>
      <c r="K14" s="59">
        <f t="shared" si="2"/>
        <v>48.3</v>
      </c>
      <c r="L14" s="59">
        <f>AVERAGE(L10:L13)</f>
        <v>46.85</v>
      </c>
      <c r="M14" s="59">
        <f>AVERAGE(M10:M13)</f>
        <v>48.634999999999998</v>
      </c>
      <c r="N14" s="59">
        <f>AVERAGE(N10:N13)</f>
        <v>46.25</v>
      </c>
      <c r="O14" s="59">
        <f t="shared" ref="O14" si="3">AVERAGE(O10:O13)</f>
        <v>37</v>
      </c>
      <c r="P14" s="414">
        <f>AVERAGE(P10:P13)</f>
        <v>26.81</v>
      </c>
      <c r="Q14" s="414">
        <f>AVERAGE(Q10:Q13)</f>
        <v>29.30263157894737</v>
      </c>
      <c r="R14" s="414">
        <f>AVERAGE(R10:R13)</f>
        <v>35.141818181818174</v>
      </c>
      <c r="S14" s="414">
        <f>AVERAGE(S10:S13)</f>
        <v>39.03</v>
      </c>
      <c r="T14" s="414">
        <f>AVERAGE(T10:T13)</f>
        <v>44.268571428571427</v>
      </c>
      <c r="U14" s="414">
        <f t="shared" ref="U14:AC14" si="4">AVERAGE(U10:U13)</f>
        <v>46.255909090909093</v>
      </c>
      <c r="V14" s="414">
        <f t="shared" si="4"/>
        <v>42.464500000000008</v>
      </c>
      <c r="W14" s="414">
        <f t="shared" si="4"/>
        <v>43.702272727272721</v>
      </c>
      <c r="X14" s="59">
        <f t="shared" si="4"/>
        <v>44.2</v>
      </c>
      <c r="Y14" s="59">
        <f t="shared" si="4"/>
        <v>45.25</v>
      </c>
      <c r="Z14" s="369"/>
      <c r="AA14" s="369"/>
      <c r="AB14" s="59">
        <f t="shared" si="4"/>
        <v>46.25</v>
      </c>
      <c r="AC14" s="234">
        <f t="shared" si="4"/>
        <v>46.875</v>
      </c>
      <c r="AD14" s="310">
        <f>AVERAGE(AD10:AD13)</f>
        <v>30.418149920255178</v>
      </c>
      <c r="AE14" s="59">
        <f t="shared" ref="AE14" si="5">AVERAGE(AE10:AE13)</f>
        <v>43.184826839826833</v>
      </c>
      <c r="AF14" s="59">
        <f>AVERAGE(AF10:AF13)</f>
        <v>43.455590909090915</v>
      </c>
      <c r="AG14" s="311">
        <f>AVERAGE(AG10:AG13)</f>
        <v>46.125</v>
      </c>
      <c r="AH14" s="242">
        <f>AVERAGE(AH10:AH13)</f>
        <v>40.795891917293226</v>
      </c>
      <c r="AI14" s="269"/>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row>
    <row r="15" spans="1:358" ht="19.5" collapsed="1" thickBot="1">
      <c r="A15" s="227" t="s">
        <v>74</v>
      </c>
      <c r="B15" s="160"/>
      <c r="C15" s="160"/>
      <c r="D15" s="161"/>
      <c r="E15" s="161"/>
      <c r="F15" s="162"/>
      <c r="G15" s="162"/>
      <c r="H15" s="162"/>
      <c r="I15" s="162"/>
      <c r="J15" s="163"/>
      <c r="K15" s="162"/>
      <c r="L15" s="162"/>
      <c r="M15" s="162"/>
      <c r="N15" s="164">
        <f>N14</f>
        <v>46.25</v>
      </c>
      <c r="O15" s="164"/>
      <c r="P15" s="414">
        <f>P14</f>
        <v>26.81</v>
      </c>
      <c r="Q15" s="414">
        <f t="shared" ref="Q15" si="6">Q14</f>
        <v>29.30263157894737</v>
      </c>
      <c r="R15" s="414">
        <f>R14</f>
        <v>35.141818181818174</v>
      </c>
      <c r="S15" s="414">
        <f>S14</f>
        <v>39.03</v>
      </c>
      <c r="T15" s="414">
        <f>T14</f>
        <v>44.268571428571427</v>
      </c>
      <c r="U15" s="414">
        <v>46.4</v>
      </c>
      <c r="V15" s="414">
        <f>V14</f>
        <v>42.464500000000008</v>
      </c>
      <c r="W15" s="414">
        <f>W14</f>
        <v>43.702272727272721</v>
      </c>
      <c r="X15" s="164">
        <v>44</v>
      </c>
      <c r="Y15" s="164">
        <v>45</v>
      </c>
      <c r="Z15" s="370"/>
      <c r="AA15" s="370"/>
      <c r="AB15" s="164">
        <v>46</v>
      </c>
      <c r="AC15" s="229">
        <v>46</v>
      </c>
      <c r="AD15" s="312">
        <f>AVERAGE(P15:R15)</f>
        <v>30.418149920255178</v>
      </c>
      <c r="AE15" s="164">
        <f>AVERAGE(S15:T15:U15)</f>
        <v>43.232857142857142</v>
      </c>
      <c r="AF15" s="164">
        <f>AVERAGE(V15:X15)</f>
        <v>43.388924242424245</v>
      </c>
      <c r="AG15" s="313">
        <f>AVERAGE(Y15:AC15)</f>
        <v>45.666666666666664</v>
      </c>
      <c r="AH15" s="242">
        <f>AVERAGE(P15:AC15)</f>
        <v>40.67664949305081</v>
      </c>
      <c r="AI15" s="271">
        <v>54</v>
      </c>
      <c r="AJ15" s="179"/>
      <c r="AK15" s="179"/>
    </row>
    <row r="16" spans="1:358" ht="21.75" thickBot="1">
      <c r="A16" s="196" t="s">
        <v>28</v>
      </c>
      <c r="B16" s="64"/>
      <c r="C16" s="64"/>
      <c r="D16" s="65"/>
      <c r="E16" s="65"/>
      <c r="F16" s="20"/>
      <c r="G16" s="20"/>
      <c r="H16" s="20"/>
      <c r="I16" s="20"/>
      <c r="J16" s="66"/>
      <c r="K16" s="20"/>
      <c r="L16" s="20"/>
      <c r="M16" s="20"/>
      <c r="N16" s="20"/>
      <c r="O16" s="20"/>
      <c r="P16" s="20"/>
      <c r="Q16" s="20"/>
      <c r="R16" s="23"/>
      <c r="S16" s="24"/>
      <c r="T16" s="24"/>
      <c r="U16" s="24"/>
      <c r="V16" s="24"/>
      <c r="W16" s="23"/>
      <c r="X16" s="23"/>
      <c r="Y16" s="23"/>
      <c r="Z16" s="371"/>
      <c r="AA16" s="371"/>
      <c r="AB16" s="23"/>
      <c r="AC16" s="24"/>
      <c r="AD16" s="314"/>
      <c r="AE16" s="23"/>
      <c r="AF16" s="23"/>
      <c r="AG16" s="303"/>
      <c r="AH16" s="238"/>
      <c r="AI16" s="272"/>
    </row>
    <row r="17" spans="1:358" ht="21.75" hidden="1" outlineLevel="1" thickBot="1">
      <c r="A17" s="47" t="s">
        <v>29</v>
      </c>
      <c r="B17" s="34">
        <v>-1.78</v>
      </c>
      <c r="C17" s="34" t="str">
        <f>C8</f>
        <v>Previous WK</v>
      </c>
      <c r="D17" s="70"/>
      <c r="E17" s="71">
        <v>1.01</v>
      </c>
      <c r="F17" s="35"/>
      <c r="G17" s="35"/>
      <c r="H17" s="35"/>
      <c r="I17" s="35"/>
      <c r="J17" s="72"/>
      <c r="K17" s="35"/>
      <c r="L17" s="37"/>
      <c r="M17" s="37"/>
      <c r="N17" s="35"/>
      <c r="O17" s="35"/>
      <c r="P17" s="74"/>
      <c r="Q17" s="74"/>
      <c r="R17" s="74"/>
      <c r="S17" s="39"/>
      <c r="T17" s="39"/>
      <c r="U17" s="395"/>
      <c r="V17" s="39"/>
      <c r="W17" s="38"/>
      <c r="X17" s="38"/>
      <c r="Y17" s="38"/>
      <c r="Z17" s="372"/>
      <c r="AA17" s="372"/>
      <c r="AB17" s="38"/>
      <c r="AC17" s="39"/>
      <c r="AD17" s="304"/>
      <c r="AE17" s="248"/>
      <c r="AF17" s="248"/>
      <c r="AG17" s="305"/>
      <c r="AH17" s="239"/>
      <c r="AI17" s="272"/>
    </row>
    <row r="18" spans="1:358" s="77" customFormat="1" ht="21" hidden="1" customHeight="1" outlineLevel="1">
      <c r="A18" s="1180"/>
      <c r="B18" s="1181"/>
      <c r="C18" s="1181"/>
      <c r="D18" s="75"/>
      <c r="E18" s="75"/>
      <c r="F18" s="76"/>
      <c r="G18" s="76"/>
      <c r="H18" s="76"/>
      <c r="I18" s="76"/>
      <c r="J18" s="43"/>
      <c r="K18" s="76"/>
      <c r="L18" s="76"/>
      <c r="M18" s="76"/>
      <c r="N18" s="76"/>
      <c r="O18" s="76"/>
      <c r="P18" s="222"/>
      <c r="Q18" s="76"/>
      <c r="R18" s="44"/>
      <c r="S18" s="44"/>
      <c r="T18" s="44"/>
      <c r="U18" s="44"/>
      <c r="V18" s="44"/>
      <c r="W18" s="44"/>
      <c r="X18" s="44"/>
      <c r="Y18" s="44"/>
      <c r="Z18" s="373"/>
      <c r="AA18" s="374"/>
      <c r="AB18" s="44"/>
      <c r="AC18" s="235"/>
      <c r="AD18" s="315"/>
      <c r="AE18" s="44"/>
      <c r="AF18" s="44"/>
      <c r="AG18" s="316"/>
      <c r="AH18" s="240"/>
      <c r="AI18" s="272"/>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5"/>
      <c r="CM18" s="45"/>
      <c r="CN18" s="45"/>
      <c r="CO18" s="45"/>
      <c r="CP18" s="45"/>
      <c r="CQ18" s="45"/>
      <c r="CR18" s="45"/>
      <c r="CS18" s="45"/>
      <c r="CT18" s="45"/>
      <c r="CU18" s="45"/>
      <c r="CV18" s="45"/>
      <c r="CW18" s="45"/>
      <c r="CX18" s="45"/>
      <c r="CY18" s="45"/>
      <c r="CZ18" s="45"/>
      <c r="DA18" s="45"/>
      <c r="DB18" s="45"/>
      <c r="DC18" s="45"/>
      <c r="DD18" s="45"/>
      <c r="DE18" s="45"/>
      <c r="DF18" s="45"/>
      <c r="DG18" s="45"/>
      <c r="DH18" s="45"/>
      <c r="DI18" s="45"/>
      <c r="DJ18" s="45"/>
      <c r="DK18" s="45"/>
      <c r="DL18" s="45"/>
      <c r="DM18" s="45"/>
      <c r="DN18" s="45"/>
      <c r="DO18" s="45"/>
      <c r="DP18" s="45"/>
      <c r="DQ18" s="45"/>
      <c r="DR18" s="45"/>
      <c r="DS18" s="45"/>
      <c r="DT18" s="45"/>
      <c r="DU18" s="45"/>
      <c r="DV18" s="45"/>
      <c r="DW18" s="45"/>
      <c r="DX18" s="45"/>
      <c r="DY18" s="45"/>
      <c r="DZ18" s="45"/>
      <c r="EA18" s="45"/>
      <c r="EB18" s="45"/>
      <c r="EC18" s="45"/>
      <c r="ED18" s="45"/>
      <c r="EE18" s="45"/>
      <c r="EF18" s="45"/>
      <c r="EG18" s="45"/>
      <c r="EH18" s="45"/>
      <c r="EI18" s="45"/>
      <c r="EJ18" s="45"/>
      <c r="EK18" s="45"/>
      <c r="EL18" s="45"/>
      <c r="EM18" s="45"/>
      <c r="EN18" s="45"/>
      <c r="EO18" s="45"/>
      <c r="EP18" s="45"/>
      <c r="EQ18" s="45"/>
      <c r="ER18" s="45"/>
      <c r="ES18" s="45"/>
      <c r="ET18" s="45"/>
      <c r="EU18" s="45"/>
      <c r="EV18" s="45"/>
      <c r="EW18" s="45"/>
      <c r="EX18" s="45"/>
      <c r="EY18" s="45"/>
      <c r="EZ18" s="45"/>
      <c r="FA18" s="45"/>
      <c r="FB18" s="45"/>
      <c r="FC18" s="45"/>
      <c r="FD18" s="45"/>
      <c r="FE18" s="45"/>
      <c r="FF18" s="45"/>
      <c r="FG18" s="45"/>
      <c r="FH18" s="45"/>
      <c r="FI18" s="45"/>
      <c r="FJ18" s="45"/>
      <c r="FK18" s="45"/>
      <c r="FL18" s="45"/>
      <c r="FM18" s="45"/>
      <c r="FN18" s="45"/>
      <c r="FO18" s="45"/>
      <c r="FP18" s="45"/>
      <c r="FQ18" s="45"/>
      <c r="FR18" s="45"/>
      <c r="FS18" s="45"/>
      <c r="FT18" s="45"/>
      <c r="FU18" s="45"/>
      <c r="FV18" s="45"/>
      <c r="FW18" s="45"/>
      <c r="FX18" s="45"/>
      <c r="FY18" s="45"/>
      <c r="FZ18" s="45"/>
      <c r="GA18" s="45"/>
      <c r="GB18" s="45"/>
      <c r="GC18" s="45"/>
      <c r="GD18" s="45"/>
      <c r="GE18" s="45"/>
      <c r="GF18" s="45"/>
      <c r="GG18" s="45"/>
      <c r="GH18" s="45"/>
      <c r="GI18" s="45"/>
      <c r="GJ18" s="45"/>
      <c r="GK18" s="45"/>
      <c r="GL18" s="45"/>
      <c r="GM18" s="45"/>
      <c r="GN18" s="45"/>
      <c r="GO18" s="45"/>
      <c r="GP18" s="45"/>
      <c r="GQ18" s="45"/>
      <c r="GR18" s="45"/>
      <c r="GS18" s="45"/>
      <c r="GT18" s="45"/>
      <c r="GU18" s="45"/>
      <c r="GV18" s="45"/>
      <c r="GW18" s="45"/>
      <c r="GX18" s="45"/>
      <c r="GY18" s="45"/>
      <c r="GZ18" s="45"/>
      <c r="HA18" s="45"/>
      <c r="HB18" s="45"/>
      <c r="HC18" s="45"/>
      <c r="HD18" s="45"/>
      <c r="HE18" s="45"/>
      <c r="HF18" s="45"/>
      <c r="HG18" s="45"/>
      <c r="HH18" s="45"/>
      <c r="HI18" s="45"/>
      <c r="HJ18" s="45"/>
      <c r="HK18" s="45"/>
      <c r="HL18" s="45"/>
      <c r="HM18" s="45"/>
      <c r="HN18" s="45"/>
      <c r="HO18" s="45"/>
      <c r="HP18" s="45"/>
      <c r="HQ18" s="45"/>
      <c r="HR18" s="45"/>
      <c r="HS18" s="45"/>
      <c r="HT18" s="45"/>
      <c r="HU18" s="45"/>
      <c r="HV18" s="45"/>
      <c r="HW18" s="45"/>
      <c r="HX18" s="45"/>
      <c r="HY18" s="45"/>
      <c r="HZ18" s="45"/>
      <c r="IA18" s="45"/>
      <c r="IB18" s="45"/>
      <c r="IC18" s="45"/>
      <c r="ID18" s="45"/>
      <c r="IE18" s="45"/>
      <c r="IF18" s="45"/>
      <c r="IG18" s="45"/>
      <c r="IH18" s="45"/>
      <c r="II18" s="45"/>
      <c r="IJ18" s="45"/>
      <c r="IK18" s="45"/>
      <c r="IL18" s="45"/>
      <c r="IM18" s="45"/>
      <c r="IN18" s="45"/>
      <c r="IO18" s="45"/>
      <c r="IP18" s="45"/>
      <c r="IQ18" s="45"/>
      <c r="IR18" s="45"/>
      <c r="IS18" s="45"/>
      <c r="IT18" s="45"/>
      <c r="IU18" s="45"/>
      <c r="IV18" s="45"/>
      <c r="IW18" s="45"/>
      <c r="IX18" s="45"/>
      <c r="IY18" s="45"/>
      <c r="IZ18" s="45"/>
      <c r="JA18" s="45"/>
      <c r="JB18" s="45"/>
      <c r="JC18" s="45"/>
      <c r="JD18" s="45"/>
      <c r="JE18" s="45"/>
      <c r="JF18" s="45"/>
      <c r="JG18" s="45"/>
      <c r="JH18" s="45"/>
      <c r="JI18" s="45"/>
      <c r="JJ18" s="45"/>
      <c r="JK18" s="45"/>
      <c r="JL18" s="45"/>
      <c r="JM18" s="45"/>
      <c r="JN18" s="45"/>
      <c r="JO18" s="45"/>
      <c r="JP18" s="45"/>
      <c r="JQ18" s="45"/>
      <c r="JR18" s="45"/>
      <c r="JS18" s="45"/>
      <c r="JT18" s="45"/>
      <c r="JU18" s="45"/>
      <c r="JV18" s="45"/>
      <c r="JW18" s="45"/>
      <c r="JX18" s="45"/>
      <c r="JY18" s="45"/>
      <c r="JZ18" s="45"/>
      <c r="KA18" s="45"/>
      <c r="KB18" s="45"/>
      <c r="KC18" s="45"/>
      <c r="KD18" s="45"/>
      <c r="KE18" s="45"/>
      <c r="KF18" s="45"/>
      <c r="KG18" s="45"/>
      <c r="KH18" s="45"/>
      <c r="KI18" s="45"/>
      <c r="KJ18" s="45"/>
      <c r="KK18" s="45"/>
      <c r="KL18" s="45"/>
      <c r="KM18" s="45"/>
      <c r="KN18" s="45"/>
      <c r="KO18" s="45"/>
      <c r="KP18" s="45"/>
      <c r="KQ18" s="45"/>
      <c r="KR18" s="45"/>
      <c r="KS18" s="45"/>
      <c r="KT18" s="45"/>
      <c r="KU18" s="45"/>
      <c r="KV18" s="45"/>
      <c r="KW18" s="45"/>
      <c r="KX18" s="45"/>
      <c r="KY18" s="45"/>
      <c r="KZ18" s="45"/>
      <c r="LA18" s="45"/>
      <c r="LB18" s="45"/>
      <c r="LC18" s="45"/>
      <c r="LD18" s="45"/>
      <c r="LE18" s="45"/>
      <c r="LF18" s="45"/>
      <c r="LG18" s="45"/>
      <c r="LH18" s="45"/>
      <c r="LI18" s="45"/>
      <c r="LJ18" s="45"/>
      <c r="LK18" s="45"/>
      <c r="LL18" s="45"/>
      <c r="LM18" s="45"/>
      <c r="LN18" s="45"/>
      <c r="LO18" s="45"/>
      <c r="LP18" s="45"/>
      <c r="LQ18" s="45"/>
      <c r="LR18" s="45"/>
      <c r="LS18" s="45"/>
      <c r="LT18" s="45"/>
      <c r="LU18" s="45"/>
      <c r="LV18" s="45"/>
      <c r="LW18" s="45"/>
      <c r="LX18" s="45"/>
      <c r="LY18" s="45"/>
      <c r="LZ18" s="45"/>
      <c r="MA18" s="45"/>
      <c r="MB18" s="45"/>
      <c r="MC18" s="45"/>
      <c r="MD18" s="45"/>
      <c r="ME18" s="45"/>
      <c r="MF18" s="45"/>
      <c r="MG18" s="45"/>
      <c r="MH18" s="45"/>
      <c r="MI18" s="45"/>
      <c r="MJ18" s="45"/>
      <c r="MK18" s="45"/>
      <c r="ML18" s="45"/>
      <c r="MM18" s="45"/>
      <c r="MN18" s="45"/>
      <c r="MO18" s="45"/>
      <c r="MP18" s="45"/>
      <c r="MQ18" s="45"/>
      <c r="MR18" s="45"/>
      <c r="MS18" s="45"/>
      <c r="MT18" s="45"/>
    </row>
    <row r="19" spans="1:358" ht="58.5" hidden="1" customHeight="1" outlineLevel="1">
      <c r="A19" s="47" t="s">
        <v>23</v>
      </c>
      <c r="B19" s="48">
        <f>C19-$B$17</f>
        <v>0.28000000000000003</v>
      </c>
      <c r="C19" s="55">
        <v>-1.5</v>
      </c>
      <c r="D19" s="49"/>
      <c r="E19" s="49"/>
      <c r="F19" s="50"/>
      <c r="G19" s="57"/>
      <c r="H19" s="56"/>
      <c r="I19" s="56"/>
      <c r="J19" s="53"/>
      <c r="K19" s="189">
        <v>1</v>
      </c>
      <c r="L19" s="189">
        <v>2</v>
      </c>
      <c r="M19" s="189">
        <v>2</v>
      </c>
      <c r="N19" s="171">
        <v>4</v>
      </c>
      <c r="O19" s="189">
        <v>9.75</v>
      </c>
      <c r="P19" s="388">
        <v>9.7899999999999991</v>
      </c>
      <c r="Q19" s="388">
        <v>4.5752631578947387</v>
      </c>
      <c r="R19" s="388">
        <v>3.8622727272727388</v>
      </c>
      <c r="S19" s="388">
        <v>3.33</v>
      </c>
      <c r="T19" s="388">
        <v>-0.23190476190475806</v>
      </c>
      <c r="U19" s="388">
        <v>-0.89681818181818329</v>
      </c>
      <c r="V19" s="388">
        <v>-0.8335000000000008</v>
      </c>
      <c r="W19" s="388">
        <v>-3.8445454545454467</v>
      </c>
      <c r="X19" s="189">
        <v>-1.97</v>
      </c>
      <c r="Y19" s="189">
        <v>-1.5</v>
      </c>
      <c r="Z19" s="185"/>
      <c r="AA19" s="186"/>
      <c r="AB19" s="189">
        <v>0</v>
      </c>
      <c r="AC19" s="297">
        <v>0.5</v>
      </c>
      <c r="AD19" s="308">
        <f>AVERAGE(P19:R19)</f>
        <v>6.0758452950558253</v>
      </c>
      <c r="AE19" s="246">
        <f>AVERAGE(S19:T19:U19)</f>
        <v>0.73375901875901961</v>
      </c>
      <c r="AF19" s="246">
        <f>AVERAGE(V19:X19)</f>
        <v>-2.2160151515151489</v>
      </c>
      <c r="AG19" s="309">
        <f>AVERAGE(Y19:AC19)</f>
        <v>-0.33333333333333331</v>
      </c>
      <c r="AH19" s="241">
        <f>AVERAGE(P19:AC19)</f>
        <v>1.0650639572415905</v>
      </c>
      <c r="AI19" s="272"/>
    </row>
    <row r="20" spans="1:358" ht="58.5" hidden="1" customHeight="1" outlineLevel="1">
      <c r="A20" s="47" t="s">
        <v>24</v>
      </c>
      <c r="B20" s="48">
        <f t="shared" ref="B20" si="7">C20-$B$16</f>
        <v>-1.3</v>
      </c>
      <c r="C20" s="55">
        <v>-1.3</v>
      </c>
      <c r="D20" s="49"/>
      <c r="E20" s="49"/>
      <c r="F20" s="56"/>
      <c r="G20" s="57"/>
      <c r="H20" s="56"/>
      <c r="I20" s="56"/>
      <c r="J20" s="55"/>
      <c r="K20" s="189">
        <v>-0.4</v>
      </c>
      <c r="L20" s="189">
        <v>0.3</v>
      </c>
      <c r="M20" s="189">
        <v>1.9</v>
      </c>
      <c r="N20" s="171">
        <v>4.8</v>
      </c>
      <c r="O20" s="183"/>
      <c r="P20" s="388">
        <v>9.7899999999999991</v>
      </c>
      <c r="Q20" s="389">
        <v>4.5752631578947387</v>
      </c>
      <c r="R20" s="389">
        <v>3.8622727272727388</v>
      </c>
      <c r="S20" s="388">
        <v>3.33</v>
      </c>
      <c r="T20" s="388">
        <v>-0.23190476190475806</v>
      </c>
      <c r="U20" s="389">
        <v>-0.89681818181818329</v>
      </c>
      <c r="V20" s="389">
        <v>-0.8335000000000008</v>
      </c>
      <c r="W20" s="389">
        <v>-3.8445454545454467</v>
      </c>
      <c r="X20" s="183">
        <v>-1.7</v>
      </c>
      <c r="Y20" s="183">
        <v>-1.5</v>
      </c>
      <c r="Z20" s="185"/>
      <c r="AA20" s="186"/>
      <c r="AB20" s="183">
        <v>0.3</v>
      </c>
      <c r="AC20" s="298">
        <v>0.5</v>
      </c>
      <c r="AD20" s="308">
        <f>AVERAGE(P20:R20)</f>
        <v>6.0758452950558253</v>
      </c>
      <c r="AE20" s="246">
        <f>AVERAGE(S20:T20:U20)</f>
        <v>0.73375901875901961</v>
      </c>
      <c r="AF20" s="246">
        <f>AVERAGE(V20:X20)</f>
        <v>-2.1260151515151491</v>
      </c>
      <c r="AG20" s="309">
        <f t="shared" ref="AG20:AG22" si="8">AVERAGE(Y20:AC20)</f>
        <v>-0.23333333333333331</v>
      </c>
      <c r="AH20" s="241">
        <f>AVERAGE(P20:AC20)</f>
        <v>1.1125639572415906</v>
      </c>
      <c r="AI20" s="272"/>
    </row>
    <row r="21" spans="1:358" ht="58.5" hidden="1" customHeight="1" outlineLevel="1">
      <c r="A21" s="47" t="s">
        <v>25</v>
      </c>
      <c r="B21" s="78">
        <f t="shared" ref="B21" si="9">C21-$B$17</f>
        <v>8.0000000000000071E-2</v>
      </c>
      <c r="C21" s="55">
        <v>-1.7</v>
      </c>
      <c r="D21" s="49"/>
      <c r="E21" s="49"/>
      <c r="F21" s="56"/>
      <c r="G21" s="57"/>
      <c r="H21" s="56"/>
      <c r="I21" s="56"/>
      <c r="J21" s="79"/>
      <c r="K21" s="189">
        <v>-2</v>
      </c>
      <c r="L21" s="189">
        <v>0.6</v>
      </c>
      <c r="M21" s="189">
        <v>0.6</v>
      </c>
      <c r="N21" s="171">
        <v>4.5999999999999996</v>
      </c>
      <c r="O21" s="189">
        <v>3</v>
      </c>
      <c r="P21" s="388">
        <v>9.7899999999999991</v>
      </c>
      <c r="Q21" s="388">
        <v>4.5752631578947387</v>
      </c>
      <c r="R21" s="388">
        <v>3.8622727272727388</v>
      </c>
      <c r="S21" s="388">
        <v>3.33</v>
      </c>
      <c r="T21" s="388">
        <v>-0.23190476190475806</v>
      </c>
      <c r="U21" s="388">
        <v>-0.89681818181818329</v>
      </c>
      <c r="V21" s="388">
        <v>-0.8335000000000008</v>
      </c>
      <c r="W21" s="388">
        <v>-3.8445454545454467</v>
      </c>
      <c r="X21" s="189">
        <v>-2.1985714285714266</v>
      </c>
      <c r="Y21" s="189">
        <v>-1.5482298605098719</v>
      </c>
      <c r="Z21" s="185" t="s">
        <v>220</v>
      </c>
      <c r="AA21" s="186" t="s">
        <v>221</v>
      </c>
      <c r="AB21" s="189">
        <v>-1.2986981497514902</v>
      </c>
      <c r="AC21" s="297">
        <v>-1.3634301779701876</v>
      </c>
      <c r="AD21" s="308">
        <f>AVERAGE(P21:R21)</f>
        <v>6.0758452950558253</v>
      </c>
      <c r="AE21" s="246">
        <f>AVERAGE(S21:T21:U21)</f>
        <v>0.73375901875901961</v>
      </c>
      <c r="AF21" s="246">
        <f>AVERAGE(V21:X21)</f>
        <v>-2.2922056277056249</v>
      </c>
      <c r="AG21" s="309">
        <f t="shared" si="8"/>
        <v>-1.4034527294105166</v>
      </c>
      <c r="AH21" s="241">
        <f>AVERAGE(P21:AC21)</f>
        <v>0.77848648917467589</v>
      </c>
      <c r="AI21" s="272"/>
    </row>
    <row r="22" spans="1:358" ht="58.5" hidden="1" customHeight="1" outlineLevel="1">
      <c r="A22" s="47" t="s">
        <v>26</v>
      </c>
      <c r="B22" s="48">
        <f>C22-$B$13</f>
        <v>-1.769999999999996</v>
      </c>
      <c r="C22" s="55">
        <v>-1</v>
      </c>
      <c r="D22" s="80"/>
      <c r="E22" s="49"/>
      <c r="F22" s="52"/>
      <c r="G22" s="51"/>
      <c r="H22" s="52"/>
      <c r="I22" s="52"/>
      <c r="J22" s="55"/>
      <c r="K22" s="181">
        <v>1.84</v>
      </c>
      <c r="L22" s="181">
        <v>1.84</v>
      </c>
      <c r="M22" s="181">
        <v>1.2</v>
      </c>
      <c r="N22" s="181">
        <v>2.1</v>
      </c>
      <c r="O22" s="181">
        <v>10</v>
      </c>
      <c r="P22" s="388">
        <v>9.7899999999999991</v>
      </c>
      <c r="Q22" s="388">
        <v>4.5752631578947387</v>
      </c>
      <c r="R22" s="388">
        <v>3.8622727272727388</v>
      </c>
      <c r="S22" s="388">
        <v>3.33</v>
      </c>
      <c r="T22" s="388">
        <v>-0.23190476190475806</v>
      </c>
      <c r="U22" s="388">
        <v>-0.89681818181818329</v>
      </c>
      <c r="V22" s="388">
        <v>-0.8335000000000008</v>
      </c>
      <c r="W22" s="388">
        <v>-3.8445454545454467</v>
      </c>
      <c r="X22" s="189">
        <v>-2.5</v>
      </c>
      <c r="Y22" s="189">
        <v>-1</v>
      </c>
      <c r="Z22" s="185"/>
      <c r="AA22" s="186"/>
      <c r="AB22" s="189">
        <v>0.3</v>
      </c>
      <c r="AC22" s="297">
        <v>1</v>
      </c>
      <c r="AD22" s="308">
        <f>AVERAGE(P22:R22)</f>
        <v>6.0758452950558253</v>
      </c>
      <c r="AE22" s="246">
        <f>AVERAGE(S22:T22:U22)</f>
        <v>0.73375901875901961</v>
      </c>
      <c r="AF22" s="246">
        <f>AVERAGE(V22:X22)</f>
        <v>-2.3926818181818157</v>
      </c>
      <c r="AG22" s="309">
        <f t="shared" si="8"/>
        <v>0.10000000000000002</v>
      </c>
      <c r="AH22" s="241">
        <f>AVERAGE(P22:AC22)</f>
        <v>1.1292306239082572</v>
      </c>
      <c r="AI22" s="272"/>
    </row>
    <row r="23" spans="1:358" ht="21.75" hidden="1" customHeight="1" outlineLevel="1">
      <c r="A23" s="245" t="s">
        <v>75</v>
      </c>
      <c r="B23" s="81"/>
      <c r="C23" s="82"/>
      <c r="D23" s="83"/>
      <c r="E23" s="84"/>
      <c r="F23" s="85"/>
      <c r="G23" s="86"/>
      <c r="H23" s="85"/>
      <c r="I23" s="59"/>
      <c r="J23" s="82"/>
      <c r="K23" s="59">
        <v>0.5</v>
      </c>
      <c r="L23" s="59">
        <v>0.5</v>
      </c>
      <c r="M23" s="59">
        <f>AVERAGE(M19:M22)</f>
        <v>1.425</v>
      </c>
      <c r="N23" s="59">
        <f>AVERAGE(N19:N22)</f>
        <v>3.875</v>
      </c>
      <c r="O23" s="59">
        <f>AVERAGE(O19:O22)</f>
        <v>7.583333333333333</v>
      </c>
      <c r="P23" s="414">
        <f>AVERAGE(P19:P22)</f>
        <v>9.7899999999999991</v>
      </c>
      <c r="Q23" s="414">
        <f>AVERAGE(Q19:Q22)</f>
        <v>4.5752631578947387</v>
      </c>
      <c r="R23" s="414">
        <f t="shared" ref="R23" si="10">AVERAGE(R19:R22)</f>
        <v>3.8622727272727388</v>
      </c>
      <c r="S23" s="414">
        <f>AVERAGE(S19:S22)</f>
        <v>3.33</v>
      </c>
      <c r="T23" s="414">
        <f>AVERAGE(T19:T22)</f>
        <v>-0.23190476190475806</v>
      </c>
      <c r="U23" s="414">
        <f t="shared" ref="U23:AC23" si="11">AVERAGE(U19:U22)</f>
        <v>-0.89681818181818329</v>
      </c>
      <c r="V23" s="414">
        <f t="shared" si="11"/>
        <v>-0.8335000000000008</v>
      </c>
      <c r="W23" s="414">
        <f t="shared" si="11"/>
        <v>-3.8445454545454467</v>
      </c>
      <c r="X23" s="59">
        <f t="shared" si="11"/>
        <v>-2.0921428571428566</v>
      </c>
      <c r="Y23" s="59">
        <f t="shared" si="11"/>
        <v>-1.3870574651274681</v>
      </c>
      <c r="Z23" s="375"/>
      <c r="AA23" s="375"/>
      <c r="AB23" s="59">
        <f t="shared" si="11"/>
        <v>-0.17467453743787253</v>
      </c>
      <c r="AC23" s="234">
        <f t="shared" si="11"/>
        <v>0.1591424555074531</v>
      </c>
      <c r="AD23" s="310">
        <f>AVERAGE(AD19:AD22)</f>
        <v>6.0758452950558253</v>
      </c>
      <c r="AE23" s="59">
        <f>AVERAGE(AE19:AE22)</f>
        <v>0.73375901875901961</v>
      </c>
      <c r="AF23" s="59">
        <f t="shared" ref="AF23:AG23" si="12">AVERAGE(AF19:AF22)</f>
        <v>-2.2567294372294344</v>
      </c>
      <c r="AG23" s="311">
        <f t="shared" si="12"/>
        <v>-0.46752984901929578</v>
      </c>
      <c r="AH23" s="242">
        <f>AVERAGE(AH19:AH22)</f>
        <v>1.0213362568915285</v>
      </c>
      <c r="AI23" s="272"/>
    </row>
    <row r="24" spans="1:358" ht="19.5" collapsed="1" thickBot="1">
      <c r="A24" s="227" t="s">
        <v>74</v>
      </c>
      <c r="B24" s="160"/>
      <c r="C24" s="160"/>
      <c r="D24" s="161"/>
      <c r="E24" s="161"/>
      <c r="F24" s="162"/>
      <c r="G24" s="162"/>
      <c r="H24" s="162"/>
      <c r="I24" s="162"/>
      <c r="J24" s="163"/>
      <c r="K24" s="162">
        <f>K23+K14</f>
        <v>48.8</v>
      </c>
      <c r="L24" s="162">
        <f>L23+L14</f>
        <v>47.35</v>
      </c>
      <c r="M24" s="162"/>
      <c r="N24" s="164">
        <f>N23</f>
        <v>3.875</v>
      </c>
      <c r="O24" s="164">
        <v>6</v>
      </c>
      <c r="P24" s="414">
        <f>P23</f>
        <v>9.7899999999999991</v>
      </c>
      <c r="Q24" s="414">
        <f t="shared" ref="Q24" si="13">Q23</f>
        <v>4.5752631578947387</v>
      </c>
      <c r="R24" s="414">
        <f>R23</f>
        <v>3.8622727272727388</v>
      </c>
      <c r="S24" s="414">
        <f>S23</f>
        <v>3.33</v>
      </c>
      <c r="T24" s="414">
        <f>T23</f>
        <v>-0.23190476190475806</v>
      </c>
      <c r="U24" s="414">
        <v>-0.8</v>
      </c>
      <c r="V24" s="414">
        <f>V23</f>
        <v>-0.8335000000000008</v>
      </c>
      <c r="W24" s="414">
        <f>W23</f>
        <v>-3.8445454545454467</v>
      </c>
      <c r="X24" s="164">
        <v>-1.9</v>
      </c>
      <c r="Y24" s="164">
        <v>-1.4</v>
      </c>
      <c r="Z24" s="370"/>
      <c r="AA24" s="370"/>
      <c r="AB24" s="164">
        <v>0</v>
      </c>
      <c r="AC24" s="229">
        <v>0.5</v>
      </c>
      <c r="AD24" s="312">
        <f>AVERAGE(P24:R24)</f>
        <v>6.0758452950558253</v>
      </c>
      <c r="AE24" s="164">
        <f>AVERAGE(S24:T24:U24)</f>
        <v>0.7660317460317474</v>
      </c>
      <c r="AF24" s="164">
        <f>AVERAGE(V24:X24)</f>
        <v>-2.192681818181816</v>
      </c>
      <c r="AG24" s="313">
        <f>AVERAGE(Y24:AC24)</f>
        <v>-0.3</v>
      </c>
      <c r="AH24" s="242">
        <f>AVERAGE(P24:AC24)</f>
        <v>1.087298805726439</v>
      </c>
      <c r="AI24" s="271">
        <v>-1</v>
      </c>
    </row>
    <row r="25" spans="1:358" ht="21.75" thickBot="1">
      <c r="A25" s="196" t="s">
        <v>32</v>
      </c>
      <c r="B25" s="88"/>
      <c r="C25" s="88"/>
      <c r="D25" s="65"/>
      <c r="E25" s="65"/>
      <c r="F25" s="20"/>
      <c r="G25" s="20"/>
      <c r="H25" s="20"/>
      <c r="I25" s="20"/>
      <c r="J25" s="66"/>
      <c r="K25" s="20"/>
      <c r="L25" s="20"/>
      <c r="M25" s="20"/>
      <c r="N25" s="20"/>
      <c r="O25" s="20"/>
      <c r="P25" s="20"/>
      <c r="Q25" s="20"/>
      <c r="R25" s="23"/>
      <c r="S25" s="24"/>
      <c r="T25" s="24"/>
      <c r="U25" s="24"/>
      <c r="V25" s="24"/>
      <c r="W25" s="23"/>
      <c r="X25" s="23"/>
      <c r="Y25" s="23"/>
      <c r="Z25" s="371"/>
      <c r="AA25" s="371"/>
      <c r="AB25" s="23"/>
      <c r="AC25" s="24"/>
      <c r="AD25" s="314"/>
      <c r="AE25" s="23"/>
      <c r="AF25" s="23"/>
      <c r="AG25" s="303"/>
      <c r="AH25" s="238"/>
      <c r="AI25" s="272"/>
    </row>
    <row r="26" spans="1:358" ht="21.75" hidden="1" outlineLevel="1" thickBot="1">
      <c r="A26" s="89" t="s">
        <v>33</v>
      </c>
      <c r="B26" s="90">
        <v>20.81</v>
      </c>
      <c r="C26" s="90" t="str">
        <f>C17</f>
        <v>Previous WK</v>
      </c>
      <c r="D26" s="70"/>
      <c r="E26" s="71">
        <v>17</v>
      </c>
      <c r="F26" s="35"/>
      <c r="G26" s="35"/>
      <c r="H26" s="35"/>
      <c r="I26" s="35"/>
      <c r="J26" s="72"/>
      <c r="K26" s="35"/>
      <c r="L26" s="37"/>
      <c r="M26" s="37"/>
      <c r="N26" s="35"/>
      <c r="O26" s="35"/>
      <c r="P26" s="35"/>
      <c r="Q26" s="35"/>
      <c r="R26" s="38"/>
      <c r="S26" s="39"/>
      <c r="T26" s="39"/>
      <c r="U26" s="395"/>
      <c r="V26" s="39"/>
      <c r="W26" s="38"/>
      <c r="X26" s="38"/>
      <c r="Y26" s="38"/>
      <c r="Z26" s="372"/>
      <c r="AA26" s="372"/>
      <c r="AB26" s="38"/>
      <c r="AC26" s="39"/>
      <c r="AD26" s="304"/>
      <c r="AE26" s="248"/>
      <c r="AF26" s="248"/>
      <c r="AG26" s="305"/>
      <c r="AH26" s="239"/>
      <c r="AI26" s="272"/>
    </row>
    <row r="27" spans="1:358" s="77" customFormat="1" ht="21" hidden="1" customHeight="1" outlineLevel="1">
      <c r="A27" s="1184"/>
      <c r="B27" s="1185"/>
      <c r="C27" s="1185"/>
      <c r="D27" s="91"/>
      <c r="E27" s="91"/>
      <c r="F27" s="76"/>
      <c r="G27" s="76"/>
      <c r="H27" s="76"/>
      <c r="I27" s="76"/>
      <c r="J27" s="43"/>
      <c r="K27" s="76"/>
      <c r="L27" s="76"/>
      <c r="M27" s="76"/>
      <c r="N27" s="76"/>
      <c r="O27" s="76"/>
      <c r="P27" s="222"/>
      <c r="Q27" s="76"/>
      <c r="R27" s="44"/>
      <c r="S27" s="44"/>
      <c r="T27" s="44"/>
      <c r="U27" s="44"/>
      <c r="V27" s="44"/>
      <c r="W27" s="44"/>
      <c r="X27" s="44"/>
      <c r="Y27" s="44"/>
      <c r="Z27" s="376"/>
      <c r="AA27" s="377"/>
      <c r="AB27" s="44"/>
      <c r="AC27" s="235"/>
      <c r="AD27" s="315"/>
      <c r="AE27" s="44"/>
      <c r="AF27" s="44"/>
      <c r="AG27" s="316"/>
      <c r="AH27" s="240"/>
      <c r="AI27" s="272"/>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row>
    <row r="28" spans="1:358" ht="54.75" hidden="1" customHeight="1" outlineLevel="1">
      <c r="A28" s="47" t="s">
        <v>23</v>
      </c>
      <c r="B28" s="78">
        <f>C28-$B$26</f>
        <v>-0.30999999999999872</v>
      </c>
      <c r="C28" s="55">
        <v>20.5</v>
      </c>
      <c r="D28" s="49"/>
      <c r="E28" s="49"/>
      <c r="F28" s="50"/>
      <c r="G28" s="57"/>
      <c r="H28" s="56"/>
      <c r="I28" s="56"/>
      <c r="J28" s="53"/>
      <c r="K28" s="189">
        <v>17.25</v>
      </c>
      <c r="L28" s="189">
        <v>18</v>
      </c>
      <c r="M28" s="189">
        <v>17.25</v>
      </c>
      <c r="N28" s="189">
        <v>16</v>
      </c>
      <c r="O28" s="189">
        <v>19.5</v>
      </c>
      <c r="P28" s="388">
        <v>23.61</v>
      </c>
      <c r="Q28" s="388">
        <v>15.207894736842107</v>
      </c>
      <c r="R28" s="388">
        <v>17.63000000000001</v>
      </c>
      <c r="S28" s="388">
        <v>15.56</v>
      </c>
      <c r="T28" s="388">
        <v>14.896666666666668</v>
      </c>
      <c r="U28" s="388">
        <v>12.885454545454536</v>
      </c>
      <c r="V28" s="388">
        <v>9.4744999999999919</v>
      </c>
      <c r="W28" s="388">
        <v>10.528636363636359</v>
      </c>
      <c r="X28" s="189">
        <v>13.75</v>
      </c>
      <c r="Y28" s="189">
        <v>12.5</v>
      </c>
      <c r="Z28" s="185"/>
      <c r="AA28" s="186"/>
      <c r="AB28" s="189">
        <v>11</v>
      </c>
      <c r="AC28" s="297">
        <v>10.75</v>
      </c>
      <c r="AD28" s="308">
        <f>AVERAGE(P28:R28)</f>
        <v>18.815964912280705</v>
      </c>
      <c r="AE28" s="246">
        <f>AVERAGE(S28:T28:U28)</f>
        <v>14.447373737373736</v>
      </c>
      <c r="AF28" s="246">
        <f>AVERAGE(V28:X28)</f>
        <v>11.25104545454545</v>
      </c>
      <c r="AG28" s="309">
        <f>AVERAGE(Y28:AC28)</f>
        <v>11.416666666666666</v>
      </c>
      <c r="AH28" s="241">
        <f>AVERAGE(P28:AC28)</f>
        <v>13.982762692716639</v>
      </c>
      <c r="AI28" s="272"/>
    </row>
    <row r="29" spans="1:358" ht="54.75" hidden="1" customHeight="1" outlineLevel="1">
      <c r="A29" s="47" t="s">
        <v>24</v>
      </c>
      <c r="B29" s="78">
        <f t="shared" ref="B29" si="14">C29-$B$22</f>
        <v>21.869999999999997</v>
      </c>
      <c r="C29" s="55">
        <v>20.100000000000001</v>
      </c>
      <c r="D29" s="49"/>
      <c r="E29" s="49"/>
      <c r="F29" s="56"/>
      <c r="G29" s="57"/>
      <c r="H29" s="56"/>
      <c r="I29" s="56"/>
      <c r="J29" s="55"/>
      <c r="K29" s="189">
        <v>17</v>
      </c>
      <c r="L29" s="189">
        <v>17</v>
      </c>
      <c r="M29" s="189">
        <v>16.3</v>
      </c>
      <c r="N29" s="189">
        <v>15</v>
      </c>
      <c r="O29" s="183"/>
      <c r="P29" s="388">
        <v>23.61</v>
      </c>
      <c r="Q29" s="388">
        <v>15.207894736842107</v>
      </c>
      <c r="R29" s="389">
        <v>17.63000000000001</v>
      </c>
      <c r="S29" s="388">
        <v>15.56</v>
      </c>
      <c r="T29" s="389">
        <v>14.896666666666668</v>
      </c>
      <c r="U29" s="389">
        <v>12.885454545454536</v>
      </c>
      <c r="V29" s="389">
        <v>9.4744999999999919</v>
      </c>
      <c r="W29" s="389">
        <v>10.528636363636359</v>
      </c>
      <c r="X29" s="183">
        <v>13.7</v>
      </c>
      <c r="Y29" s="183">
        <v>11.7</v>
      </c>
      <c r="Z29" s="185"/>
      <c r="AA29" s="186"/>
      <c r="AB29" s="183">
        <v>11.5</v>
      </c>
      <c r="AC29" s="298">
        <v>11.5</v>
      </c>
      <c r="AD29" s="308">
        <f>AVERAGE(P29:R29)</f>
        <v>18.815964912280705</v>
      </c>
      <c r="AE29" s="246">
        <f>AVERAGE(S29:T29:U29)</f>
        <v>14.447373737373736</v>
      </c>
      <c r="AF29" s="246">
        <f>AVERAGE(V29:X29)</f>
        <v>11.234378787878782</v>
      </c>
      <c r="AG29" s="309">
        <f t="shared" ref="AG29:AG31" si="15">AVERAGE(Y29:AC29)</f>
        <v>11.566666666666668</v>
      </c>
      <c r="AH29" s="241">
        <f>AVERAGE(P29:AC29)</f>
        <v>14.01609602604997</v>
      </c>
      <c r="AI29" s="272"/>
    </row>
    <row r="30" spans="1:358" ht="54.75" hidden="1" customHeight="1" outlineLevel="1">
      <c r="A30" s="47" t="s">
        <v>25</v>
      </c>
      <c r="B30" s="48">
        <f t="shared" ref="B30" si="16">C30-$B$26</f>
        <v>-0.80999999999999872</v>
      </c>
      <c r="C30" s="55">
        <v>20</v>
      </c>
      <c r="D30" s="49"/>
      <c r="E30" s="49"/>
      <c r="F30" s="56"/>
      <c r="G30" s="57"/>
      <c r="H30" s="56"/>
      <c r="I30" s="56"/>
      <c r="J30" s="55"/>
      <c r="K30" s="189">
        <v>16</v>
      </c>
      <c r="L30" s="189">
        <v>16</v>
      </c>
      <c r="M30" s="189">
        <v>16</v>
      </c>
      <c r="N30" s="189">
        <v>16</v>
      </c>
      <c r="O30" s="189">
        <v>16.5</v>
      </c>
      <c r="P30" s="388">
        <v>23.61</v>
      </c>
      <c r="Q30" s="388">
        <v>15.207894736842107</v>
      </c>
      <c r="R30" s="388">
        <v>17.63000000000001</v>
      </c>
      <c r="S30" s="388">
        <v>15.56</v>
      </c>
      <c r="T30" s="388">
        <v>14.896666666666668</v>
      </c>
      <c r="U30" s="388">
        <v>12.885454545454536</v>
      </c>
      <c r="V30" s="388">
        <v>9.4744999999999919</v>
      </c>
      <c r="W30" s="388">
        <v>10.528636363636359</v>
      </c>
      <c r="X30" s="189">
        <v>13.5</v>
      </c>
      <c r="Y30" s="189">
        <v>11.952140909090913</v>
      </c>
      <c r="Z30" s="185" t="s">
        <v>209</v>
      </c>
      <c r="AA30" s="186" t="s">
        <v>209</v>
      </c>
      <c r="AB30" s="189">
        <v>11.394140909090911</v>
      </c>
      <c r="AC30" s="297">
        <v>11.08614090909091</v>
      </c>
      <c r="AD30" s="308">
        <f>AVERAGE(P30:R30)</f>
        <v>18.815964912280705</v>
      </c>
      <c r="AE30" s="246">
        <f>AVERAGE(S30:T30:U30)</f>
        <v>14.447373737373736</v>
      </c>
      <c r="AF30" s="246">
        <f>AVERAGE(V30:X30)</f>
        <v>11.167712121212118</v>
      </c>
      <c r="AG30" s="309">
        <f t="shared" si="15"/>
        <v>11.477474242424243</v>
      </c>
      <c r="AH30" s="241">
        <f>AVERAGE(P30:AC30)</f>
        <v>13.977131253322698</v>
      </c>
      <c r="AI30" s="272"/>
    </row>
    <row r="31" spans="1:358" ht="50.25" hidden="1" customHeight="1" outlineLevel="1">
      <c r="A31" s="47" t="s">
        <v>26</v>
      </c>
      <c r="B31" s="78" t="e">
        <f>C31-#REF!</f>
        <v>#REF!</v>
      </c>
      <c r="C31" s="55">
        <v>20.18</v>
      </c>
      <c r="D31" s="49"/>
      <c r="E31" s="49"/>
      <c r="F31" s="52"/>
      <c r="G31" s="51"/>
      <c r="H31" s="52"/>
      <c r="I31" s="92"/>
      <c r="J31" s="55"/>
      <c r="K31" s="93">
        <v>15.68</v>
      </c>
      <c r="L31" s="94">
        <v>18</v>
      </c>
      <c r="M31" s="94">
        <v>15.94</v>
      </c>
      <c r="N31" s="181">
        <v>16.25</v>
      </c>
      <c r="O31" s="181">
        <v>18.5</v>
      </c>
      <c r="P31" s="388">
        <v>23.61</v>
      </c>
      <c r="Q31" s="388">
        <v>15.207894736842107</v>
      </c>
      <c r="R31" s="388">
        <v>17.63000000000001</v>
      </c>
      <c r="S31" s="388">
        <v>15.56</v>
      </c>
      <c r="T31" s="388">
        <v>14.896666666666668</v>
      </c>
      <c r="U31" s="388">
        <v>12.885454545454536</v>
      </c>
      <c r="V31" s="388">
        <v>9.4744999999999919</v>
      </c>
      <c r="W31" s="388">
        <v>10.528636363636359</v>
      </c>
      <c r="X31" s="189">
        <v>13.3</v>
      </c>
      <c r="Y31" s="189">
        <v>12.2</v>
      </c>
      <c r="Z31" s="185" t="s">
        <v>211</v>
      </c>
      <c r="AA31" s="186"/>
      <c r="AB31" s="189">
        <v>11.3</v>
      </c>
      <c r="AC31" s="297">
        <v>10</v>
      </c>
      <c r="AD31" s="308">
        <f>AVERAGE(P31:R31)</f>
        <v>18.815964912280705</v>
      </c>
      <c r="AE31" s="246">
        <f>AVERAGE(S31:T31:U31)</f>
        <v>14.447373737373736</v>
      </c>
      <c r="AF31" s="246">
        <f>AVERAGE(V31:X31)</f>
        <v>11.101045454545451</v>
      </c>
      <c r="AG31" s="309">
        <f t="shared" si="15"/>
        <v>11.166666666666666</v>
      </c>
      <c r="AH31" s="241">
        <f>AVERAGE(P31:AC31)</f>
        <v>13.882762692716639</v>
      </c>
      <c r="AI31" s="272"/>
    </row>
    <row r="32" spans="1:358" s="62" customFormat="1" ht="19.5" hidden="1" outlineLevel="1" thickBot="1">
      <c r="A32" s="245" t="s">
        <v>75</v>
      </c>
      <c r="B32" s="58" t="s">
        <v>27</v>
      </c>
      <c r="C32" s="58" t="s">
        <v>27</v>
      </c>
      <c r="D32" s="87"/>
      <c r="E32" s="58"/>
      <c r="F32" s="59" t="e">
        <f>AVERAGE(F28:F31)</f>
        <v>#DIV/0!</v>
      </c>
      <c r="G32" s="59"/>
      <c r="H32" s="59"/>
      <c r="I32" s="59"/>
      <c r="J32" s="59" t="e">
        <f t="shared" ref="J32:AC32" si="17">AVERAGE(J28:J31)</f>
        <v>#DIV/0!</v>
      </c>
      <c r="K32" s="59">
        <f t="shared" si="17"/>
        <v>16.482500000000002</v>
      </c>
      <c r="L32" s="59">
        <f t="shared" si="17"/>
        <v>17.25</v>
      </c>
      <c r="M32" s="59">
        <f t="shared" si="17"/>
        <v>16.372499999999999</v>
      </c>
      <c r="N32" s="59">
        <f t="shared" si="17"/>
        <v>15.8125</v>
      </c>
      <c r="O32" s="59">
        <f t="shared" si="17"/>
        <v>18.166666666666668</v>
      </c>
      <c r="P32" s="414">
        <f t="shared" si="17"/>
        <v>23.61</v>
      </c>
      <c r="Q32" s="414">
        <f t="shared" si="17"/>
        <v>15.207894736842107</v>
      </c>
      <c r="R32" s="414">
        <f t="shared" si="17"/>
        <v>17.63000000000001</v>
      </c>
      <c r="S32" s="414">
        <f t="shared" si="17"/>
        <v>15.56</v>
      </c>
      <c r="T32" s="414">
        <f>AVERAGE(T28:T31)</f>
        <v>14.896666666666668</v>
      </c>
      <c r="U32" s="414">
        <f t="shared" si="17"/>
        <v>12.885454545454536</v>
      </c>
      <c r="V32" s="414">
        <f t="shared" si="17"/>
        <v>9.4744999999999919</v>
      </c>
      <c r="W32" s="414">
        <f>AVERAGE(W28:W31)</f>
        <v>10.528636363636359</v>
      </c>
      <c r="X32" s="59">
        <f t="shared" si="17"/>
        <v>13.5625</v>
      </c>
      <c r="Y32" s="59">
        <f>AVERAGE(Y28:Y31)</f>
        <v>12.088035227272727</v>
      </c>
      <c r="Z32" s="369"/>
      <c r="AA32" s="369"/>
      <c r="AB32" s="59">
        <f t="shared" si="17"/>
        <v>11.298535227272726</v>
      </c>
      <c r="AC32" s="234">
        <f t="shared" si="17"/>
        <v>10.834035227272727</v>
      </c>
      <c r="AD32" s="310">
        <f>AVERAGE(AD28:AD31)</f>
        <v>18.815964912280705</v>
      </c>
      <c r="AE32" s="59">
        <f t="shared" ref="AE32:AG32" si="18">AVERAGE(AE28:AE31)</f>
        <v>14.447373737373736</v>
      </c>
      <c r="AF32" s="59">
        <f t="shared" si="18"/>
        <v>11.18854545454545</v>
      </c>
      <c r="AG32" s="311">
        <f t="shared" si="18"/>
        <v>11.40686856060606</v>
      </c>
      <c r="AH32" s="242">
        <f>AVERAGE(AH28:AH31)</f>
        <v>13.964688166201487</v>
      </c>
      <c r="AI32" s="273"/>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c r="CE32" s="61"/>
      <c r="CF32" s="61"/>
      <c r="CG32" s="61"/>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s="61"/>
      <c r="GU32" s="61"/>
      <c r="GV32" s="61"/>
      <c r="GW32" s="61"/>
      <c r="GX32" s="61"/>
      <c r="GY32" s="61"/>
      <c r="GZ32" s="61"/>
      <c r="HA32" s="61"/>
      <c r="HB32" s="61"/>
      <c r="HC32" s="61"/>
      <c r="HD32" s="61"/>
      <c r="HE32" s="61"/>
      <c r="HF32" s="61"/>
      <c r="HG32" s="61"/>
      <c r="HH32" s="61"/>
      <c r="HI32" s="61"/>
      <c r="HJ32" s="61"/>
      <c r="HK32" s="61"/>
      <c r="HL32" s="61"/>
      <c r="HM32" s="61"/>
      <c r="HN32" s="61"/>
      <c r="HO32" s="61"/>
      <c r="HP32" s="61"/>
      <c r="HQ32" s="61"/>
      <c r="HR32" s="61"/>
      <c r="HS32" s="61"/>
      <c r="HT32" s="61"/>
      <c r="HU32" s="61"/>
      <c r="HV32" s="61"/>
      <c r="HW32" s="61"/>
      <c r="HX32" s="61"/>
      <c r="HY32" s="61"/>
      <c r="HZ32" s="61"/>
      <c r="IA32" s="61"/>
      <c r="IB32" s="61"/>
      <c r="IC32" s="61"/>
      <c r="ID32" s="61"/>
      <c r="IE32" s="61"/>
      <c r="IF32" s="61"/>
      <c r="IG32" s="61"/>
      <c r="IH32" s="61"/>
      <c r="II32" s="61"/>
      <c r="IJ32" s="61"/>
      <c r="IK32" s="61"/>
      <c r="IL32" s="61"/>
      <c r="IM32" s="61"/>
      <c r="IN32" s="61"/>
      <c r="IO32" s="61"/>
      <c r="IP32" s="61"/>
      <c r="IQ32" s="61"/>
      <c r="IR32" s="61"/>
      <c r="IS32" s="61"/>
      <c r="IT32" s="61"/>
      <c r="IU32" s="61"/>
      <c r="IV32" s="61"/>
      <c r="IW32" s="61"/>
      <c r="IX32" s="61"/>
      <c r="IY32" s="61"/>
      <c r="IZ32" s="61"/>
      <c r="JA32" s="61"/>
      <c r="JB32" s="61"/>
      <c r="JC32" s="61"/>
      <c r="JD32" s="61"/>
      <c r="JE32" s="61"/>
      <c r="JF32" s="61"/>
      <c r="JG32" s="61"/>
      <c r="JH32" s="61"/>
      <c r="JI32" s="61"/>
      <c r="JJ32" s="61"/>
      <c r="JK32" s="61"/>
      <c r="JL32" s="61"/>
      <c r="JM32" s="61"/>
      <c r="JN32" s="61"/>
      <c r="JO32" s="61"/>
      <c r="JP32" s="61"/>
      <c r="JQ32" s="61"/>
      <c r="JR32" s="61"/>
      <c r="JS32" s="61"/>
      <c r="JT32" s="61"/>
      <c r="JU32" s="61"/>
      <c r="JV32" s="61"/>
      <c r="JW32" s="61"/>
      <c r="JX32" s="61"/>
      <c r="JY32" s="61"/>
      <c r="JZ32" s="61"/>
      <c r="KA32" s="61"/>
      <c r="KB32" s="61"/>
      <c r="KC32" s="61"/>
      <c r="KD32" s="61"/>
      <c r="KE32" s="61"/>
      <c r="KF32" s="61"/>
      <c r="KG32" s="61"/>
      <c r="KH32" s="61"/>
      <c r="KI32" s="61"/>
      <c r="KJ32" s="61"/>
      <c r="KK32" s="61"/>
      <c r="KL32" s="61"/>
      <c r="KM32" s="61"/>
      <c r="KN32" s="61"/>
      <c r="KO32" s="61"/>
      <c r="KP32" s="61"/>
      <c r="KQ32" s="61"/>
      <c r="KR32" s="61"/>
      <c r="KS32" s="61"/>
      <c r="KT32" s="61"/>
      <c r="KU32" s="61"/>
      <c r="KV32" s="61"/>
      <c r="KW32" s="61"/>
      <c r="KX32" s="61"/>
      <c r="KY32" s="61"/>
      <c r="KZ32" s="61"/>
      <c r="LA32" s="61"/>
      <c r="LB32" s="61"/>
      <c r="LC32" s="61"/>
      <c r="LD32" s="61"/>
      <c r="LE32" s="61"/>
      <c r="LF32" s="61"/>
      <c r="LG32" s="61"/>
      <c r="LH32" s="61"/>
      <c r="LI32" s="61"/>
      <c r="LJ32" s="61"/>
      <c r="LK32" s="61"/>
      <c r="LL32" s="61"/>
      <c r="LM32" s="61"/>
      <c r="LN32" s="61"/>
      <c r="LO32" s="61"/>
      <c r="LP32" s="61"/>
      <c r="LQ32" s="61"/>
      <c r="LR32" s="61"/>
      <c r="LS32" s="61"/>
      <c r="LT32" s="61"/>
      <c r="LU32" s="61"/>
      <c r="LV32" s="61"/>
      <c r="LW32" s="61"/>
      <c r="LX32" s="61"/>
      <c r="LY32" s="61"/>
      <c r="LZ32" s="61"/>
      <c r="MA32" s="61"/>
      <c r="MB32" s="61"/>
      <c r="MC32" s="61"/>
      <c r="MD32" s="61"/>
      <c r="ME32" s="61"/>
      <c r="MF32" s="61"/>
      <c r="MG32" s="61"/>
      <c r="MH32" s="61"/>
      <c r="MI32" s="61"/>
      <c r="MJ32" s="61"/>
      <c r="MK32" s="61"/>
      <c r="ML32" s="61"/>
      <c r="MM32" s="61"/>
      <c r="MN32" s="61"/>
      <c r="MO32" s="61"/>
      <c r="MP32" s="61"/>
      <c r="MQ32" s="61"/>
      <c r="MR32" s="61"/>
      <c r="MS32" s="61"/>
      <c r="MT32" s="61"/>
    </row>
    <row r="33" spans="1:358" ht="19.5" collapsed="1" thickBot="1">
      <c r="A33" s="227" t="s">
        <v>74</v>
      </c>
      <c r="B33" s="160"/>
      <c r="C33" s="160"/>
      <c r="D33" s="161"/>
      <c r="E33" s="161"/>
      <c r="F33" s="162"/>
      <c r="G33" s="162"/>
      <c r="H33" s="162"/>
      <c r="I33" s="162"/>
      <c r="J33" s="163"/>
      <c r="K33" s="162">
        <f>K14+K32</f>
        <v>64.782499999999999</v>
      </c>
      <c r="L33" s="162">
        <f>L14+L32</f>
        <v>64.099999999999994</v>
      </c>
      <c r="M33" s="162"/>
      <c r="N33" s="164">
        <f>N32</f>
        <v>15.8125</v>
      </c>
      <c r="O33" s="164">
        <v>17.5</v>
      </c>
      <c r="P33" s="414">
        <f>P32</f>
        <v>23.61</v>
      </c>
      <c r="Q33" s="414">
        <f t="shared" ref="Q33" si="19">Q32</f>
        <v>15.207894736842107</v>
      </c>
      <c r="R33" s="414">
        <f>R32</f>
        <v>17.63000000000001</v>
      </c>
      <c r="S33" s="414">
        <f>S32</f>
        <v>15.56</v>
      </c>
      <c r="T33" s="414">
        <f>T32</f>
        <v>14.896666666666668</v>
      </c>
      <c r="U33" s="414">
        <v>13</v>
      </c>
      <c r="V33" s="414">
        <f>V32</f>
        <v>9.4744999999999919</v>
      </c>
      <c r="W33" s="414">
        <f>W32</f>
        <v>10.528636363636359</v>
      </c>
      <c r="X33" s="164">
        <v>13.6</v>
      </c>
      <c r="Y33" s="164">
        <v>12</v>
      </c>
      <c r="Z33" s="370"/>
      <c r="AA33" s="370"/>
      <c r="AB33" s="164">
        <f>AB32</f>
        <v>11.298535227272726</v>
      </c>
      <c r="AC33" s="229">
        <v>11</v>
      </c>
      <c r="AD33" s="312">
        <f>AVERAGE(P33:R33)</f>
        <v>18.815964912280705</v>
      </c>
      <c r="AE33" s="164">
        <f>AVERAGE(S33:T33:U33)</f>
        <v>14.485555555555557</v>
      </c>
      <c r="AF33" s="164">
        <f>AVERAGE(V33:X33)</f>
        <v>11.201045454545451</v>
      </c>
      <c r="AG33" s="313">
        <f>AVERAGE(Y33:AC33)</f>
        <v>11.432845075757575</v>
      </c>
      <c r="AH33" s="242">
        <f>AVERAGE(P33:AC33)</f>
        <v>13.983852749534821</v>
      </c>
      <c r="AI33" s="271">
        <v>16</v>
      </c>
    </row>
    <row r="34" spans="1:358" ht="21.75" thickBot="1">
      <c r="A34" s="196" t="s">
        <v>34</v>
      </c>
      <c r="B34" s="88"/>
      <c r="C34" s="88"/>
      <c r="D34" s="65"/>
      <c r="E34" s="65"/>
      <c r="F34" s="20"/>
      <c r="G34" s="20"/>
      <c r="H34" s="20"/>
      <c r="I34" s="20"/>
      <c r="J34" s="66"/>
      <c r="K34" s="20"/>
      <c r="L34" s="20"/>
      <c r="M34" s="20"/>
      <c r="N34" s="20"/>
      <c r="O34" s="20"/>
      <c r="P34" s="20"/>
      <c r="Q34" s="20"/>
      <c r="R34" s="23"/>
      <c r="S34" s="24"/>
      <c r="T34" s="24"/>
      <c r="U34" s="24"/>
      <c r="V34" s="24"/>
      <c r="W34" s="23"/>
      <c r="X34" s="23"/>
      <c r="Y34" s="23"/>
      <c r="Z34" s="371"/>
      <c r="AA34" s="371"/>
      <c r="AB34" s="23"/>
      <c r="AC34" s="24"/>
      <c r="AD34" s="314"/>
      <c r="AE34" s="23"/>
      <c r="AF34" s="23"/>
      <c r="AG34" s="303"/>
      <c r="AH34" s="238"/>
      <c r="AI34" s="272"/>
    </row>
    <row r="35" spans="1:358" ht="21.75" hidden="1" outlineLevel="1" thickBot="1">
      <c r="A35" s="89" t="s">
        <v>35</v>
      </c>
      <c r="B35" s="96">
        <v>13.72</v>
      </c>
      <c r="C35" s="97" t="str">
        <f>C26</f>
        <v>Previous WK</v>
      </c>
      <c r="D35" s="98"/>
      <c r="E35" s="99">
        <v>13.53</v>
      </c>
      <c r="F35" s="35"/>
      <c r="G35" s="35"/>
      <c r="H35" s="35"/>
      <c r="I35" s="35"/>
      <c r="J35" s="72"/>
      <c r="K35" s="35"/>
      <c r="L35" s="37"/>
      <c r="M35" s="37"/>
      <c r="N35" s="35"/>
      <c r="O35" s="35"/>
      <c r="P35" s="35"/>
      <c r="Q35" s="35"/>
      <c r="R35" s="38"/>
      <c r="S35" s="39"/>
      <c r="T35" s="39"/>
      <c r="U35" s="395"/>
      <c r="V35" s="39"/>
      <c r="W35" s="38"/>
      <c r="X35" s="38"/>
      <c r="Y35" s="38"/>
      <c r="Z35" s="378"/>
      <c r="AA35" s="378"/>
      <c r="AB35" s="38"/>
      <c r="AC35" s="39"/>
      <c r="AD35" s="304"/>
      <c r="AE35" s="248"/>
      <c r="AF35" s="248"/>
      <c r="AG35" s="305"/>
      <c r="AH35" s="239"/>
      <c r="AI35" s="272"/>
    </row>
    <row r="36" spans="1:358" s="77" customFormat="1" ht="21" hidden="1" customHeight="1" outlineLevel="1">
      <c r="A36" s="1180"/>
      <c r="B36" s="1181"/>
      <c r="C36" s="1181"/>
      <c r="D36" s="41"/>
      <c r="E36" s="41"/>
      <c r="F36" s="76"/>
      <c r="G36" s="76"/>
      <c r="H36" s="76"/>
      <c r="I36" s="76"/>
      <c r="J36" s="43"/>
      <c r="K36" s="76"/>
      <c r="L36" s="76"/>
      <c r="M36" s="76"/>
      <c r="N36" s="76"/>
      <c r="O36" s="76"/>
      <c r="P36" s="222"/>
      <c r="Q36" s="76"/>
      <c r="R36" s="44"/>
      <c r="S36" s="44"/>
      <c r="T36" s="44"/>
      <c r="U36" s="44"/>
      <c r="V36" s="44"/>
      <c r="W36" s="44"/>
      <c r="X36" s="44"/>
      <c r="Y36" s="44"/>
      <c r="Z36" s="373"/>
      <c r="AA36" s="374"/>
      <c r="AB36" s="44"/>
      <c r="AC36" s="235"/>
      <c r="AD36" s="315"/>
      <c r="AE36" s="44"/>
      <c r="AF36" s="44"/>
      <c r="AG36" s="316"/>
      <c r="AH36" s="240"/>
      <c r="AI36" s="272"/>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45"/>
      <c r="CX36" s="45"/>
      <c r="CY36" s="45"/>
      <c r="CZ36" s="45"/>
      <c r="DA36" s="45"/>
      <c r="DB36" s="45"/>
      <c r="DC36" s="45"/>
      <c r="DD36" s="45"/>
      <c r="DE36" s="45"/>
      <c r="DF36" s="45"/>
      <c r="DG36" s="45"/>
      <c r="DH36" s="45"/>
      <c r="DI36" s="45"/>
      <c r="DJ36" s="45"/>
      <c r="DK36" s="45"/>
      <c r="DL36" s="45"/>
      <c r="DM36" s="45"/>
      <c r="DN36" s="45"/>
      <c r="DO36" s="45"/>
      <c r="DP36" s="45"/>
      <c r="DQ36" s="45"/>
      <c r="DR36" s="45"/>
      <c r="DS36" s="45"/>
      <c r="DT36" s="45"/>
      <c r="DU36" s="45"/>
      <c r="DV36" s="45"/>
      <c r="DW36" s="45"/>
      <c r="DX36" s="45"/>
      <c r="DY36" s="45"/>
      <c r="DZ36" s="45"/>
      <c r="EA36" s="45"/>
      <c r="EB36" s="45"/>
      <c r="EC36" s="45"/>
      <c r="ED36" s="45"/>
      <c r="EE36" s="45"/>
      <c r="EF36" s="45"/>
      <c r="EG36" s="45"/>
      <c r="EH36" s="45"/>
      <c r="EI36" s="45"/>
      <c r="EJ36" s="45"/>
      <c r="EK36" s="45"/>
      <c r="EL36" s="45"/>
      <c r="EM36" s="45"/>
      <c r="EN36" s="45"/>
      <c r="EO36" s="45"/>
      <c r="EP36" s="45"/>
      <c r="EQ36" s="45"/>
      <c r="ER36" s="45"/>
      <c r="ES36" s="45"/>
      <c r="ET36" s="45"/>
      <c r="EU36" s="45"/>
      <c r="EV36" s="45"/>
      <c r="EW36" s="45"/>
      <c r="EX36" s="45"/>
      <c r="EY36" s="45"/>
      <c r="EZ36" s="45"/>
      <c r="FA36" s="45"/>
      <c r="FB36" s="45"/>
      <c r="FC36" s="45"/>
      <c r="FD36" s="45"/>
      <c r="FE36" s="45"/>
      <c r="FF36" s="45"/>
      <c r="FG36" s="45"/>
      <c r="FH36" s="45"/>
      <c r="FI36" s="45"/>
      <c r="FJ36" s="45"/>
      <c r="FK36" s="45"/>
      <c r="FL36" s="45"/>
      <c r="FM36" s="45"/>
      <c r="FN36" s="45"/>
      <c r="FO36" s="45"/>
      <c r="FP36" s="45"/>
      <c r="FQ36" s="45"/>
      <c r="FR36" s="45"/>
      <c r="FS36" s="45"/>
      <c r="FT36" s="45"/>
      <c r="FU36" s="45"/>
      <c r="FV36" s="45"/>
      <c r="FW36" s="45"/>
      <c r="FX36" s="45"/>
      <c r="FY36" s="45"/>
      <c r="FZ36" s="45"/>
      <c r="GA36" s="45"/>
      <c r="GB36" s="45"/>
      <c r="GC36" s="45"/>
      <c r="GD36" s="45"/>
      <c r="GE36" s="45"/>
      <c r="GF36" s="45"/>
      <c r="GG36" s="45"/>
      <c r="GH36" s="45"/>
      <c r="GI36" s="45"/>
      <c r="GJ36" s="45"/>
      <c r="GK36" s="45"/>
      <c r="GL36" s="45"/>
      <c r="GM36" s="45"/>
      <c r="GN36" s="45"/>
      <c r="GO36" s="45"/>
      <c r="GP36" s="45"/>
      <c r="GQ36" s="45"/>
      <c r="GR36" s="45"/>
      <c r="GS36" s="45"/>
      <c r="GT36" s="45"/>
      <c r="GU36" s="45"/>
      <c r="GV36" s="45"/>
      <c r="GW36" s="45"/>
      <c r="GX36" s="45"/>
      <c r="GY36" s="45"/>
      <c r="GZ36" s="45"/>
      <c r="HA36" s="45"/>
      <c r="HB36" s="45"/>
      <c r="HC36" s="45"/>
      <c r="HD36" s="45"/>
      <c r="HE36" s="45"/>
      <c r="HF36" s="45"/>
      <c r="HG36" s="45"/>
      <c r="HH36" s="45"/>
      <c r="HI36" s="45"/>
      <c r="HJ36" s="45"/>
      <c r="HK36" s="45"/>
      <c r="HL36" s="45"/>
      <c r="HM36" s="45"/>
      <c r="HN36" s="45"/>
      <c r="HO36" s="45"/>
      <c r="HP36" s="45"/>
      <c r="HQ36" s="45"/>
      <c r="HR36" s="45"/>
      <c r="HS36" s="45"/>
      <c r="HT36" s="45"/>
      <c r="HU36" s="45"/>
      <c r="HV36" s="45"/>
      <c r="HW36" s="45"/>
      <c r="HX36" s="45"/>
      <c r="HY36" s="45"/>
      <c r="HZ36" s="45"/>
      <c r="IA36" s="45"/>
      <c r="IB36" s="45"/>
      <c r="IC36" s="45"/>
      <c r="ID36" s="45"/>
      <c r="IE36" s="45"/>
      <c r="IF36" s="45"/>
      <c r="IG36" s="45"/>
      <c r="IH36" s="45"/>
      <c r="II36" s="45"/>
      <c r="IJ36" s="45"/>
      <c r="IK36" s="45"/>
      <c r="IL36" s="45"/>
      <c r="IM36" s="45"/>
      <c r="IN36" s="45"/>
      <c r="IO36" s="45"/>
      <c r="IP36" s="45"/>
      <c r="IQ36" s="45"/>
      <c r="IR36" s="45"/>
      <c r="IS36" s="45"/>
      <c r="IT36" s="45"/>
      <c r="IU36" s="45"/>
      <c r="IV36" s="45"/>
      <c r="IW36" s="45"/>
      <c r="IX36" s="45"/>
      <c r="IY36" s="45"/>
      <c r="IZ36" s="45"/>
      <c r="JA36" s="45"/>
      <c r="JB36" s="45"/>
      <c r="JC36" s="45"/>
      <c r="JD36" s="45"/>
      <c r="JE36" s="45"/>
      <c r="JF36" s="45"/>
      <c r="JG36" s="45"/>
      <c r="JH36" s="45"/>
      <c r="JI36" s="45"/>
      <c r="JJ36" s="45"/>
      <c r="JK36" s="45"/>
      <c r="JL36" s="45"/>
      <c r="JM36" s="45"/>
      <c r="JN36" s="45"/>
      <c r="JO36" s="45"/>
      <c r="JP36" s="45"/>
      <c r="JQ36" s="45"/>
      <c r="JR36" s="45"/>
      <c r="JS36" s="45"/>
      <c r="JT36" s="45"/>
      <c r="JU36" s="45"/>
      <c r="JV36" s="45"/>
      <c r="JW36" s="45"/>
      <c r="JX36" s="45"/>
      <c r="JY36" s="45"/>
      <c r="JZ36" s="45"/>
      <c r="KA36" s="45"/>
      <c r="KB36" s="45"/>
      <c r="KC36" s="45"/>
      <c r="KD36" s="45"/>
      <c r="KE36" s="45"/>
      <c r="KF36" s="45"/>
      <c r="KG36" s="45"/>
      <c r="KH36" s="45"/>
      <c r="KI36" s="45"/>
      <c r="KJ36" s="45"/>
      <c r="KK36" s="45"/>
      <c r="KL36" s="45"/>
      <c r="KM36" s="45"/>
      <c r="KN36" s="45"/>
      <c r="KO36" s="45"/>
      <c r="KP36" s="45"/>
      <c r="KQ36" s="45"/>
      <c r="KR36" s="45"/>
      <c r="KS36" s="45"/>
      <c r="KT36" s="45"/>
      <c r="KU36" s="45"/>
      <c r="KV36" s="45"/>
      <c r="KW36" s="45"/>
      <c r="KX36" s="45"/>
      <c r="KY36" s="45"/>
      <c r="KZ36" s="45"/>
      <c r="LA36" s="45"/>
      <c r="LB36" s="45"/>
      <c r="LC36" s="45"/>
      <c r="LD36" s="45"/>
      <c r="LE36" s="45"/>
      <c r="LF36" s="45"/>
      <c r="LG36" s="45"/>
      <c r="LH36" s="45"/>
      <c r="LI36" s="45"/>
      <c r="LJ36" s="45"/>
      <c r="LK36" s="45"/>
      <c r="LL36" s="45"/>
      <c r="LM36" s="45"/>
      <c r="LN36" s="45"/>
      <c r="LO36" s="45"/>
      <c r="LP36" s="45"/>
      <c r="LQ36" s="45"/>
      <c r="LR36" s="45"/>
      <c r="LS36" s="45"/>
      <c r="LT36" s="45"/>
      <c r="LU36" s="45"/>
      <c r="LV36" s="45"/>
      <c r="LW36" s="45"/>
      <c r="LX36" s="45"/>
      <c r="LY36" s="45"/>
      <c r="LZ36" s="45"/>
      <c r="MA36" s="45"/>
      <c r="MB36" s="45"/>
      <c r="MC36" s="45"/>
      <c r="MD36" s="45"/>
      <c r="ME36" s="45"/>
      <c r="MF36" s="45"/>
      <c r="MG36" s="45"/>
      <c r="MH36" s="45"/>
      <c r="MI36" s="45"/>
      <c r="MJ36" s="45"/>
      <c r="MK36" s="45"/>
      <c r="ML36" s="45"/>
      <c r="MM36" s="45"/>
      <c r="MN36" s="45"/>
      <c r="MO36" s="45"/>
      <c r="MP36" s="45"/>
      <c r="MQ36" s="45"/>
      <c r="MR36" s="45"/>
      <c r="MS36" s="45"/>
      <c r="MT36" s="45"/>
    </row>
    <row r="37" spans="1:358" ht="57.75" hidden="1" customHeight="1" outlineLevel="1">
      <c r="A37" s="47" t="s">
        <v>23</v>
      </c>
      <c r="B37" s="78">
        <f>C37-$B$35</f>
        <v>-0.22000000000000064</v>
      </c>
      <c r="C37" s="55">
        <v>13.5</v>
      </c>
      <c r="D37" s="49"/>
      <c r="E37" s="49"/>
      <c r="F37" s="52"/>
      <c r="G37" s="57"/>
      <c r="H37" s="56"/>
      <c r="I37" s="56"/>
      <c r="J37" s="55"/>
      <c r="K37" s="189">
        <v>13.2</v>
      </c>
      <c r="L37" s="191">
        <v>13.9</v>
      </c>
      <c r="M37" s="154">
        <v>13.5</v>
      </c>
      <c r="N37" s="191">
        <v>14.5</v>
      </c>
      <c r="O37" s="191">
        <v>13.5</v>
      </c>
      <c r="P37" s="388">
        <v>11.1</v>
      </c>
      <c r="Q37" s="388">
        <v>11.711052631578951</v>
      </c>
      <c r="R37" s="390">
        <v>12.238181818181829</v>
      </c>
      <c r="S37" s="390">
        <v>10.5</v>
      </c>
      <c r="T37" s="390">
        <v>10.901428571428582</v>
      </c>
      <c r="U37" s="390">
        <v>12.038181818181819</v>
      </c>
      <c r="V37" s="390">
        <v>11.920499999999997</v>
      </c>
      <c r="W37" s="390">
        <v>9.8163636363636471</v>
      </c>
      <c r="X37" s="181">
        <v>11.3</v>
      </c>
      <c r="Y37" s="181">
        <v>11.5</v>
      </c>
      <c r="Z37" s="185"/>
      <c r="AA37" s="186"/>
      <c r="AB37" s="181">
        <v>12</v>
      </c>
      <c r="AC37" s="299">
        <v>12.5</v>
      </c>
      <c r="AD37" s="308">
        <f>AVERAGE(P37:R37)</f>
        <v>11.683078149920261</v>
      </c>
      <c r="AE37" s="246">
        <f>AVERAGE(S37:T37:U37)</f>
        <v>11.1465367965368</v>
      </c>
      <c r="AF37" s="246">
        <f>AVERAGE(V37:X37)</f>
        <v>11.012287878787882</v>
      </c>
      <c r="AG37" s="309">
        <f>AVERAGE(Y37:AC37)</f>
        <v>12</v>
      </c>
      <c r="AH37" s="241">
        <f>AVERAGE(P37:AC37)</f>
        <v>11.460475706311236</v>
      </c>
      <c r="AI37" s="272"/>
    </row>
    <row r="38" spans="1:358" ht="57.75" hidden="1" customHeight="1" outlineLevel="1">
      <c r="A38" s="47" t="s">
        <v>24</v>
      </c>
      <c r="B38" s="78">
        <f t="shared" ref="B38" si="20">C38-$B$28</f>
        <v>13.809999999999999</v>
      </c>
      <c r="C38" s="55">
        <v>13.5</v>
      </c>
      <c r="D38" s="49"/>
      <c r="E38" s="49"/>
      <c r="F38" s="56"/>
      <c r="G38" s="57"/>
      <c r="H38" s="56"/>
      <c r="I38" s="56"/>
      <c r="J38" s="55"/>
      <c r="K38" s="189">
        <v>13.4</v>
      </c>
      <c r="L38" s="191">
        <v>13.3</v>
      </c>
      <c r="M38" s="154">
        <v>13</v>
      </c>
      <c r="N38" s="191">
        <v>13.8</v>
      </c>
      <c r="O38" s="184"/>
      <c r="P38" s="388">
        <v>11.1</v>
      </c>
      <c r="Q38" s="388">
        <v>11.711052631578951</v>
      </c>
      <c r="R38" s="391">
        <v>12.238181818181829</v>
      </c>
      <c r="S38" s="390">
        <v>10.5</v>
      </c>
      <c r="T38" s="391">
        <v>10.901428571428582</v>
      </c>
      <c r="U38" s="391">
        <v>12.038181818181819</v>
      </c>
      <c r="V38" s="391">
        <v>11.920499999999997</v>
      </c>
      <c r="W38" s="391">
        <v>9.8163636363636471</v>
      </c>
      <c r="X38" s="175">
        <v>11.2</v>
      </c>
      <c r="Y38" s="175">
        <v>12</v>
      </c>
      <c r="Z38" s="185"/>
      <c r="AA38" s="186"/>
      <c r="AB38" s="175">
        <v>12.7</v>
      </c>
      <c r="AC38" s="300">
        <v>13</v>
      </c>
      <c r="AD38" s="308">
        <f>AVERAGE(P38:R38)</f>
        <v>11.683078149920261</v>
      </c>
      <c r="AE38" s="246">
        <f>AVERAGE(S38:T38:U38)</f>
        <v>11.1465367965368</v>
      </c>
      <c r="AF38" s="246">
        <f>AVERAGE(V38:X38)</f>
        <v>10.978954545454547</v>
      </c>
      <c r="AG38" s="309">
        <f t="shared" ref="AG38:AG40" si="21">AVERAGE(Y38:AC38)</f>
        <v>12.566666666666668</v>
      </c>
      <c r="AH38" s="241">
        <f>AVERAGE(P38:AC38)</f>
        <v>11.593809039644569</v>
      </c>
      <c r="AI38" s="272"/>
    </row>
    <row r="39" spans="1:358" ht="57.75" hidden="1" customHeight="1" outlineLevel="1">
      <c r="A39" s="47" t="s">
        <v>25</v>
      </c>
      <c r="B39" s="78">
        <f t="shared" ref="B39" si="22">C39-$B$35</f>
        <v>8.0000000000000071E-2</v>
      </c>
      <c r="C39" s="55">
        <v>13.8</v>
      </c>
      <c r="D39" s="49"/>
      <c r="E39" s="49"/>
      <c r="F39" s="52"/>
      <c r="G39" s="57"/>
      <c r="H39" s="56"/>
      <c r="I39" s="56"/>
      <c r="J39" s="55"/>
      <c r="K39" s="189">
        <v>12.5</v>
      </c>
      <c r="L39" s="191">
        <v>13.2</v>
      </c>
      <c r="M39" s="154">
        <v>13.2</v>
      </c>
      <c r="N39" s="191">
        <v>14.5</v>
      </c>
      <c r="O39" s="191">
        <v>15.25</v>
      </c>
      <c r="P39" s="388">
        <v>11.1</v>
      </c>
      <c r="Q39" s="388">
        <v>11.711052631578951</v>
      </c>
      <c r="R39" s="388">
        <v>12.238181818181829</v>
      </c>
      <c r="S39" s="390">
        <v>10.5</v>
      </c>
      <c r="T39" s="390">
        <v>10.901428571428582</v>
      </c>
      <c r="U39" s="390">
        <v>12.038181818181819</v>
      </c>
      <c r="V39" s="390">
        <v>11.920499999999997</v>
      </c>
      <c r="W39" s="390">
        <v>9.8163636363636471</v>
      </c>
      <c r="X39" s="181">
        <v>10.5</v>
      </c>
      <c r="Y39" s="181">
        <v>11.9</v>
      </c>
      <c r="Z39" s="185" t="s">
        <v>36</v>
      </c>
      <c r="AA39" s="186" t="s">
        <v>222</v>
      </c>
      <c r="AB39" s="181">
        <v>13</v>
      </c>
      <c r="AC39" s="299">
        <v>13.2</v>
      </c>
      <c r="AD39" s="308">
        <f>AVERAGE(P39:R39)</f>
        <v>11.683078149920261</v>
      </c>
      <c r="AE39" s="246">
        <f>AVERAGE(S39:T39:U39)</f>
        <v>11.1465367965368</v>
      </c>
      <c r="AF39" s="246">
        <f>AVERAGE(V39:X39)</f>
        <v>10.745621212121215</v>
      </c>
      <c r="AG39" s="309">
        <f t="shared" si="21"/>
        <v>12.699999999999998</v>
      </c>
      <c r="AH39" s="241">
        <f>AVERAGE(P39:AC39)</f>
        <v>11.56880903964457</v>
      </c>
      <c r="AI39" s="272"/>
    </row>
    <row r="40" spans="1:358" ht="57.75" hidden="1" customHeight="1" outlineLevel="1">
      <c r="A40" s="47" t="s">
        <v>26</v>
      </c>
      <c r="B40" s="48" t="e">
        <f>C40-#REF!</f>
        <v>#REF!</v>
      </c>
      <c r="C40" s="55">
        <v>12.8</v>
      </c>
      <c r="D40" s="49"/>
      <c r="E40" s="49"/>
      <c r="F40" s="52"/>
      <c r="G40" s="51"/>
      <c r="H40" s="52"/>
      <c r="I40" s="52"/>
      <c r="J40" s="55"/>
      <c r="K40" s="181">
        <v>13.34</v>
      </c>
      <c r="L40" s="101">
        <v>13.34</v>
      </c>
      <c r="M40" s="101">
        <v>13.68</v>
      </c>
      <c r="N40" s="182">
        <v>14.12</v>
      </c>
      <c r="O40" s="182">
        <v>14</v>
      </c>
      <c r="P40" s="388">
        <v>11.1</v>
      </c>
      <c r="Q40" s="388">
        <v>11.711052631578951</v>
      </c>
      <c r="R40" s="390">
        <v>12.238181818181829</v>
      </c>
      <c r="S40" s="390">
        <v>10.5</v>
      </c>
      <c r="T40" s="390">
        <v>10.901428571428582</v>
      </c>
      <c r="U40" s="390">
        <v>12.038181818181819</v>
      </c>
      <c r="V40" s="390">
        <v>11.920499999999997</v>
      </c>
      <c r="W40" s="390">
        <v>9.8163636363636471</v>
      </c>
      <c r="X40" s="181">
        <v>11.2</v>
      </c>
      <c r="Y40" s="181">
        <v>11.9</v>
      </c>
      <c r="Z40" s="185" t="s">
        <v>212</v>
      </c>
      <c r="AA40" s="186" t="s">
        <v>213</v>
      </c>
      <c r="AB40" s="181">
        <v>12.9</v>
      </c>
      <c r="AC40" s="299">
        <v>13.8</v>
      </c>
      <c r="AD40" s="308">
        <f>AVERAGE(P40:R40)</f>
        <v>11.683078149920261</v>
      </c>
      <c r="AE40" s="246">
        <f>AVERAGE(S40:T40:U40)</f>
        <v>11.1465367965368</v>
      </c>
      <c r="AF40" s="246">
        <f>AVERAGE(V40:X40)</f>
        <v>10.978954545454547</v>
      </c>
      <c r="AG40" s="309">
        <f t="shared" si="21"/>
        <v>12.866666666666667</v>
      </c>
      <c r="AH40" s="241">
        <f>AVERAGE(P40:AC40)</f>
        <v>11.668809039644572</v>
      </c>
      <c r="AI40" s="272"/>
    </row>
    <row r="41" spans="1:358" s="62" customFormat="1" ht="19.5" hidden="1" outlineLevel="1" thickBot="1">
      <c r="A41" s="245" t="s">
        <v>75</v>
      </c>
      <c r="B41" s="155" t="s">
        <v>27</v>
      </c>
      <c r="C41" s="155" t="s">
        <v>27</v>
      </c>
      <c r="D41" s="155"/>
      <c r="E41" s="156"/>
      <c r="F41" s="157"/>
      <c r="G41" s="157"/>
      <c r="H41" s="157"/>
      <c r="I41" s="157"/>
      <c r="J41" s="157" t="e">
        <f t="shared" ref="J41:AG41" si="23">AVERAGE(J37:J40)</f>
        <v>#DIV/0!</v>
      </c>
      <c r="K41" s="157">
        <f t="shared" si="23"/>
        <v>13.11</v>
      </c>
      <c r="L41" s="157">
        <f t="shared" si="23"/>
        <v>13.435000000000002</v>
      </c>
      <c r="M41" s="157">
        <f t="shared" si="23"/>
        <v>13.345000000000001</v>
      </c>
      <c r="N41" s="157">
        <f t="shared" si="23"/>
        <v>14.229999999999999</v>
      </c>
      <c r="O41" s="157">
        <f t="shared" si="23"/>
        <v>14.25</v>
      </c>
      <c r="P41" s="415">
        <f t="shared" si="23"/>
        <v>11.1</v>
      </c>
      <c r="Q41" s="415">
        <f t="shared" si="23"/>
        <v>11.711052631578951</v>
      </c>
      <c r="R41" s="415">
        <f t="shared" si="23"/>
        <v>12.238181818181829</v>
      </c>
      <c r="S41" s="414">
        <f t="shared" si="23"/>
        <v>10.5</v>
      </c>
      <c r="T41" s="414">
        <f>AVERAGE(T37:T40)</f>
        <v>10.901428571428582</v>
      </c>
      <c r="U41" s="414">
        <f t="shared" si="23"/>
        <v>12.038181818181819</v>
      </c>
      <c r="V41" s="414">
        <f t="shared" si="23"/>
        <v>11.920499999999997</v>
      </c>
      <c r="W41" s="414">
        <f t="shared" si="23"/>
        <v>9.8163636363636471</v>
      </c>
      <c r="X41" s="59">
        <f t="shared" si="23"/>
        <v>11.05</v>
      </c>
      <c r="Y41" s="59">
        <f t="shared" si="23"/>
        <v>11.824999999999999</v>
      </c>
      <c r="Z41" s="379"/>
      <c r="AA41" s="379"/>
      <c r="AB41" s="59">
        <f t="shared" si="23"/>
        <v>12.65</v>
      </c>
      <c r="AC41" s="234">
        <f t="shared" si="23"/>
        <v>13.125</v>
      </c>
      <c r="AD41" s="310">
        <f t="shared" si="23"/>
        <v>11.683078149920261</v>
      </c>
      <c r="AE41" s="59">
        <f t="shared" si="23"/>
        <v>11.1465367965368</v>
      </c>
      <c r="AF41" s="59">
        <f t="shared" si="23"/>
        <v>10.928954545454548</v>
      </c>
      <c r="AG41" s="311">
        <f t="shared" si="23"/>
        <v>12.533333333333333</v>
      </c>
      <c r="AH41" s="242">
        <f>AVERAGE(AH37:AH40)</f>
        <v>11.572975706311237</v>
      </c>
      <c r="AI41" s="272"/>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c r="BT41" s="61"/>
      <c r="BU41" s="61"/>
      <c r="BV41" s="61"/>
      <c r="BW41" s="61"/>
      <c r="BX41" s="61"/>
      <c r="BY41" s="61"/>
      <c r="BZ41" s="61"/>
      <c r="CA41" s="61"/>
      <c r="CB41" s="61"/>
      <c r="CC41" s="61"/>
      <c r="CD41" s="61"/>
      <c r="CE41" s="61"/>
      <c r="CF41" s="61"/>
      <c r="CG41" s="61"/>
      <c r="CH41" s="61"/>
      <c r="CI41" s="61"/>
      <c r="CJ41" s="61"/>
      <c r="CK41" s="61"/>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c r="EF41" s="61"/>
      <c r="EG41" s="61"/>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1"/>
      <c r="ID41" s="61"/>
      <c r="IE41" s="61"/>
      <c r="IF41" s="61"/>
      <c r="IG41" s="61"/>
      <c r="IH41" s="61"/>
      <c r="II41" s="61"/>
      <c r="IJ41" s="61"/>
      <c r="IK41" s="61"/>
      <c r="IL41" s="61"/>
      <c r="IM41" s="61"/>
      <c r="IN41" s="61"/>
      <c r="IO41" s="61"/>
      <c r="IP41" s="61"/>
      <c r="IQ41" s="61"/>
      <c r="IR41" s="61"/>
      <c r="IS41" s="61"/>
      <c r="IT41" s="61"/>
      <c r="IU41" s="61"/>
      <c r="IV41" s="61"/>
      <c r="IW41" s="61"/>
      <c r="IX41" s="61"/>
      <c r="IY41" s="61"/>
      <c r="IZ41" s="61"/>
      <c r="JA41" s="61"/>
      <c r="JB41" s="61"/>
      <c r="JC41" s="61"/>
      <c r="JD41" s="61"/>
      <c r="JE41" s="61"/>
      <c r="JF41" s="61"/>
      <c r="JG41" s="61"/>
      <c r="JH41" s="61"/>
      <c r="JI41" s="61"/>
      <c r="JJ41" s="61"/>
      <c r="JK41" s="61"/>
      <c r="JL41" s="61"/>
      <c r="JM41" s="61"/>
      <c r="JN41" s="61"/>
      <c r="JO41" s="61"/>
      <c r="JP41" s="61"/>
      <c r="JQ41" s="61"/>
      <c r="JR41" s="61"/>
      <c r="JS41" s="61"/>
      <c r="JT41" s="61"/>
      <c r="JU41" s="61"/>
      <c r="JV41" s="61"/>
      <c r="JW41" s="61"/>
      <c r="JX41" s="61"/>
      <c r="JY41" s="61"/>
      <c r="JZ41" s="61"/>
      <c r="KA41" s="61"/>
      <c r="KB41" s="61"/>
      <c r="KC41" s="61"/>
      <c r="KD41" s="61"/>
      <c r="KE41" s="61"/>
      <c r="KF41" s="61"/>
      <c r="KG41" s="61"/>
      <c r="KH41" s="61"/>
      <c r="KI41" s="61"/>
      <c r="KJ41" s="61"/>
      <c r="KK41" s="61"/>
      <c r="KL41" s="61"/>
      <c r="KM41" s="61"/>
      <c r="KN41" s="61"/>
      <c r="KO41" s="61"/>
      <c r="KP41" s="61"/>
      <c r="KQ41" s="61"/>
      <c r="KR41" s="61"/>
      <c r="KS41" s="61"/>
      <c r="KT41" s="61"/>
      <c r="KU41" s="61"/>
      <c r="KV41" s="61"/>
      <c r="KW41" s="61"/>
      <c r="KX41" s="61"/>
      <c r="KY41" s="61"/>
      <c r="KZ41" s="61"/>
      <c r="LA41" s="61"/>
      <c r="LB41" s="61"/>
      <c r="LC41" s="61"/>
      <c r="LD41" s="61"/>
      <c r="LE41" s="61"/>
      <c r="LF41" s="61"/>
      <c r="LG41" s="61"/>
      <c r="LH41" s="61"/>
      <c r="LI41" s="61"/>
      <c r="LJ41" s="61"/>
      <c r="LK41" s="61"/>
      <c r="LL41" s="61"/>
      <c r="LM41" s="61"/>
      <c r="LN41" s="61"/>
      <c r="LO41" s="61"/>
      <c r="LP41" s="61"/>
      <c r="LQ41" s="61"/>
      <c r="LR41" s="61"/>
      <c r="LS41" s="61"/>
      <c r="LT41" s="61"/>
      <c r="LU41" s="61"/>
      <c r="LV41" s="61"/>
      <c r="LW41" s="61"/>
      <c r="LX41" s="61"/>
      <c r="LY41" s="61"/>
      <c r="LZ41" s="61"/>
      <c r="MA41" s="61"/>
      <c r="MB41" s="61"/>
      <c r="MC41" s="61"/>
      <c r="MD41" s="61"/>
      <c r="ME41" s="61"/>
      <c r="MF41" s="61"/>
      <c r="MG41" s="61"/>
      <c r="MH41" s="61"/>
      <c r="MI41" s="61"/>
      <c r="MJ41" s="61"/>
      <c r="MK41" s="61"/>
      <c r="ML41" s="61"/>
      <c r="MM41" s="61"/>
      <c r="MN41" s="61"/>
      <c r="MO41" s="61"/>
      <c r="MP41" s="61"/>
      <c r="MQ41" s="61"/>
      <c r="MR41" s="61"/>
      <c r="MS41" s="61"/>
      <c r="MT41" s="61"/>
    </row>
    <row r="42" spans="1:358" s="62" customFormat="1" ht="17.25" customHeight="1" collapsed="1" thickBot="1">
      <c r="A42" s="227" t="s">
        <v>74</v>
      </c>
      <c r="B42" s="165"/>
      <c r="C42" s="165"/>
      <c r="D42" s="166"/>
      <c r="E42" s="166"/>
      <c r="F42" s="167"/>
      <c r="G42" s="167"/>
      <c r="H42" s="167"/>
      <c r="I42" s="167"/>
      <c r="J42" s="168"/>
      <c r="K42" s="167"/>
      <c r="L42" s="167"/>
      <c r="M42" s="167"/>
      <c r="N42" s="164">
        <f>N41</f>
        <v>14.229999999999999</v>
      </c>
      <c r="O42" s="164">
        <v>15.6</v>
      </c>
      <c r="P42" s="414">
        <f>P41</f>
        <v>11.1</v>
      </c>
      <c r="Q42" s="414">
        <f t="shared" ref="Q42:R42" si="24">Q41</f>
        <v>11.711052631578951</v>
      </c>
      <c r="R42" s="414">
        <f t="shared" si="24"/>
        <v>12.238181818181829</v>
      </c>
      <c r="S42" s="414">
        <f>S41</f>
        <v>10.5</v>
      </c>
      <c r="T42" s="414">
        <f>T41</f>
        <v>10.901428571428582</v>
      </c>
      <c r="U42" s="414">
        <v>11.9</v>
      </c>
      <c r="V42" s="414">
        <f>V41</f>
        <v>11.920499999999997</v>
      </c>
      <c r="W42" s="414">
        <f>W41</f>
        <v>9.8163636363636471</v>
      </c>
      <c r="X42" s="164">
        <v>11.2</v>
      </c>
      <c r="Y42" s="164">
        <v>11.8</v>
      </c>
      <c r="Z42" s="370"/>
      <c r="AA42" s="370"/>
      <c r="AB42" s="164">
        <v>12.5</v>
      </c>
      <c r="AC42" s="164">
        <v>13.15</v>
      </c>
      <c r="AD42" s="312">
        <f>AVERAGE(P42:R42)</f>
        <v>11.683078149920261</v>
      </c>
      <c r="AE42" s="164">
        <f>AVERAGE(S42:T42:U42)</f>
        <v>11.100476190476193</v>
      </c>
      <c r="AF42" s="164">
        <f>AVERAGE(V42:X42)</f>
        <v>10.978954545454547</v>
      </c>
      <c r="AG42" s="313">
        <f>AVERAGE(Y42:AC42)</f>
        <v>12.483333333333334</v>
      </c>
      <c r="AH42" s="242">
        <f>AVERAGE(P42:AC42)</f>
        <v>11.561460554796083</v>
      </c>
      <c r="AI42" s="424">
        <v>13.1</v>
      </c>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s="61"/>
      <c r="GU42" s="61"/>
      <c r="GV42" s="61"/>
      <c r="GW42" s="61"/>
      <c r="GX42" s="61"/>
      <c r="GY42" s="61"/>
      <c r="GZ42" s="61"/>
      <c r="HA42" s="61"/>
      <c r="HB42" s="61"/>
      <c r="HC42" s="61"/>
      <c r="HD42" s="61"/>
      <c r="HE42" s="61"/>
      <c r="HF42" s="61"/>
      <c r="HG42" s="61"/>
      <c r="HH42" s="61"/>
      <c r="HI42" s="61"/>
      <c r="HJ42" s="61"/>
      <c r="HK42" s="61"/>
      <c r="HL42" s="61"/>
      <c r="HM42" s="61"/>
      <c r="HN42" s="61"/>
      <c r="HO42" s="61"/>
      <c r="HP42" s="61"/>
      <c r="HQ42" s="61"/>
      <c r="HR42" s="61"/>
      <c r="HS42" s="61"/>
      <c r="HT42" s="61"/>
      <c r="HU42" s="61"/>
      <c r="HV42" s="61"/>
      <c r="HW42" s="61"/>
      <c r="HX42" s="61"/>
      <c r="HY42" s="61"/>
      <c r="HZ42" s="61"/>
      <c r="IA42" s="61"/>
      <c r="IB42" s="61"/>
      <c r="IC42" s="61"/>
      <c r="ID42" s="61"/>
      <c r="IE42" s="61"/>
      <c r="IF42" s="61"/>
      <c r="IG42" s="61"/>
      <c r="IH42" s="61"/>
      <c r="II42" s="61"/>
      <c r="IJ42" s="61"/>
      <c r="IK42" s="61"/>
      <c r="IL42" s="61"/>
      <c r="IM42" s="61"/>
      <c r="IN42" s="61"/>
      <c r="IO42" s="61"/>
      <c r="IP42" s="61"/>
      <c r="IQ42" s="61"/>
      <c r="IR42" s="61"/>
      <c r="IS42" s="61"/>
      <c r="IT42" s="61"/>
      <c r="IU42" s="61"/>
      <c r="IV42" s="61"/>
      <c r="IW42" s="61"/>
      <c r="IX42" s="61"/>
      <c r="IY42" s="61"/>
      <c r="IZ42" s="61"/>
      <c r="JA42" s="61"/>
      <c r="JB42" s="61"/>
      <c r="JC42" s="61"/>
      <c r="JD42" s="61"/>
      <c r="JE42" s="61"/>
      <c r="JF42" s="61"/>
      <c r="JG42" s="61"/>
      <c r="JH42" s="61"/>
      <c r="JI42" s="61"/>
      <c r="JJ42" s="61"/>
      <c r="JK42" s="61"/>
      <c r="JL42" s="61"/>
      <c r="JM42" s="61"/>
      <c r="JN42" s="61"/>
      <c r="JO42" s="61"/>
      <c r="JP42" s="61"/>
      <c r="JQ42" s="61"/>
      <c r="JR42" s="61"/>
      <c r="JS42" s="61"/>
      <c r="JT42" s="61"/>
      <c r="JU42" s="61"/>
      <c r="JV42" s="61"/>
      <c r="JW42" s="61"/>
      <c r="JX42" s="61"/>
      <c r="JY42" s="61"/>
      <c r="JZ42" s="61"/>
      <c r="KA42" s="61"/>
      <c r="KB42" s="61"/>
      <c r="KC42" s="61"/>
      <c r="KD42" s="61"/>
      <c r="KE42" s="61"/>
      <c r="KF42" s="61"/>
      <c r="KG42" s="61"/>
      <c r="KH42" s="61"/>
      <c r="KI42" s="61"/>
      <c r="KJ42" s="61"/>
      <c r="KK42" s="61"/>
      <c r="KL42" s="61"/>
      <c r="KM42" s="61"/>
      <c r="KN42" s="61"/>
      <c r="KO42" s="61"/>
      <c r="KP42" s="61"/>
      <c r="KQ42" s="61"/>
      <c r="KR42" s="61"/>
      <c r="KS42" s="61"/>
      <c r="KT42" s="61"/>
      <c r="KU42" s="61"/>
      <c r="KV42" s="61"/>
      <c r="KW42" s="61"/>
      <c r="KX42" s="61"/>
      <c r="KY42" s="61"/>
      <c r="KZ42" s="61"/>
      <c r="LA42" s="61"/>
      <c r="LB42" s="61"/>
      <c r="LC42" s="61"/>
      <c r="LD42" s="61"/>
      <c r="LE42" s="61"/>
      <c r="LF42" s="61"/>
      <c r="LG42" s="61"/>
      <c r="LH42" s="61"/>
      <c r="LI42" s="61"/>
      <c r="LJ42" s="61"/>
      <c r="LK42" s="61"/>
      <c r="LL42" s="61"/>
      <c r="LM42" s="61"/>
      <c r="LN42" s="61"/>
      <c r="LO42" s="61"/>
      <c r="LP42" s="61"/>
      <c r="LQ42" s="61"/>
      <c r="LR42" s="61"/>
      <c r="LS42" s="61"/>
      <c r="LT42" s="61"/>
      <c r="LU42" s="61"/>
      <c r="LV42" s="61"/>
      <c r="LW42" s="61"/>
      <c r="LX42" s="61"/>
      <c r="LY42" s="61"/>
      <c r="LZ42" s="61"/>
      <c r="MA42" s="61"/>
      <c r="MB42" s="61"/>
      <c r="MC42" s="61"/>
      <c r="MD42" s="61"/>
      <c r="ME42" s="61"/>
      <c r="MF42" s="61"/>
      <c r="MG42" s="61"/>
      <c r="MH42" s="61"/>
      <c r="MI42" s="61"/>
      <c r="MJ42" s="61"/>
      <c r="MK42" s="61"/>
      <c r="ML42" s="61"/>
      <c r="MM42" s="61"/>
      <c r="MN42" s="61"/>
      <c r="MO42" s="61"/>
      <c r="MP42" s="61"/>
      <c r="MQ42" s="61"/>
      <c r="MR42" s="61"/>
      <c r="MS42" s="61"/>
      <c r="MT42" s="61"/>
    </row>
    <row r="43" spans="1:358" s="62" customFormat="1" ht="15.75" hidden="1" customHeight="1">
      <c r="A43" s="197" t="s">
        <v>37</v>
      </c>
      <c r="B43" s="102"/>
      <c r="C43" s="102"/>
      <c r="D43" s="102"/>
      <c r="E43" s="102"/>
      <c r="F43" s="159"/>
      <c r="G43" s="159"/>
      <c r="H43" s="159"/>
      <c r="I43" s="159"/>
      <c r="J43" s="103"/>
      <c r="K43" s="159">
        <f>K41+K14</f>
        <v>61.41</v>
      </c>
      <c r="L43" s="159">
        <f>L41+L14</f>
        <v>60.285000000000004</v>
      </c>
      <c r="M43" s="104">
        <f t="shared" ref="M43:Y44" si="25">M41-M52</f>
        <v>0.27500000000000036</v>
      </c>
      <c r="N43" s="157">
        <f t="shared" si="25"/>
        <v>0.19999999999999929</v>
      </c>
      <c r="O43" s="157">
        <f t="shared" si="25"/>
        <v>9.9999999999999645E-2</v>
      </c>
      <c r="P43" s="415">
        <f t="shared" si="25"/>
        <v>1.7599999999999998</v>
      </c>
      <c r="Q43" s="415">
        <f t="shared" si="25"/>
        <v>2.5510526315789512</v>
      </c>
      <c r="R43" s="415">
        <f t="shared" si="25"/>
        <v>1.8622727272727317</v>
      </c>
      <c r="S43" s="415">
        <f t="shared" si="25"/>
        <v>1.4499999999999993</v>
      </c>
      <c r="T43" s="415">
        <f t="shared" si="25"/>
        <v>0.31809523809523199</v>
      </c>
      <c r="U43" s="415">
        <f t="shared" si="25"/>
        <v>0.15363636363637312</v>
      </c>
      <c r="V43" s="415">
        <f t="shared" si="25"/>
        <v>0.10500000000001819</v>
      </c>
      <c r="W43" s="415">
        <f t="shared" si="25"/>
        <v>4.3181818181828646E-2</v>
      </c>
      <c r="X43" s="157">
        <f t="shared" si="25"/>
        <v>7.5000000000001066E-2</v>
      </c>
      <c r="Y43" s="157">
        <f t="shared" si="25"/>
        <v>0.51249999999999929</v>
      </c>
      <c r="Z43" s="159"/>
      <c r="AA43" s="159"/>
      <c r="AB43" s="157">
        <f t="shared" ref="AB43:AH43" si="26">AB41-AB52</f>
        <v>0.80000000000000071</v>
      </c>
      <c r="AC43" s="236">
        <f t="shared" si="26"/>
        <v>0.91249999999999964</v>
      </c>
      <c r="AD43" s="317">
        <f t="shared" si="26"/>
        <v>2.0577751196172294</v>
      </c>
      <c r="AE43" s="157">
        <f t="shared" si="26"/>
        <v>0.64057720057720147</v>
      </c>
      <c r="AF43" s="157">
        <f t="shared" si="26"/>
        <v>7.4393939393948116E-2</v>
      </c>
      <c r="AG43" s="318">
        <f t="shared" si="26"/>
        <v>0.74166666666666714</v>
      </c>
      <c r="AH43" s="242">
        <f t="shared" si="26"/>
        <v>0.87860323156376197</v>
      </c>
      <c r="AI43" s="272"/>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s="61"/>
      <c r="GU43" s="61"/>
      <c r="GV43" s="61"/>
      <c r="GW43" s="61"/>
      <c r="GX43" s="61"/>
      <c r="GY43" s="61"/>
      <c r="GZ43" s="61"/>
      <c r="HA43" s="61"/>
      <c r="HB43" s="61"/>
      <c r="HC43" s="61"/>
      <c r="HD43" s="61"/>
      <c r="HE43" s="61"/>
      <c r="HF43" s="61"/>
      <c r="HG43" s="61"/>
      <c r="HH43" s="61"/>
      <c r="HI43" s="61"/>
      <c r="HJ43" s="61"/>
      <c r="HK43" s="61"/>
      <c r="HL43" s="61"/>
      <c r="HM43" s="61"/>
      <c r="HN43" s="61"/>
      <c r="HO43" s="61"/>
      <c r="HP43" s="61"/>
      <c r="HQ43" s="61"/>
      <c r="HR43" s="61"/>
      <c r="HS43" s="61"/>
      <c r="HT43" s="61"/>
      <c r="HU43" s="61"/>
      <c r="HV43" s="61"/>
      <c r="HW43" s="61"/>
      <c r="HX43" s="61"/>
      <c r="HY43" s="61"/>
      <c r="HZ43" s="61"/>
      <c r="IA43" s="61"/>
      <c r="IB43" s="61"/>
      <c r="IC43" s="61"/>
      <c r="ID43" s="61"/>
      <c r="IE43" s="61"/>
      <c r="IF43" s="61"/>
      <c r="IG43" s="61"/>
      <c r="IH43" s="61"/>
      <c r="II43" s="61"/>
      <c r="IJ43" s="61"/>
      <c r="IK43" s="61"/>
      <c r="IL43" s="61"/>
      <c r="IM43" s="61"/>
      <c r="IN43" s="61"/>
      <c r="IO43" s="61"/>
      <c r="IP43" s="61"/>
      <c r="IQ43" s="61"/>
      <c r="IR43" s="61"/>
      <c r="IS43" s="61"/>
      <c r="IT43" s="61"/>
      <c r="IU43" s="61"/>
      <c r="IV43" s="61"/>
      <c r="IW43" s="61"/>
      <c r="IX43" s="61"/>
      <c r="IY43" s="61"/>
      <c r="IZ43" s="61"/>
      <c r="JA43" s="61"/>
      <c r="JB43" s="61"/>
      <c r="JC43" s="61"/>
      <c r="JD43" s="61"/>
      <c r="JE43" s="61"/>
      <c r="JF43" s="61"/>
      <c r="JG43" s="61"/>
      <c r="JH43" s="61"/>
      <c r="JI43" s="61"/>
      <c r="JJ43" s="61"/>
      <c r="JK43" s="61"/>
      <c r="JL43" s="61"/>
      <c r="JM43" s="61"/>
      <c r="JN43" s="61"/>
      <c r="JO43" s="61"/>
      <c r="JP43" s="61"/>
      <c r="JQ43" s="61"/>
      <c r="JR43" s="61"/>
      <c r="JS43" s="61"/>
      <c r="JT43" s="61"/>
      <c r="JU43" s="61"/>
      <c r="JV43" s="61"/>
      <c r="JW43" s="61"/>
      <c r="JX43" s="61"/>
      <c r="JY43" s="61"/>
      <c r="JZ43" s="61"/>
      <c r="KA43" s="61"/>
      <c r="KB43" s="61"/>
      <c r="KC43" s="61"/>
      <c r="KD43" s="61"/>
      <c r="KE43" s="61"/>
      <c r="KF43" s="61"/>
      <c r="KG43" s="61"/>
      <c r="KH43" s="61"/>
      <c r="KI43" s="61"/>
      <c r="KJ43" s="61"/>
      <c r="KK43" s="61"/>
      <c r="KL43" s="61"/>
      <c r="KM43" s="61"/>
      <c r="KN43" s="61"/>
      <c r="KO43" s="61"/>
      <c r="KP43" s="61"/>
      <c r="KQ43" s="61"/>
      <c r="KR43" s="61"/>
      <c r="KS43" s="61"/>
      <c r="KT43" s="61"/>
      <c r="KU43" s="61"/>
      <c r="KV43" s="61"/>
      <c r="KW43" s="61"/>
      <c r="KX43" s="61"/>
      <c r="KY43" s="61"/>
      <c r="KZ43" s="61"/>
      <c r="LA43" s="61"/>
      <c r="LB43" s="61"/>
      <c r="LC43" s="61"/>
      <c r="LD43" s="61"/>
      <c r="LE43" s="61"/>
      <c r="LF43" s="61"/>
      <c r="LG43" s="61"/>
      <c r="LH43" s="61"/>
      <c r="LI43" s="61"/>
      <c r="LJ43" s="61"/>
      <c r="LK43" s="61"/>
      <c r="LL43" s="61"/>
      <c r="LM43" s="61"/>
      <c r="LN43" s="61"/>
      <c r="LO43" s="61"/>
      <c r="LP43" s="61"/>
      <c r="LQ43" s="61"/>
      <c r="LR43" s="61"/>
      <c r="LS43" s="61"/>
      <c r="LT43" s="61"/>
      <c r="LU43" s="61"/>
      <c r="LV43" s="61"/>
      <c r="LW43" s="61"/>
      <c r="LX43" s="61"/>
      <c r="LY43" s="61"/>
      <c r="LZ43" s="61"/>
      <c r="MA43" s="61"/>
      <c r="MB43" s="61"/>
      <c r="MC43" s="61"/>
      <c r="MD43" s="61"/>
      <c r="ME43" s="61"/>
      <c r="MF43" s="61"/>
      <c r="MG43" s="61"/>
      <c r="MH43" s="61"/>
      <c r="MI43" s="61"/>
      <c r="MJ43" s="61"/>
      <c r="MK43" s="61"/>
      <c r="ML43" s="61"/>
      <c r="MM43" s="61"/>
      <c r="MN43" s="61"/>
      <c r="MO43" s="61"/>
      <c r="MP43" s="61"/>
      <c r="MQ43" s="61"/>
      <c r="MR43" s="61"/>
      <c r="MS43" s="61"/>
      <c r="MT43" s="61"/>
    </row>
    <row r="44" spans="1:358" s="62" customFormat="1" ht="19.5" thickBot="1">
      <c r="A44" s="227" t="s">
        <v>76</v>
      </c>
      <c r="B44" s="164"/>
      <c r="C44" s="164"/>
      <c r="D44" s="164"/>
      <c r="E44" s="164"/>
      <c r="F44" s="164"/>
      <c r="G44" s="164"/>
      <c r="H44" s="164"/>
      <c r="I44" s="164"/>
      <c r="J44" s="164"/>
      <c r="K44" s="164"/>
      <c r="L44" s="164"/>
      <c r="M44" s="164"/>
      <c r="N44" s="164">
        <f t="shared" si="25"/>
        <v>0.19999999999999929</v>
      </c>
      <c r="O44" s="164">
        <f t="shared" si="25"/>
        <v>1.4499999999999993</v>
      </c>
      <c r="P44" s="414">
        <f t="shared" si="25"/>
        <v>1.7599999999999998</v>
      </c>
      <c r="Q44" s="414">
        <f t="shared" si="25"/>
        <v>2.5510526315789512</v>
      </c>
      <c r="R44" s="414">
        <f t="shared" si="25"/>
        <v>1.8622727272727317</v>
      </c>
      <c r="S44" s="414">
        <f t="shared" si="25"/>
        <v>1.4499999999999993</v>
      </c>
      <c r="T44" s="414">
        <f t="shared" si="25"/>
        <v>0.31809523809523199</v>
      </c>
      <c r="U44" s="414">
        <f t="shared" si="25"/>
        <v>0.20000000000000107</v>
      </c>
      <c r="V44" s="414">
        <f t="shared" si="25"/>
        <v>0.10500000000001819</v>
      </c>
      <c r="W44" s="414">
        <f t="shared" si="25"/>
        <v>4.3181818181828646E-2</v>
      </c>
      <c r="X44" s="164">
        <f t="shared" si="25"/>
        <v>0.19999999999999929</v>
      </c>
      <c r="Y44" s="164">
        <f t="shared" si="25"/>
        <v>0.5</v>
      </c>
      <c r="Z44" s="370"/>
      <c r="AA44" s="370"/>
      <c r="AB44" s="164">
        <f>AB42-AB53</f>
        <v>0.69999999999999929</v>
      </c>
      <c r="AC44" s="229">
        <f>AC42-AC53</f>
        <v>0.90000000000000036</v>
      </c>
      <c r="AD44" s="312">
        <f>AVERAGE(P44:R44)</f>
        <v>2.0577751196172276</v>
      </c>
      <c r="AE44" s="164">
        <f>AE42-AE53</f>
        <v>0.65603174603174352</v>
      </c>
      <c r="AF44" s="164">
        <f>AF42-AF53</f>
        <v>0.11606060606061419</v>
      </c>
      <c r="AG44" s="313">
        <f>AG42-AG53</f>
        <v>0.70000000000000107</v>
      </c>
      <c r="AH44" s="243">
        <f>AH42-AH53</f>
        <v>0.88246686792739659</v>
      </c>
      <c r="AI44" s="274">
        <f>AI42-AI52</f>
        <v>13.1</v>
      </c>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c r="HI44" s="61"/>
      <c r="HJ44" s="61"/>
      <c r="HK44" s="61"/>
      <c r="HL44" s="61"/>
      <c r="HM44" s="61"/>
      <c r="HN44" s="61"/>
      <c r="HO44" s="61"/>
      <c r="HP44" s="61"/>
      <c r="HQ44" s="61"/>
      <c r="HR44" s="61"/>
      <c r="HS44" s="61"/>
      <c r="HT44" s="61"/>
      <c r="HU44" s="61"/>
      <c r="HV44" s="61"/>
      <c r="HW44" s="61"/>
      <c r="HX44" s="61"/>
      <c r="HY44" s="61"/>
      <c r="HZ44" s="61"/>
      <c r="IA44" s="61"/>
      <c r="IB44" s="61"/>
      <c r="IC44" s="61"/>
      <c r="ID44" s="61"/>
      <c r="IE44" s="61"/>
      <c r="IF44" s="61"/>
      <c r="IG44" s="61"/>
      <c r="IH44" s="61"/>
      <c r="II44" s="61"/>
      <c r="IJ44" s="61"/>
      <c r="IK44" s="61"/>
      <c r="IL44" s="61"/>
      <c r="IM44" s="61"/>
      <c r="IN44" s="61"/>
      <c r="IO44" s="61"/>
      <c r="IP44" s="61"/>
      <c r="IQ44" s="61"/>
      <c r="IR44" s="61"/>
      <c r="IS44" s="61"/>
      <c r="IT44" s="61"/>
      <c r="IU44" s="61"/>
      <c r="IV44" s="61"/>
      <c r="IW44" s="61"/>
      <c r="IX44" s="61"/>
      <c r="IY44" s="61"/>
      <c r="IZ44" s="61"/>
      <c r="JA44" s="61"/>
      <c r="JB44" s="61"/>
      <c r="JC44" s="61"/>
      <c r="JD44" s="61"/>
      <c r="JE44" s="61"/>
      <c r="JF44" s="61"/>
      <c r="JG44" s="61"/>
      <c r="JH44" s="61"/>
      <c r="JI44" s="61"/>
      <c r="JJ44" s="61"/>
      <c r="JK44" s="61"/>
      <c r="JL44" s="61"/>
      <c r="JM44" s="61"/>
      <c r="JN44" s="61"/>
      <c r="JO44" s="61"/>
      <c r="JP44" s="61"/>
      <c r="JQ44" s="61"/>
      <c r="JR44" s="61"/>
      <c r="JS44" s="61"/>
      <c r="JT44" s="61"/>
      <c r="JU44" s="61"/>
      <c r="JV44" s="61"/>
      <c r="JW44" s="61"/>
      <c r="JX44" s="61"/>
      <c r="JY44" s="61"/>
      <c r="JZ44" s="61"/>
      <c r="KA44" s="61"/>
      <c r="KB44" s="61"/>
      <c r="KC44" s="61"/>
      <c r="KD44" s="61"/>
      <c r="KE44" s="61"/>
      <c r="KF44" s="61"/>
      <c r="KG44" s="61"/>
      <c r="KH44" s="61"/>
      <c r="KI44" s="61"/>
      <c r="KJ44" s="61"/>
      <c r="KK44" s="61"/>
      <c r="KL44" s="61"/>
      <c r="KM44" s="61"/>
      <c r="KN44" s="61"/>
      <c r="KO44" s="61"/>
      <c r="KP44" s="61"/>
      <c r="KQ44" s="61"/>
      <c r="KR44" s="61"/>
      <c r="KS44" s="61"/>
      <c r="KT44" s="61"/>
      <c r="KU44" s="61"/>
      <c r="KV44" s="61"/>
      <c r="KW44" s="61"/>
      <c r="KX44" s="61"/>
      <c r="KY44" s="61"/>
      <c r="KZ44" s="61"/>
      <c r="LA44" s="61"/>
      <c r="LB44" s="61"/>
      <c r="LC44" s="61"/>
      <c r="LD44" s="61"/>
      <c r="LE44" s="61"/>
      <c r="LF44" s="61"/>
      <c r="LG44" s="61"/>
      <c r="LH44" s="61"/>
      <c r="LI44" s="61"/>
      <c r="LJ44" s="61"/>
      <c r="LK44" s="61"/>
      <c r="LL44" s="61"/>
      <c r="LM44" s="61"/>
      <c r="LN44" s="61"/>
      <c r="LO44" s="61"/>
      <c r="LP44" s="61"/>
      <c r="LQ44" s="61"/>
      <c r="LR44" s="61"/>
      <c r="LS44" s="61"/>
      <c r="LT44" s="61"/>
      <c r="LU44" s="61"/>
      <c r="LV44" s="61"/>
      <c r="LW44" s="61"/>
      <c r="LX44" s="61"/>
      <c r="LY44" s="61"/>
      <c r="LZ44" s="61"/>
      <c r="MA44" s="61"/>
      <c r="MB44" s="61"/>
      <c r="MC44" s="61"/>
      <c r="MD44" s="61"/>
      <c r="ME44" s="61"/>
      <c r="MF44" s="61"/>
      <c r="MG44" s="61"/>
      <c r="MH44" s="61"/>
      <c r="MI44" s="61"/>
      <c r="MJ44" s="61"/>
      <c r="MK44" s="61"/>
      <c r="ML44" s="61"/>
      <c r="MM44" s="61"/>
      <c r="MN44" s="61"/>
      <c r="MO44" s="61"/>
      <c r="MP44" s="61"/>
      <c r="MQ44" s="61"/>
      <c r="MR44" s="61"/>
      <c r="MS44" s="61"/>
      <c r="MT44" s="61"/>
    </row>
    <row r="45" spans="1:358" ht="21.75" thickBot="1">
      <c r="A45" s="196" t="s">
        <v>38</v>
      </c>
      <c r="B45" s="88"/>
      <c r="C45" s="88"/>
      <c r="D45" s="65"/>
      <c r="E45" s="65"/>
      <c r="F45" s="20"/>
      <c r="G45" s="20"/>
      <c r="H45" s="20"/>
      <c r="I45" s="20"/>
      <c r="J45" s="66"/>
      <c r="K45" s="20"/>
      <c r="L45" s="20"/>
      <c r="M45" s="20"/>
      <c r="N45" s="20"/>
      <c r="O45" s="20"/>
      <c r="P45" s="20"/>
      <c r="Q45" s="20"/>
      <c r="R45" s="23"/>
      <c r="S45" s="24"/>
      <c r="T45" s="24"/>
      <c r="U45" s="24"/>
      <c r="V45" s="24"/>
      <c r="W45" s="408"/>
      <c r="X45" s="408"/>
      <c r="Y45" s="408"/>
      <c r="Z45" s="409"/>
      <c r="AA45" s="409"/>
      <c r="AB45" s="408"/>
      <c r="AC45" s="410"/>
      <c r="AD45" s="314"/>
      <c r="AE45" s="23"/>
      <c r="AF45" s="23"/>
      <c r="AG45" s="303"/>
      <c r="AH45" s="238"/>
      <c r="AI45" s="275">
        <f>AH42-AH53</f>
        <v>0.88246686792739659</v>
      </c>
    </row>
    <row r="46" spans="1:358" ht="17.25" hidden="1" customHeight="1" outlineLevel="1">
      <c r="A46" s="89" t="s">
        <v>39</v>
      </c>
      <c r="B46" s="105">
        <v>14.19</v>
      </c>
      <c r="C46" s="106" t="str">
        <f>C35</f>
        <v>Previous WK</v>
      </c>
      <c r="D46" s="98"/>
      <c r="E46" s="99">
        <v>13.82</v>
      </c>
      <c r="F46" s="35"/>
      <c r="G46" s="35"/>
      <c r="H46" s="35"/>
      <c r="I46" s="35"/>
      <c r="J46" s="72"/>
      <c r="K46" s="35"/>
      <c r="L46" s="37"/>
      <c r="M46" s="37"/>
      <c r="N46" s="35"/>
      <c r="O46" s="35"/>
      <c r="P46" s="35"/>
      <c r="Q46" s="35"/>
      <c r="R46" s="38"/>
      <c r="S46" s="39"/>
      <c r="T46" s="39"/>
      <c r="U46" s="395"/>
      <c r="V46" s="39"/>
      <c r="W46" s="38"/>
      <c r="X46" s="38"/>
      <c r="Y46" s="38"/>
      <c r="Z46" s="381"/>
      <c r="AA46" s="381"/>
      <c r="AB46" s="38"/>
      <c r="AC46" s="39"/>
      <c r="AD46" s="304"/>
      <c r="AE46" s="248"/>
      <c r="AF46" s="248"/>
      <c r="AG46" s="305"/>
      <c r="AH46" s="239"/>
      <c r="AI46" s="267"/>
    </row>
    <row r="47" spans="1:358" s="77" customFormat="1" ht="16.5" hidden="1" customHeight="1" outlineLevel="1">
      <c r="A47" s="1180"/>
      <c r="B47" s="1181"/>
      <c r="C47" s="1181"/>
      <c r="D47" s="41"/>
      <c r="E47" s="41"/>
      <c r="F47" s="76"/>
      <c r="G47" s="76"/>
      <c r="H47" s="76"/>
      <c r="I47" s="76"/>
      <c r="J47" s="43"/>
      <c r="K47" s="76"/>
      <c r="L47" s="76"/>
      <c r="M47" s="76"/>
      <c r="N47" s="76"/>
      <c r="O47" s="76"/>
      <c r="P47" s="222"/>
      <c r="Q47" s="76"/>
      <c r="R47" s="44"/>
      <c r="S47" s="44"/>
      <c r="T47" s="44"/>
      <c r="U47" s="44"/>
      <c r="V47" s="44"/>
      <c r="W47" s="44"/>
      <c r="X47" s="44"/>
      <c r="Y47" s="44"/>
      <c r="Z47" s="382"/>
      <c r="AA47" s="383"/>
      <c r="AB47" s="44"/>
      <c r="AC47" s="235"/>
      <c r="AD47" s="315"/>
      <c r="AE47" s="44"/>
      <c r="AF47" s="44"/>
      <c r="AG47" s="316"/>
      <c r="AH47" s="240"/>
      <c r="AI47" s="268"/>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5"/>
      <c r="EY47" s="45"/>
      <c r="EZ47" s="45"/>
      <c r="FA47" s="45"/>
      <c r="FB47" s="45"/>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5"/>
      <c r="GL47" s="45"/>
      <c r="GM47" s="45"/>
      <c r="GN47" s="45"/>
      <c r="GO47" s="45"/>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5"/>
      <c r="HY47" s="45"/>
      <c r="HZ47" s="45"/>
      <c r="IA47" s="45"/>
      <c r="IB47" s="45"/>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5"/>
      <c r="JL47" s="45"/>
      <c r="JM47" s="45"/>
      <c r="JN47" s="45"/>
      <c r="JO47" s="45"/>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5"/>
      <c r="KY47" s="45"/>
      <c r="KZ47" s="45"/>
      <c r="LA47" s="45"/>
      <c r="LB47" s="45"/>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5"/>
      <c r="ML47" s="45"/>
      <c r="MM47" s="45"/>
      <c r="MN47" s="45"/>
      <c r="MO47" s="45"/>
      <c r="MP47" s="45"/>
      <c r="MQ47" s="45"/>
      <c r="MR47" s="45"/>
      <c r="MS47" s="45"/>
      <c r="MT47" s="45"/>
    </row>
    <row r="48" spans="1:358" ht="50.25" hidden="1" customHeight="1" outlineLevel="1">
      <c r="A48" s="47" t="s">
        <v>23</v>
      </c>
      <c r="B48" s="78">
        <f>C48-$B$46</f>
        <v>6.0000000000000497E-2</v>
      </c>
      <c r="C48" s="55">
        <v>14.25</v>
      </c>
      <c r="D48" s="49"/>
      <c r="E48" s="49"/>
      <c r="F48" s="51"/>
      <c r="G48" s="57"/>
      <c r="H48" s="56"/>
      <c r="I48" s="56"/>
      <c r="J48" s="55"/>
      <c r="K48" s="189">
        <v>13.5</v>
      </c>
      <c r="L48" s="191">
        <v>14.2</v>
      </c>
      <c r="M48" s="154">
        <v>13.1</v>
      </c>
      <c r="N48" s="191">
        <v>14.2</v>
      </c>
      <c r="O48" s="191">
        <v>13.7</v>
      </c>
      <c r="P48" s="388">
        <v>9.34</v>
      </c>
      <c r="Q48" s="388">
        <v>9.16</v>
      </c>
      <c r="R48" s="388">
        <v>10.375909090909097</v>
      </c>
      <c r="S48" s="388">
        <v>9.0500000000000007</v>
      </c>
      <c r="T48" s="388">
        <v>10.58333333333335</v>
      </c>
      <c r="U48" s="388">
        <v>11.884545454545446</v>
      </c>
      <c r="V48" s="388">
        <v>11.815499999999979</v>
      </c>
      <c r="W48" s="388">
        <v>9.7731818181818184</v>
      </c>
      <c r="X48" s="189">
        <v>11</v>
      </c>
      <c r="Y48" s="189">
        <v>11.25</v>
      </c>
      <c r="Z48" s="185"/>
      <c r="AA48" s="186"/>
      <c r="AB48" s="189">
        <v>11.5</v>
      </c>
      <c r="AC48" s="297">
        <v>11.75</v>
      </c>
      <c r="AD48" s="308">
        <f>AVERAGE(P48:R48)</f>
        <v>9.6253030303030318</v>
      </c>
      <c r="AE48" s="246">
        <f>AVERAGE(S48:T48:U48)</f>
        <v>10.505959595959599</v>
      </c>
      <c r="AF48" s="246">
        <f>AVERAGE(V48:X48)</f>
        <v>10.862893939393933</v>
      </c>
      <c r="AG48" s="309">
        <f>AVERAGE(Y48:AC48)</f>
        <v>11.5</v>
      </c>
      <c r="AH48" s="241">
        <f>AVERAGE(P48:AC48)</f>
        <v>10.623539141414142</v>
      </c>
      <c r="AI48" s="267"/>
    </row>
    <row r="49" spans="1:358" ht="50.25" hidden="1" customHeight="1" outlineLevel="1">
      <c r="A49" s="47" t="s">
        <v>24</v>
      </c>
      <c r="B49" s="78" t="e">
        <f>C49-#REF!</f>
        <v>#REF!</v>
      </c>
      <c r="C49" s="55">
        <v>14.3</v>
      </c>
      <c r="D49" s="49"/>
      <c r="E49" s="49"/>
      <c r="F49" s="57"/>
      <c r="G49" s="57"/>
      <c r="H49" s="56"/>
      <c r="I49" s="56"/>
      <c r="J49" s="55"/>
      <c r="K49" s="189">
        <v>13.5</v>
      </c>
      <c r="L49" s="191">
        <v>13.6</v>
      </c>
      <c r="M49" s="154">
        <v>12.9</v>
      </c>
      <c r="N49" s="191">
        <v>14</v>
      </c>
      <c r="O49" s="184"/>
      <c r="P49" s="388">
        <v>9.34</v>
      </c>
      <c r="Q49" s="388">
        <v>9.16</v>
      </c>
      <c r="R49" s="389">
        <v>10.375909090909097</v>
      </c>
      <c r="S49" s="388">
        <v>9.0500000000000007</v>
      </c>
      <c r="T49" s="389">
        <v>10.58333333333335</v>
      </c>
      <c r="U49" s="389">
        <v>11.884545454545446</v>
      </c>
      <c r="V49" s="389">
        <v>11.815499999999979</v>
      </c>
      <c r="W49" s="389">
        <v>9.7731818181818184</v>
      </c>
      <c r="X49" s="183">
        <v>10.899999999999999</v>
      </c>
      <c r="Y49" s="183">
        <v>11.5</v>
      </c>
      <c r="Z49" s="185"/>
      <c r="AA49" s="186"/>
      <c r="AB49" s="183">
        <v>11.799999999999999</v>
      </c>
      <c r="AC49" s="298">
        <v>12.1</v>
      </c>
      <c r="AD49" s="308">
        <f>AVERAGE(P49:R49)</f>
        <v>9.6253030303030318</v>
      </c>
      <c r="AE49" s="246">
        <f>AVERAGE(S49:T49:U49)</f>
        <v>10.505959595959599</v>
      </c>
      <c r="AF49" s="246">
        <f>AVERAGE(V49:X49)</f>
        <v>10.829560606060598</v>
      </c>
      <c r="AG49" s="309">
        <f t="shared" ref="AG49:AG51" si="27">AVERAGE(Y49:AC49)</f>
        <v>11.799999999999999</v>
      </c>
      <c r="AH49" s="241">
        <f>AVERAGE(P49:AC49)</f>
        <v>10.69020580808081</v>
      </c>
      <c r="AI49" s="267"/>
    </row>
    <row r="50" spans="1:358" ht="50.25" hidden="1" customHeight="1" outlineLevel="1">
      <c r="A50" s="47" t="s">
        <v>25</v>
      </c>
      <c r="B50" s="78">
        <f t="shared" ref="B50" si="28">C50-$B$46</f>
        <v>-8.9999999999999858E-2</v>
      </c>
      <c r="C50" s="55">
        <v>14.1</v>
      </c>
      <c r="D50" s="49"/>
      <c r="E50" s="49"/>
      <c r="F50" s="57"/>
      <c r="G50" s="57"/>
      <c r="H50" s="56"/>
      <c r="I50" s="56"/>
      <c r="J50" s="55"/>
      <c r="K50" s="189">
        <v>13</v>
      </c>
      <c r="L50" s="191">
        <v>13</v>
      </c>
      <c r="M50" s="189">
        <v>13</v>
      </c>
      <c r="N50" s="189">
        <v>14.3</v>
      </c>
      <c r="O50" s="189">
        <v>14.75</v>
      </c>
      <c r="P50" s="388">
        <v>9.34</v>
      </c>
      <c r="Q50" s="388">
        <v>9.16</v>
      </c>
      <c r="R50" s="388">
        <v>10.375909090909097</v>
      </c>
      <c r="S50" s="388">
        <v>9.0500000000000007</v>
      </c>
      <c r="T50" s="388">
        <v>10.58333333333335</v>
      </c>
      <c r="U50" s="388">
        <v>11.884545454545446</v>
      </c>
      <c r="V50" s="388">
        <v>11.815499999999979</v>
      </c>
      <c r="W50" s="388">
        <v>9.7731818181818184</v>
      </c>
      <c r="X50" s="189">
        <v>11</v>
      </c>
      <c r="Y50" s="189">
        <v>11</v>
      </c>
      <c r="Z50" s="185" t="s">
        <v>36</v>
      </c>
      <c r="AA50" s="186" t="s">
        <v>222</v>
      </c>
      <c r="AB50" s="189">
        <v>12</v>
      </c>
      <c r="AC50" s="297">
        <v>12</v>
      </c>
      <c r="AD50" s="308">
        <f>AVERAGE(P50:R50)</f>
        <v>9.6253030303030318</v>
      </c>
      <c r="AE50" s="246">
        <f>AVERAGE(S50:T50:U50)</f>
        <v>10.505959595959599</v>
      </c>
      <c r="AF50" s="246">
        <f>AVERAGE(V50:X50)</f>
        <v>10.862893939393933</v>
      </c>
      <c r="AG50" s="309">
        <f t="shared" si="27"/>
        <v>11.666666666666666</v>
      </c>
      <c r="AH50" s="241">
        <f>AVERAGE(P50:AC50)</f>
        <v>10.665205808080808</v>
      </c>
      <c r="AI50" s="267"/>
    </row>
    <row r="51" spans="1:358" ht="50.25" hidden="1" customHeight="1" outlineLevel="1">
      <c r="A51" s="47" t="s">
        <v>26</v>
      </c>
      <c r="B51" s="78" t="e">
        <f>C51-#REF!</f>
        <v>#REF!</v>
      </c>
      <c r="C51" s="55">
        <v>14.5</v>
      </c>
      <c r="D51" s="49"/>
      <c r="E51" s="49"/>
      <c r="F51" s="51"/>
      <c r="G51" s="51"/>
      <c r="H51" s="52"/>
      <c r="I51" s="52"/>
      <c r="J51" s="55"/>
      <c r="K51" s="181">
        <v>13.4</v>
      </c>
      <c r="L51" s="101">
        <v>13.4</v>
      </c>
      <c r="M51" s="101">
        <v>13.28</v>
      </c>
      <c r="N51" s="176">
        <v>13.62</v>
      </c>
      <c r="O51" s="176">
        <v>14</v>
      </c>
      <c r="P51" s="388">
        <v>9.34</v>
      </c>
      <c r="Q51" s="388">
        <v>9.16</v>
      </c>
      <c r="R51" s="389">
        <v>10.375909090909097</v>
      </c>
      <c r="S51" s="388">
        <v>9.0500000000000007</v>
      </c>
      <c r="T51" s="389">
        <v>10.58333333333335</v>
      </c>
      <c r="U51" s="388">
        <v>11.884545454545446</v>
      </c>
      <c r="V51" s="388">
        <v>11.815499999999979</v>
      </c>
      <c r="W51" s="389">
        <v>9.7731818181818184</v>
      </c>
      <c r="X51" s="183">
        <v>11</v>
      </c>
      <c r="Y51" s="183">
        <v>11.5</v>
      </c>
      <c r="Z51" s="224" t="s">
        <v>212</v>
      </c>
      <c r="AA51" s="186" t="s">
        <v>213</v>
      </c>
      <c r="AB51" s="183">
        <v>12.1</v>
      </c>
      <c r="AC51" s="298">
        <v>13</v>
      </c>
      <c r="AD51" s="308">
        <f>AVERAGE(P51:R51)</f>
        <v>9.6253030303030318</v>
      </c>
      <c r="AE51" s="246">
        <f>AVERAGE(S51:T51:U51)</f>
        <v>10.505959595959599</v>
      </c>
      <c r="AF51" s="246">
        <f>AVERAGE(V51:X51)</f>
        <v>10.862893939393933</v>
      </c>
      <c r="AG51" s="309">
        <f t="shared" si="27"/>
        <v>12.200000000000001</v>
      </c>
      <c r="AH51" s="241">
        <f>AVERAGE(P51:AC51)</f>
        <v>10.798539141414141</v>
      </c>
      <c r="AI51" s="267"/>
    </row>
    <row r="52" spans="1:358" s="62" customFormat="1" ht="19.5" hidden="1" outlineLevel="1" thickBot="1">
      <c r="A52" s="245" t="s">
        <v>75</v>
      </c>
      <c r="B52" s="155" t="s">
        <v>27</v>
      </c>
      <c r="C52" s="155" t="s">
        <v>27</v>
      </c>
      <c r="D52" s="155"/>
      <c r="E52" s="156"/>
      <c r="F52" s="157" t="e">
        <f>AVERAGE(F48:F51)</f>
        <v>#DIV/0!</v>
      </c>
      <c r="G52" s="157"/>
      <c r="H52" s="157"/>
      <c r="I52" s="157"/>
      <c r="J52" s="157" t="e">
        <f t="shared" ref="J52:K52" si="29">AVERAGE(J48:J51)</f>
        <v>#DIV/0!</v>
      </c>
      <c r="K52" s="157">
        <f t="shared" si="29"/>
        <v>13.35</v>
      </c>
      <c r="L52" s="157">
        <v>13.75</v>
      </c>
      <c r="M52" s="157">
        <f>AVERAGE(M48:M51)</f>
        <v>13.07</v>
      </c>
      <c r="N52" s="157">
        <f>AVERAGE(N48:N51)</f>
        <v>14.03</v>
      </c>
      <c r="O52" s="157">
        <f>AVERAGE(O48:O51)</f>
        <v>14.15</v>
      </c>
      <c r="P52" s="415">
        <f>AVERAGE(P48:P51)</f>
        <v>9.34</v>
      </c>
      <c r="Q52" s="415">
        <f>AVERAGE(Q48:Q51)</f>
        <v>9.16</v>
      </c>
      <c r="R52" s="415">
        <f t="shared" ref="R52:AG52" si="30">AVERAGE(R48:R51)</f>
        <v>10.375909090909097</v>
      </c>
      <c r="S52" s="414">
        <f t="shared" si="30"/>
        <v>9.0500000000000007</v>
      </c>
      <c r="T52" s="414">
        <f>AVERAGE(T48:T51)</f>
        <v>10.58333333333335</v>
      </c>
      <c r="U52" s="414">
        <f t="shared" si="30"/>
        <v>11.884545454545446</v>
      </c>
      <c r="V52" s="414">
        <f t="shared" si="30"/>
        <v>11.815499999999979</v>
      </c>
      <c r="W52" s="414">
        <f t="shared" si="30"/>
        <v>9.7731818181818184</v>
      </c>
      <c r="X52" s="59">
        <f t="shared" si="30"/>
        <v>10.975</v>
      </c>
      <c r="Y52" s="59">
        <f t="shared" si="30"/>
        <v>11.3125</v>
      </c>
      <c r="Z52" s="379"/>
      <c r="AA52" s="379"/>
      <c r="AB52" s="59">
        <f t="shared" si="30"/>
        <v>11.85</v>
      </c>
      <c r="AC52" s="234">
        <f t="shared" si="30"/>
        <v>12.2125</v>
      </c>
      <c r="AD52" s="310">
        <f t="shared" si="30"/>
        <v>9.6253030303030318</v>
      </c>
      <c r="AE52" s="59">
        <f t="shared" si="30"/>
        <v>10.505959595959599</v>
      </c>
      <c r="AF52" s="59">
        <f t="shared" si="30"/>
        <v>10.8545606060606</v>
      </c>
      <c r="AG52" s="311">
        <f t="shared" si="30"/>
        <v>11.791666666666666</v>
      </c>
      <c r="AH52" s="242">
        <f>AVERAGE(AH48:AH51)</f>
        <v>10.694372474747475</v>
      </c>
      <c r="AI52" s="270"/>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61"/>
      <c r="BX52" s="61"/>
      <c r="BY52" s="61"/>
      <c r="BZ52" s="61"/>
      <c r="CA52" s="61"/>
      <c r="CB52" s="61"/>
      <c r="CC52" s="61"/>
      <c r="CD52" s="61"/>
      <c r="CE52" s="61"/>
      <c r="CF52" s="61"/>
      <c r="CG52" s="61"/>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s="61"/>
      <c r="GU52" s="61"/>
      <c r="GV52" s="61"/>
      <c r="GW52" s="61"/>
      <c r="GX52" s="61"/>
      <c r="GY52" s="61"/>
      <c r="GZ52" s="61"/>
      <c r="HA52" s="61"/>
      <c r="HB52" s="61"/>
      <c r="HC52" s="61"/>
      <c r="HD52" s="61"/>
      <c r="HE52" s="61"/>
      <c r="HF52" s="61"/>
      <c r="HG52" s="61"/>
      <c r="HH52" s="61"/>
      <c r="HI52" s="61"/>
      <c r="HJ52" s="61"/>
      <c r="HK52" s="61"/>
      <c r="HL52" s="61"/>
      <c r="HM52" s="61"/>
      <c r="HN52" s="61"/>
      <c r="HO52" s="61"/>
      <c r="HP52" s="61"/>
      <c r="HQ52" s="61"/>
      <c r="HR52" s="61"/>
      <c r="HS52" s="61"/>
      <c r="HT52" s="61"/>
      <c r="HU52" s="61"/>
      <c r="HV52" s="61"/>
      <c r="HW52" s="61"/>
      <c r="HX52" s="61"/>
      <c r="HY52" s="61"/>
      <c r="HZ52" s="61"/>
      <c r="IA52" s="61"/>
      <c r="IB52" s="61"/>
      <c r="IC52" s="61"/>
      <c r="ID52" s="61"/>
      <c r="IE52" s="61"/>
      <c r="IF52" s="61"/>
      <c r="IG52" s="61"/>
      <c r="IH52" s="61"/>
      <c r="II52" s="61"/>
      <c r="IJ52" s="61"/>
      <c r="IK52" s="61"/>
      <c r="IL52" s="61"/>
      <c r="IM52" s="61"/>
      <c r="IN52" s="61"/>
      <c r="IO52" s="61"/>
      <c r="IP52" s="61"/>
      <c r="IQ52" s="61"/>
      <c r="IR52" s="61"/>
      <c r="IS52" s="61"/>
      <c r="IT52" s="61"/>
      <c r="IU52" s="61"/>
      <c r="IV52" s="61"/>
      <c r="IW52" s="61"/>
      <c r="IX52" s="61"/>
      <c r="IY52" s="61"/>
      <c r="IZ52" s="61"/>
      <c r="JA52" s="61"/>
      <c r="JB52" s="61"/>
      <c r="JC52" s="61"/>
      <c r="JD52" s="61"/>
      <c r="JE52" s="61"/>
      <c r="JF52" s="61"/>
      <c r="JG52" s="61"/>
      <c r="JH52" s="61"/>
      <c r="JI52" s="61"/>
      <c r="JJ52" s="61"/>
      <c r="JK52" s="61"/>
      <c r="JL52" s="61"/>
      <c r="JM52" s="61"/>
      <c r="JN52" s="61"/>
      <c r="JO52" s="61"/>
      <c r="JP52" s="61"/>
      <c r="JQ52" s="61"/>
      <c r="JR52" s="61"/>
      <c r="JS52" s="61"/>
      <c r="JT52" s="61"/>
      <c r="JU52" s="61"/>
      <c r="JV52" s="61"/>
      <c r="JW52" s="61"/>
      <c r="JX52" s="61"/>
      <c r="JY52" s="61"/>
      <c r="JZ52" s="61"/>
      <c r="KA52" s="61"/>
      <c r="KB52" s="61"/>
      <c r="KC52" s="61"/>
      <c r="KD52" s="61"/>
      <c r="KE52" s="61"/>
      <c r="KF52" s="61"/>
      <c r="KG52" s="61"/>
      <c r="KH52" s="61"/>
      <c r="KI52" s="61"/>
      <c r="KJ52" s="61"/>
      <c r="KK52" s="61"/>
      <c r="KL52" s="61"/>
      <c r="KM52" s="61"/>
      <c r="KN52" s="61"/>
      <c r="KO52" s="61"/>
      <c r="KP52" s="61"/>
      <c r="KQ52" s="61"/>
      <c r="KR52" s="61"/>
      <c r="KS52" s="61"/>
      <c r="KT52" s="61"/>
      <c r="KU52" s="61"/>
      <c r="KV52" s="61"/>
      <c r="KW52" s="61"/>
      <c r="KX52" s="61"/>
      <c r="KY52" s="61"/>
      <c r="KZ52" s="61"/>
      <c r="LA52" s="61"/>
      <c r="LB52" s="61"/>
      <c r="LC52" s="61"/>
      <c r="LD52" s="61"/>
      <c r="LE52" s="61"/>
      <c r="LF52" s="61"/>
      <c r="LG52" s="61"/>
      <c r="LH52" s="61"/>
      <c r="LI52" s="61"/>
      <c r="LJ52" s="61"/>
      <c r="LK52" s="61"/>
      <c r="LL52" s="61"/>
      <c r="LM52" s="61"/>
      <c r="LN52" s="61"/>
      <c r="LO52" s="61"/>
      <c r="LP52" s="61"/>
      <c r="LQ52" s="61"/>
      <c r="LR52" s="61"/>
      <c r="LS52" s="61"/>
      <c r="LT52" s="61"/>
      <c r="LU52" s="61"/>
      <c r="LV52" s="61"/>
      <c r="LW52" s="61"/>
      <c r="LX52" s="61"/>
      <c r="LY52" s="61"/>
      <c r="LZ52" s="61"/>
      <c r="MA52" s="61"/>
      <c r="MB52" s="61"/>
      <c r="MC52" s="61"/>
      <c r="MD52" s="61"/>
      <c r="ME52" s="61"/>
      <c r="MF52" s="61"/>
      <c r="MG52" s="61"/>
      <c r="MH52" s="61"/>
      <c r="MI52" s="61"/>
      <c r="MJ52" s="61"/>
      <c r="MK52" s="61"/>
      <c r="ML52" s="61"/>
      <c r="MM52" s="61"/>
      <c r="MN52" s="61"/>
      <c r="MO52" s="61"/>
      <c r="MP52" s="61"/>
      <c r="MQ52" s="61"/>
      <c r="MR52" s="61"/>
      <c r="MS52" s="61"/>
      <c r="MT52" s="61"/>
    </row>
    <row r="53" spans="1:358" ht="19.5" collapsed="1" thickBot="1">
      <c r="A53" s="227" t="s">
        <v>74</v>
      </c>
      <c r="B53" s="165"/>
      <c r="C53" s="165"/>
      <c r="D53" s="166"/>
      <c r="E53" s="166"/>
      <c r="F53" s="167"/>
      <c r="G53" s="167"/>
      <c r="H53" s="167"/>
      <c r="I53" s="167"/>
      <c r="J53" s="168"/>
      <c r="K53" s="167">
        <f>K52+K14</f>
        <v>61.65</v>
      </c>
      <c r="L53" s="167">
        <f>L52+L14</f>
        <v>60.6</v>
      </c>
      <c r="M53" s="167"/>
      <c r="N53" s="164">
        <f>N52</f>
        <v>14.03</v>
      </c>
      <c r="O53" s="164">
        <f t="shared" ref="O53" si="31">O52</f>
        <v>14.15</v>
      </c>
      <c r="P53" s="414">
        <f>P52</f>
        <v>9.34</v>
      </c>
      <c r="Q53" s="414">
        <f t="shared" ref="Q53" si="32">Q52</f>
        <v>9.16</v>
      </c>
      <c r="R53" s="414">
        <f>R52</f>
        <v>10.375909090909097</v>
      </c>
      <c r="S53" s="414">
        <f>S52</f>
        <v>9.0500000000000007</v>
      </c>
      <c r="T53" s="414">
        <f>T52</f>
        <v>10.58333333333335</v>
      </c>
      <c r="U53" s="414">
        <v>11.7</v>
      </c>
      <c r="V53" s="414">
        <f>V52</f>
        <v>11.815499999999979</v>
      </c>
      <c r="W53" s="414">
        <f>W52</f>
        <v>9.7731818181818184</v>
      </c>
      <c r="X53" s="164">
        <v>11</v>
      </c>
      <c r="Y53" s="164">
        <v>11.3</v>
      </c>
      <c r="Z53" s="370"/>
      <c r="AA53" s="370"/>
      <c r="AB53" s="164">
        <v>11.8</v>
      </c>
      <c r="AC53" s="164">
        <v>12.25</v>
      </c>
      <c r="AD53" s="312">
        <f>AVERAGE(P53:R53)</f>
        <v>9.6253030303030318</v>
      </c>
      <c r="AE53" s="164">
        <f>AVERAGE(S53:T53:U53)</f>
        <v>10.44444444444445</v>
      </c>
      <c r="AF53" s="164">
        <f>AVERAGE(V53:X53)</f>
        <v>10.862893939393933</v>
      </c>
      <c r="AG53" s="313">
        <f>AVERAGE(Y53:AC53)</f>
        <v>11.783333333333333</v>
      </c>
      <c r="AH53" s="242">
        <f>AVERAGE(P53:AC53)</f>
        <v>10.678993686868687</v>
      </c>
      <c r="AI53" s="275">
        <v>12.8</v>
      </c>
    </row>
    <row r="54" spans="1:358" ht="21.75" thickBot="1">
      <c r="A54" s="196" t="s">
        <v>41</v>
      </c>
      <c r="B54" s="88"/>
      <c r="C54" s="88"/>
      <c r="D54" s="65"/>
      <c r="E54" s="65"/>
      <c r="F54" s="20"/>
      <c r="G54" s="20"/>
      <c r="H54" s="20"/>
      <c r="I54" s="20"/>
      <c r="J54" s="109"/>
      <c r="K54" s="20"/>
      <c r="L54" s="20"/>
      <c r="M54" s="20"/>
      <c r="N54" s="20"/>
      <c r="O54" s="20"/>
      <c r="P54" s="20"/>
      <c r="Q54" s="20"/>
      <c r="R54" s="23"/>
      <c r="S54" s="24"/>
      <c r="T54" s="24"/>
      <c r="U54" s="24"/>
      <c r="V54" s="24"/>
      <c r="W54" s="23"/>
      <c r="X54" s="23"/>
      <c r="Y54" s="23"/>
      <c r="Z54" s="371"/>
      <c r="AA54" s="371"/>
      <c r="AB54" s="23"/>
      <c r="AC54" s="24"/>
      <c r="AD54" s="314"/>
      <c r="AE54" s="23"/>
      <c r="AF54" s="23"/>
      <c r="AG54" s="303"/>
      <c r="AH54" s="238"/>
      <c r="AI54" s="267"/>
    </row>
    <row r="55" spans="1:358" ht="21.75" hidden="1" outlineLevel="1" thickBot="1">
      <c r="A55" s="89" t="s">
        <v>42</v>
      </c>
      <c r="B55" s="110">
        <v>-1.1100000000000001</v>
      </c>
      <c r="C55" s="110" t="str">
        <f>C46</f>
        <v>Previous WK</v>
      </c>
      <c r="D55" s="98"/>
      <c r="E55" s="99">
        <v>-3.67</v>
      </c>
      <c r="F55" s="35"/>
      <c r="G55" s="35"/>
      <c r="H55" s="35"/>
      <c r="I55" s="35"/>
      <c r="J55" s="72"/>
      <c r="K55" s="35"/>
      <c r="L55" s="37"/>
      <c r="M55" s="37"/>
      <c r="N55" s="35"/>
      <c r="O55" s="35"/>
      <c r="P55" s="35"/>
      <c r="Q55" s="35"/>
      <c r="R55" s="38"/>
      <c r="S55" s="39"/>
      <c r="T55" s="39"/>
      <c r="U55" s="396"/>
      <c r="V55" s="39"/>
      <c r="W55" s="38"/>
      <c r="X55" s="38"/>
      <c r="Y55" s="38"/>
      <c r="Z55" s="372"/>
      <c r="AA55" s="372"/>
      <c r="AB55" s="38"/>
      <c r="AC55" s="39"/>
      <c r="AD55" s="304"/>
      <c r="AE55" s="248"/>
      <c r="AF55" s="248"/>
      <c r="AG55" s="305"/>
      <c r="AH55" s="239"/>
      <c r="AI55" s="267"/>
    </row>
    <row r="56" spans="1:358" s="77" customFormat="1" ht="19.5" hidden="1" outlineLevel="1" thickBot="1">
      <c r="A56" s="1180"/>
      <c r="B56" s="1181"/>
      <c r="C56" s="1181"/>
      <c r="D56" s="41"/>
      <c r="E56" s="41"/>
      <c r="F56" s="76"/>
      <c r="G56" s="76"/>
      <c r="H56" s="76"/>
      <c r="I56" s="76"/>
      <c r="J56" s="43"/>
      <c r="K56" s="76"/>
      <c r="L56" s="76"/>
      <c r="M56" s="76"/>
      <c r="N56" s="76"/>
      <c r="O56" s="76"/>
      <c r="P56" s="222"/>
      <c r="Q56" s="76"/>
      <c r="R56" s="44"/>
      <c r="S56" s="44"/>
      <c r="T56" s="44"/>
      <c r="U56" s="44"/>
      <c r="V56" s="44"/>
      <c r="W56" s="44"/>
      <c r="X56" s="44"/>
      <c r="Y56" s="44"/>
      <c r="Z56" s="376"/>
      <c r="AA56" s="377"/>
      <c r="AB56" s="44"/>
      <c r="AC56" s="235"/>
      <c r="AD56" s="315"/>
      <c r="AE56" s="44"/>
      <c r="AF56" s="44"/>
      <c r="AG56" s="316"/>
      <c r="AH56" s="240"/>
      <c r="AI56" s="268"/>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c r="EK56" s="45"/>
      <c r="EL56" s="45"/>
      <c r="EM56" s="45"/>
      <c r="EN56" s="45"/>
      <c r="EO56" s="45"/>
      <c r="EP56" s="45"/>
      <c r="EQ56" s="45"/>
      <c r="ER56" s="45"/>
      <c r="ES56" s="45"/>
      <c r="ET56" s="45"/>
      <c r="EU56" s="45"/>
      <c r="EV56" s="45"/>
      <c r="EW56" s="45"/>
      <c r="EX56" s="45"/>
      <c r="EY56" s="45"/>
      <c r="EZ56" s="45"/>
      <c r="FA56" s="45"/>
      <c r="FB56" s="45"/>
      <c r="FC56" s="45"/>
      <c r="FD56" s="45"/>
      <c r="FE56" s="45"/>
      <c r="FF56" s="45"/>
      <c r="FG56" s="45"/>
      <c r="FH56" s="45"/>
      <c r="FI56" s="45"/>
      <c r="FJ56" s="45"/>
      <c r="FK56" s="45"/>
      <c r="FL56" s="45"/>
      <c r="FM56" s="45"/>
      <c r="FN56" s="45"/>
      <c r="FO56" s="45"/>
      <c r="FP56" s="45"/>
      <c r="FQ56" s="45"/>
      <c r="FR56" s="45"/>
      <c r="FS56" s="45"/>
      <c r="FT56" s="45"/>
      <c r="FU56" s="45"/>
      <c r="FV56" s="45"/>
      <c r="FW56" s="45"/>
      <c r="FX56" s="45"/>
      <c r="FY56" s="45"/>
      <c r="FZ56" s="45"/>
      <c r="GA56" s="45"/>
      <c r="GB56" s="45"/>
      <c r="GC56" s="45"/>
      <c r="GD56" s="45"/>
      <c r="GE56" s="45"/>
      <c r="GF56" s="45"/>
      <c r="GG56" s="45"/>
      <c r="GH56" s="45"/>
      <c r="GI56" s="45"/>
      <c r="GJ56" s="45"/>
      <c r="GK56" s="45"/>
      <c r="GL56" s="45"/>
      <c r="GM56" s="45"/>
      <c r="GN56" s="45"/>
      <c r="GO56" s="45"/>
      <c r="GP56" s="45"/>
      <c r="GQ56" s="45"/>
      <c r="GR56" s="45"/>
      <c r="GS56" s="45"/>
      <c r="GT56" s="45"/>
      <c r="GU56" s="45"/>
      <c r="GV56" s="45"/>
      <c r="GW56" s="45"/>
      <c r="GX56" s="45"/>
      <c r="GY56" s="45"/>
      <c r="GZ56" s="45"/>
      <c r="HA56" s="45"/>
      <c r="HB56" s="45"/>
      <c r="HC56" s="45"/>
      <c r="HD56" s="45"/>
      <c r="HE56" s="45"/>
      <c r="HF56" s="45"/>
      <c r="HG56" s="45"/>
      <c r="HH56" s="45"/>
      <c r="HI56" s="45"/>
      <c r="HJ56" s="45"/>
      <c r="HK56" s="45"/>
      <c r="HL56" s="45"/>
      <c r="HM56" s="45"/>
      <c r="HN56" s="45"/>
      <c r="HO56" s="45"/>
      <c r="HP56" s="45"/>
      <c r="HQ56" s="45"/>
      <c r="HR56" s="45"/>
      <c r="HS56" s="45"/>
      <c r="HT56" s="45"/>
      <c r="HU56" s="45"/>
      <c r="HV56" s="45"/>
      <c r="HW56" s="45"/>
      <c r="HX56" s="45"/>
      <c r="HY56" s="45"/>
      <c r="HZ56" s="45"/>
      <c r="IA56" s="45"/>
      <c r="IB56" s="45"/>
      <c r="IC56" s="45"/>
      <c r="ID56" s="45"/>
      <c r="IE56" s="45"/>
      <c r="IF56" s="45"/>
      <c r="IG56" s="45"/>
      <c r="IH56" s="45"/>
      <c r="II56" s="45"/>
      <c r="IJ56" s="45"/>
      <c r="IK56" s="45"/>
      <c r="IL56" s="45"/>
      <c r="IM56" s="45"/>
      <c r="IN56" s="45"/>
      <c r="IO56" s="45"/>
      <c r="IP56" s="45"/>
      <c r="IQ56" s="45"/>
      <c r="IR56" s="45"/>
      <c r="IS56" s="45"/>
      <c r="IT56" s="45"/>
      <c r="IU56" s="45"/>
      <c r="IV56" s="45"/>
      <c r="IW56" s="45"/>
      <c r="IX56" s="45"/>
      <c r="IY56" s="45"/>
      <c r="IZ56" s="45"/>
      <c r="JA56" s="45"/>
      <c r="JB56" s="45"/>
      <c r="JC56" s="45"/>
      <c r="JD56" s="45"/>
      <c r="JE56" s="45"/>
      <c r="JF56" s="45"/>
      <c r="JG56" s="45"/>
      <c r="JH56" s="45"/>
      <c r="JI56" s="45"/>
      <c r="JJ56" s="45"/>
      <c r="JK56" s="45"/>
      <c r="JL56" s="45"/>
      <c r="JM56" s="45"/>
      <c r="JN56" s="45"/>
      <c r="JO56" s="45"/>
      <c r="JP56" s="45"/>
      <c r="JQ56" s="45"/>
      <c r="JR56" s="45"/>
      <c r="JS56" s="45"/>
      <c r="JT56" s="45"/>
      <c r="JU56" s="45"/>
      <c r="JV56" s="45"/>
      <c r="JW56" s="45"/>
      <c r="JX56" s="45"/>
      <c r="JY56" s="45"/>
      <c r="JZ56" s="45"/>
      <c r="KA56" s="45"/>
      <c r="KB56" s="45"/>
      <c r="KC56" s="45"/>
      <c r="KD56" s="45"/>
      <c r="KE56" s="45"/>
      <c r="KF56" s="45"/>
      <c r="KG56" s="45"/>
      <c r="KH56" s="45"/>
      <c r="KI56" s="45"/>
      <c r="KJ56" s="45"/>
      <c r="KK56" s="45"/>
      <c r="KL56" s="45"/>
      <c r="KM56" s="45"/>
      <c r="KN56" s="45"/>
      <c r="KO56" s="45"/>
      <c r="KP56" s="45"/>
      <c r="KQ56" s="45"/>
      <c r="KR56" s="45"/>
      <c r="KS56" s="45"/>
      <c r="KT56" s="45"/>
      <c r="KU56" s="45"/>
      <c r="KV56" s="45"/>
      <c r="KW56" s="45"/>
      <c r="KX56" s="45"/>
      <c r="KY56" s="45"/>
      <c r="KZ56" s="45"/>
      <c r="LA56" s="45"/>
      <c r="LB56" s="45"/>
      <c r="LC56" s="45"/>
      <c r="LD56" s="45"/>
      <c r="LE56" s="45"/>
      <c r="LF56" s="45"/>
      <c r="LG56" s="45"/>
      <c r="LH56" s="45"/>
      <c r="LI56" s="45"/>
      <c r="LJ56" s="45"/>
      <c r="LK56" s="45"/>
      <c r="LL56" s="45"/>
      <c r="LM56" s="45"/>
      <c r="LN56" s="45"/>
      <c r="LO56" s="45"/>
      <c r="LP56" s="45"/>
      <c r="LQ56" s="45"/>
      <c r="LR56" s="45"/>
      <c r="LS56" s="45"/>
      <c r="LT56" s="45"/>
      <c r="LU56" s="45"/>
      <c r="LV56" s="45"/>
      <c r="LW56" s="45"/>
      <c r="LX56" s="45"/>
      <c r="LY56" s="45"/>
      <c r="LZ56" s="45"/>
      <c r="MA56" s="45"/>
      <c r="MB56" s="45"/>
      <c r="MC56" s="45"/>
      <c r="MD56" s="45"/>
      <c r="ME56" s="45"/>
      <c r="MF56" s="45"/>
      <c r="MG56" s="45"/>
      <c r="MH56" s="45"/>
      <c r="MI56" s="45"/>
      <c r="MJ56" s="45"/>
      <c r="MK56" s="45"/>
      <c r="ML56" s="45"/>
      <c r="MM56" s="45"/>
      <c r="MN56" s="45"/>
      <c r="MO56" s="45"/>
      <c r="MP56" s="45"/>
      <c r="MQ56" s="45"/>
      <c r="MR56" s="45"/>
      <c r="MS56" s="45"/>
      <c r="MT56" s="45"/>
    </row>
    <row r="57" spans="1:358" ht="51" hidden="1" customHeight="1" outlineLevel="1">
      <c r="A57" s="47" t="s">
        <v>23</v>
      </c>
      <c r="B57" s="78">
        <f>C57-$B$55</f>
        <v>-0.8899999999999999</v>
      </c>
      <c r="C57" s="55">
        <v>-2</v>
      </c>
      <c r="D57" s="49"/>
      <c r="E57" s="49"/>
      <c r="F57" s="52"/>
      <c r="G57" s="57"/>
      <c r="H57" s="56"/>
      <c r="I57" s="56"/>
      <c r="J57" s="55"/>
      <c r="K57" s="189">
        <v>-7.5</v>
      </c>
      <c r="L57" s="191">
        <v>-7.5</v>
      </c>
      <c r="M57" s="154">
        <v>-8</v>
      </c>
      <c r="N57" s="176">
        <v>-7</v>
      </c>
      <c r="O57" s="176">
        <v>-7</v>
      </c>
      <c r="P57" s="389">
        <v>-3.13</v>
      </c>
      <c r="Q57" s="389">
        <v>-5.08</v>
      </c>
      <c r="R57" s="389">
        <v>-7.3010164638511021</v>
      </c>
      <c r="S57" s="389">
        <v>-8.77</v>
      </c>
      <c r="T57" s="388">
        <v>-9.0720209973753256</v>
      </c>
      <c r="U57" s="388">
        <v>-8.3847566213314266</v>
      </c>
      <c r="V57" s="388">
        <v>-4.3456023622047368</v>
      </c>
      <c r="W57" s="388">
        <v>-5.5233894058697146</v>
      </c>
      <c r="X57" s="189">
        <v>-4</v>
      </c>
      <c r="Y57" s="189">
        <v>-5.5</v>
      </c>
      <c r="Z57" s="185"/>
      <c r="AA57" s="186"/>
      <c r="AB57" s="189">
        <v>-6</v>
      </c>
      <c r="AC57" s="297">
        <v>-6.5</v>
      </c>
      <c r="AD57" s="308">
        <f>AVERAGE(P57:R57)</f>
        <v>-5.1703388212837007</v>
      </c>
      <c r="AE57" s="246">
        <f>AVERAGE(S57:T57:U57)</f>
        <v>-8.7422592062355839</v>
      </c>
      <c r="AF57" s="246">
        <f>AVERAGE(V57:X57)</f>
        <v>-4.6229972560248171</v>
      </c>
      <c r="AG57" s="309">
        <f>AVERAGE(Y57:AC57)</f>
        <v>-6</v>
      </c>
      <c r="AH57" s="241">
        <f>AVERAGE(P57:AC57)</f>
        <v>-6.1338988208860252</v>
      </c>
      <c r="AI57" s="267"/>
    </row>
    <row r="58" spans="1:358" ht="51" hidden="1" customHeight="1" outlineLevel="1">
      <c r="A58" s="47" t="s">
        <v>24</v>
      </c>
      <c r="B58" s="78">
        <f t="shared" ref="B58" si="33">C58-$B$43</f>
        <v>-1.2</v>
      </c>
      <c r="C58" s="111">
        <v>-1.2</v>
      </c>
      <c r="D58" s="49"/>
      <c r="E58" s="49"/>
      <c r="F58" s="56"/>
      <c r="G58" s="57"/>
      <c r="H58" s="56"/>
      <c r="I58" s="56"/>
      <c r="J58" s="111"/>
      <c r="K58" s="189">
        <v>-8.1</v>
      </c>
      <c r="L58" s="191">
        <v>-8.1</v>
      </c>
      <c r="M58" s="154">
        <v>-8.3000000000000007</v>
      </c>
      <c r="N58" s="176">
        <v>-7</v>
      </c>
      <c r="O58" s="191"/>
      <c r="P58" s="389">
        <v>-3.13</v>
      </c>
      <c r="Q58" s="389">
        <v>-5.08</v>
      </c>
      <c r="R58" s="388">
        <v>-7.3010164638511021</v>
      </c>
      <c r="S58" s="388">
        <v>-8.77</v>
      </c>
      <c r="T58" s="388">
        <v>-9.0720209973753256</v>
      </c>
      <c r="U58" s="388">
        <v>-8.3847566213314266</v>
      </c>
      <c r="V58" s="388">
        <v>-4.3456023622047368</v>
      </c>
      <c r="W58" s="388">
        <v>-5.5233894058697146</v>
      </c>
      <c r="X58" s="189">
        <v>-3.9</v>
      </c>
      <c r="Y58" s="189">
        <v>-5.5</v>
      </c>
      <c r="Z58" s="185"/>
      <c r="AA58" s="186"/>
      <c r="AB58" s="189">
        <v>-6.5</v>
      </c>
      <c r="AC58" s="297">
        <v>-6.5</v>
      </c>
      <c r="AD58" s="308">
        <f>AVERAGE(P58:R58)</f>
        <v>-5.1703388212837007</v>
      </c>
      <c r="AE58" s="246">
        <f>AVERAGE(S58:T58:U58)</f>
        <v>-8.7422592062355839</v>
      </c>
      <c r="AF58" s="246">
        <f>AVERAGE(V58:X58)</f>
        <v>-4.5896639226914839</v>
      </c>
      <c r="AG58" s="309">
        <f t="shared" ref="AG58:AG60" si="34">AVERAGE(Y58:AC58)</f>
        <v>-6.166666666666667</v>
      </c>
      <c r="AH58" s="241">
        <f>AVERAGE(P58:AC58)</f>
        <v>-6.1672321542193584</v>
      </c>
      <c r="AI58" s="267"/>
    </row>
    <row r="59" spans="1:358" ht="51" hidden="1" customHeight="1" outlineLevel="1">
      <c r="A59" s="47" t="s">
        <v>25</v>
      </c>
      <c r="B59" s="78">
        <f t="shared" ref="B59" si="35">C59-$B$55</f>
        <v>-0.3899999999999999</v>
      </c>
      <c r="C59" s="55">
        <v>-1.5</v>
      </c>
      <c r="D59" s="49"/>
      <c r="E59" s="49"/>
      <c r="F59" s="52"/>
      <c r="G59" s="57"/>
      <c r="H59" s="56"/>
      <c r="I59" s="56"/>
      <c r="J59" s="55"/>
      <c r="K59" s="189">
        <v>-8</v>
      </c>
      <c r="L59" s="191">
        <v>-8</v>
      </c>
      <c r="M59" s="189">
        <v>-8</v>
      </c>
      <c r="N59" s="176">
        <v>-7</v>
      </c>
      <c r="O59" s="176">
        <v>-6.5</v>
      </c>
      <c r="P59" s="389">
        <v>-3.13</v>
      </c>
      <c r="Q59" s="389">
        <v>-5.08</v>
      </c>
      <c r="R59" s="389">
        <v>-7.3010164638511021</v>
      </c>
      <c r="S59" s="389">
        <v>-8.77</v>
      </c>
      <c r="T59" s="388">
        <v>-9.0720209973753256</v>
      </c>
      <c r="U59" s="388">
        <v>-8.3847566213314266</v>
      </c>
      <c r="V59" s="388">
        <v>-4.3456023622047368</v>
      </c>
      <c r="W59" s="388">
        <v>-5.5233894058697146</v>
      </c>
      <c r="X59" s="189">
        <v>-4</v>
      </c>
      <c r="Y59" s="189">
        <v>-5.1426867247607309</v>
      </c>
      <c r="Z59" s="185" t="s">
        <v>214</v>
      </c>
      <c r="AA59" s="186" t="s">
        <v>214</v>
      </c>
      <c r="AB59" s="189">
        <v>-5.2990418998202538</v>
      </c>
      <c r="AC59" s="297">
        <v>-5.871837524804155</v>
      </c>
      <c r="AD59" s="308">
        <f>AVERAGE(P59:R59)</f>
        <v>-5.1703388212837007</v>
      </c>
      <c r="AE59" s="246">
        <f>AVERAGE(S59:T59:U59)</f>
        <v>-8.7422592062355839</v>
      </c>
      <c r="AF59" s="246">
        <f>AVERAGE(V59:X59)</f>
        <v>-4.6229972560248171</v>
      </c>
      <c r="AG59" s="309">
        <f t="shared" si="34"/>
        <v>-5.4378553831283796</v>
      </c>
      <c r="AH59" s="241">
        <f>AVERAGE(P59:AC59)</f>
        <v>-5.9933626666681201</v>
      </c>
      <c r="AI59" s="267"/>
    </row>
    <row r="60" spans="1:358" ht="51" hidden="1" customHeight="1" outlineLevel="1">
      <c r="A60" s="47" t="s">
        <v>26</v>
      </c>
      <c r="B60" s="78">
        <f>C60-$B$25</f>
        <v>-1.98</v>
      </c>
      <c r="C60" s="55">
        <v>-1.98</v>
      </c>
      <c r="D60" s="49"/>
      <c r="E60" s="49"/>
      <c r="F60" s="52"/>
      <c r="G60" s="51"/>
      <c r="H60" s="52"/>
      <c r="I60" s="52"/>
      <c r="J60" s="55"/>
      <c r="K60" s="181">
        <v>-9.02</v>
      </c>
      <c r="L60" s="101">
        <v>-9.02</v>
      </c>
      <c r="M60" s="101">
        <v>-9.02</v>
      </c>
      <c r="N60" s="182">
        <v>-6.67</v>
      </c>
      <c r="O60" s="182">
        <v>-6.7</v>
      </c>
      <c r="P60" s="389">
        <v>-3.13</v>
      </c>
      <c r="Q60" s="389">
        <v>-5.08</v>
      </c>
      <c r="R60" s="388">
        <v>-7.3010164638511021</v>
      </c>
      <c r="S60" s="388">
        <v>-8.77</v>
      </c>
      <c r="T60" s="388">
        <v>-9.0720209973753256</v>
      </c>
      <c r="U60" s="388">
        <v>-8.3847566213314266</v>
      </c>
      <c r="V60" s="388">
        <v>-4.3456023622047368</v>
      </c>
      <c r="W60" s="388">
        <v>-5.5233894058697146</v>
      </c>
      <c r="X60" s="189">
        <v>-4.3</v>
      </c>
      <c r="Y60" s="189">
        <v>-6.5</v>
      </c>
      <c r="Z60" s="185" t="s">
        <v>205</v>
      </c>
      <c r="AA60" s="186"/>
      <c r="AB60" s="189">
        <v>-7.8</v>
      </c>
      <c r="AC60" s="297">
        <v>-7</v>
      </c>
      <c r="AD60" s="308">
        <f>AVERAGE(P60:R60)</f>
        <v>-5.1703388212837007</v>
      </c>
      <c r="AE60" s="246">
        <f>AVERAGE(S60:T60:U60)</f>
        <v>-8.7422592062355839</v>
      </c>
      <c r="AF60" s="246">
        <f>AVERAGE(V60:X60)</f>
        <v>-4.7229972560248177</v>
      </c>
      <c r="AG60" s="309">
        <f t="shared" si="34"/>
        <v>-7.1000000000000005</v>
      </c>
      <c r="AH60" s="241">
        <f>AVERAGE(P60:AC60)</f>
        <v>-6.433898820886025</v>
      </c>
      <c r="AI60" s="267"/>
    </row>
    <row r="61" spans="1:358" s="62" customFormat="1" ht="19.5" hidden="1" outlineLevel="1" thickBot="1">
      <c r="A61" s="245" t="s">
        <v>75</v>
      </c>
      <c r="B61" s="58" t="s">
        <v>27</v>
      </c>
      <c r="C61" s="58" t="s">
        <v>27</v>
      </c>
      <c r="D61" s="87"/>
      <c r="E61" s="58"/>
      <c r="F61" s="59"/>
      <c r="G61" s="59"/>
      <c r="H61" s="59"/>
      <c r="I61" s="59"/>
      <c r="J61" s="59"/>
      <c r="K61" s="59">
        <f t="shared" ref="K61:AG61" si="36">AVERAGE(K57:K60)</f>
        <v>-8.1550000000000011</v>
      </c>
      <c r="L61" s="59">
        <f t="shared" si="36"/>
        <v>-8.1550000000000011</v>
      </c>
      <c r="M61" s="59">
        <f t="shared" si="36"/>
        <v>-8.33</v>
      </c>
      <c r="N61" s="59">
        <f t="shared" si="36"/>
        <v>-6.9175000000000004</v>
      </c>
      <c r="O61" s="59">
        <f t="shared" si="36"/>
        <v>-6.7333333333333334</v>
      </c>
      <c r="P61" s="414">
        <f>AVERAGE(P57:P60)</f>
        <v>-3.13</v>
      </c>
      <c r="Q61" s="414">
        <f t="shared" si="36"/>
        <v>-5.08</v>
      </c>
      <c r="R61" s="414">
        <f t="shared" si="36"/>
        <v>-7.3010164638511021</v>
      </c>
      <c r="S61" s="414">
        <f t="shared" si="36"/>
        <v>-8.77</v>
      </c>
      <c r="T61" s="414">
        <f>AVERAGE(T57:T60)</f>
        <v>-9.0720209973753256</v>
      </c>
      <c r="U61" s="414">
        <f t="shared" si="36"/>
        <v>-8.3847566213314266</v>
      </c>
      <c r="V61" s="414">
        <f t="shared" si="36"/>
        <v>-4.3456023622047368</v>
      </c>
      <c r="W61" s="414">
        <f t="shared" si="36"/>
        <v>-5.5233894058697146</v>
      </c>
      <c r="X61" s="59">
        <f t="shared" si="36"/>
        <v>-4.05</v>
      </c>
      <c r="Y61" s="59">
        <f t="shared" si="36"/>
        <v>-5.6606716811901823</v>
      </c>
      <c r="Z61" s="369"/>
      <c r="AA61" s="369"/>
      <c r="AB61" s="59">
        <f t="shared" si="36"/>
        <v>-6.3997604749550634</v>
      </c>
      <c r="AC61" s="234">
        <f t="shared" si="36"/>
        <v>-6.4679593812010392</v>
      </c>
      <c r="AD61" s="310">
        <f t="shared" si="36"/>
        <v>-5.1703388212837007</v>
      </c>
      <c r="AE61" s="59">
        <f t="shared" si="36"/>
        <v>-8.7422592062355839</v>
      </c>
      <c r="AF61" s="59">
        <f t="shared" si="36"/>
        <v>-4.6396639226914838</v>
      </c>
      <c r="AG61" s="311">
        <f t="shared" si="36"/>
        <v>-6.1761305124487622</v>
      </c>
      <c r="AH61" s="242">
        <f>AVERAGE(AH57:AH60)</f>
        <v>-6.182098115664882</v>
      </c>
      <c r="AI61" s="269"/>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c r="HI61" s="61"/>
      <c r="HJ61" s="61"/>
      <c r="HK61" s="61"/>
      <c r="HL61" s="61"/>
      <c r="HM61" s="61"/>
      <c r="HN61" s="61"/>
      <c r="HO61" s="61"/>
      <c r="HP61" s="61"/>
      <c r="HQ61" s="61"/>
      <c r="HR61" s="61"/>
      <c r="HS61" s="61"/>
      <c r="HT61" s="61"/>
      <c r="HU61" s="61"/>
      <c r="HV61" s="61"/>
      <c r="HW61" s="61"/>
      <c r="HX61" s="61"/>
      <c r="HY61" s="61"/>
      <c r="HZ61" s="61"/>
      <c r="IA61" s="61"/>
      <c r="IB61" s="61"/>
      <c r="IC61" s="61"/>
      <c r="ID61" s="61"/>
      <c r="IE61" s="61"/>
      <c r="IF61" s="61"/>
      <c r="IG61" s="61"/>
      <c r="IH61" s="61"/>
      <c r="II61" s="61"/>
      <c r="IJ61" s="61"/>
      <c r="IK61" s="61"/>
      <c r="IL61" s="61"/>
      <c r="IM61" s="61"/>
      <c r="IN61" s="61"/>
      <c r="IO61" s="61"/>
      <c r="IP61" s="61"/>
      <c r="IQ61" s="61"/>
      <c r="IR61" s="61"/>
      <c r="IS61" s="61"/>
      <c r="IT61" s="61"/>
      <c r="IU61" s="61"/>
      <c r="IV61" s="61"/>
      <c r="IW61" s="61"/>
      <c r="IX61" s="61"/>
      <c r="IY61" s="61"/>
      <c r="IZ61" s="61"/>
      <c r="JA61" s="61"/>
      <c r="JB61" s="61"/>
      <c r="JC61" s="61"/>
      <c r="JD61" s="61"/>
      <c r="JE61" s="61"/>
      <c r="JF61" s="61"/>
      <c r="JG61" s="61"/>
      <c r="JH61" s="61"/>
      <c r="JI61" s="61"/>
      <c r="JJ61" s="61"/>
      <c r="JK61" s="61"/>
      <c r="JL61" s="61"/>
      <c r="JM61" s="61"/>
      <c r="JN61" s="61"/>
      <c r="JO61" s="61"/>
      <c r="JP61" s="61"/>
      <c r="JQ61" s="61"/>
      <c r="JR61" s="61"/>
      <c r="JS61" s="61"/>
      <c r="JT61" s="61"/>
      <c r="JU61" s="61"/>
      <c r="JV61" s="61"/>
      <c r="JW61" s="61"/>
      <c r="JX61" s="61"/>
      <c r="JY61" s="61"/>
      <c r="JZ61" s="61"/>
      <c r="KA61" s="61"/>
      <c r="KB61" s="61"/>
      <c r="KC61" s="61"/>
      <c r="KD61" s="61"/>
      <c r="KE61" s="61"/>
      <c r="KF61" s="61"/>
      <c r="KG61" s="61"/>
      <c r="KH61" s="61"/>
      <c r="KI61" s="61"/>
      <c r="KJ61" s="61"/>
      <c r="KK61" s="61"/>
      <c r="KL61" s="61"/>
      <c r="KM61" s="61"/>
      <c r="KN61" s="61"/>
      <c r="KO61" s="61"/>
      <c r="KP61" s="61"/>
      <c r="KQ61" s="61"/>
      <c r="KR61" s="61"/>
      <c r="KS61" s="61"/>
      <c r="KT61" s="61"/>
      <c r="KU61" s="61"/>
      <c r="KV61" s="61"/>
      <c r="KW61" s="61"/>
      <c r="KX61" s="61"/>
      <c r="KY61" s="61"/>
      <c r="KZ61" s="61"/>
      <c r="LA61" s="61"/>
      <c r="LB61" s="61"/>
      <c r="LC61" s="61"/>
      <c r="LD61" s="61"/>
      <c r="LE61" s="61"/>
      <c r="LF61" s="61"/>
      <c r="LG61" s="61"/>
      <c r="LH61" s="61"/>
      <c r="LI61" s="61"/>
      <c r="LJ61" s="61"/>
      <c r="LK61" s="61"/>
      <c r="LL61" s="61"/>
      <c r="LM61" s="61"/>
      <c r="LN61" s="61"/>
      <c r="LO61" s="61"/>
      <c r="LP61" s="61"/>
      <c r="LQ61" s="61"/>
      <c r="LR61" s="61"/>
      <c r="LS61" s="61"/>
      <c r="LT61" s="61"/>
      <c r="LU61" s="61"/>
      <c r="LV61" s="61"/>
      <c r="LW61" s="61"/>
      <c r="LX61" s="61"/>
      <c r="LY61" s="61"/>
      <c r="LZ61" s="61"/>
      <c r="MA61" s="61"/>
      <c r="MB61" s="61"/>
      <c r="MC61" s="61"/>
      <c r="MD61" s="61"/>
      <c r="ME61" s="61"/>
      <c r="MF61" s="61"/>
      <c r="MG61" s="61"/>
      <c r="MH61" s="61"/>
      <c r="MI61" s="61"/>
      <c r="MJ61" s="61"/>
      <c r="MK61" s="61"/>
      <c r="ML61" s="61"/>
      <c r="MM61" s="61"/>
      <c r="MN61" s="61"/>
      <c r="MO61" s="61"/>
      <c r="MP61" s="61"/>
      <c r="MQ61" s="61"/>
      <c r="MR61" s="61"/>
      <c r="MS61" s="61"/>
      <c r="MT61" s="61"/>
    </row>
    <row r="62" spans="1:358" ht="19.5" collapsed="1" thickBot="1">
      <c r="A62" s="227" t="s">
        <v>74</v>
      </c>
      <c r="B62" s="160"/>
      <c r="C62" s="160"/>
      <c r="D62" s="161"/>
      <c r="E62" s="161"/>
      <c r="F62" s="162"/>
      <c r="G62" s="162"/>
      <c r="H62" s="162"/>
      <c r="I62" s="162"/>
      <c r="J62" s="163"/>
      <c r="K62" s="162">
        <f>K14+K61</f>
        <v>40.144999999999996</v>
      </c>
      <c r="L62" s="162">
        <f>L14+L61</f>
        <v>38.695</v>
      </c>
      <c r="M62" s="162"/>
      <c r="N62" s="164">
        <f>N61</f>
        <v>-6.9175000000000004</v>
      </c>
      <c r="O62" s="164">
        <f>O61</f>
        <v>-6.7333333333333334</v>
      </c>
      <c r="P62" s="414">
        <f>P61</f>
        <v>-3.13</v>
      </c>
      <c r="Q62" s="414">
        <f t="shared" ref="Q62" si="37">Q61</f>
        <v>-5.08</v>
      </c>
      <c r="R62" s="414">
        <f>R61</f>
        <v>-7.3010164638511021</v>
      </c>
      <c r="S62" s="414">
        <f>S61</f>
        <v>-8.77</v>
      </c>
      <c r="T62" s="414">
        <f>T61</f>
        <v>-9.0720209973753256</v>
      </c>
      <c r="U62" s="414">
        <v>-8.8000000000000007</v>
      </c>
      <c r="V62" s="414">
        <f>V61</f>
        <v>-4.3456023622047368</v>
      </c>
      <c r="W62" s="414">
        <f>W61</f>
        <v>-5.5233894058697146</v>
      </c>
      <c r="X62" s="164">
        <v>-4</v>
      </c>
      <c r="Y62" s="164">
        <v>-5.5</v>
      </c>
      <c r="Z62" s="370"/>
      <c r="AA62" s="370"/>
      <c r="AB62" s="164">
        <v>-6</v>
      </c>
      <c r="AC62" s="229">
        <f>-6.5</f>
        <v>-6.5</v>
      </c>
      <c r="AD62" s="312">
        <f>AVERAGE(P62:R62)</f>
        <v>-5.1703388212837007</v>
      </c>
      <c r="AE62" s="164">
        <f>AVERAGE(S62:T62:U62)</f>
        <v>-8.8806736657917753</v>
      </c>
      <c r="AF62" s="164">
        <f>AVERAGE(V62:X62)</f>
        <v>-4.6229972560248171</v>
      </c>
      <c r="AG62" s="313">
        <f>AVERAGE(Y62:AC62)</f>
        <v>-6</v>
      </c>
      <c r="AH62" s="242">
        <f>AVERAGE(P62:AC62)</f>
        <v>-6.168502435775074</v>
      </c>
      <c r="AI62" s="275">
        <v>-6.5</v>
      </c>
    </row>
    <row r="63" spans="1:358" ht="21.75" thickBot="1">
      <c r="A63" s="196" t="s">
        <v>45</v>
      </c>
      <c r="B63" s="112"/>
      <c r="C63" s="112"/>
      <c r="D63" s="113"/>
      <c r="E63" s="113"/>
      <c r="F63" s="20"/>
      <c r="G63" s="20"/>
      <c r="H63" s="20"/>
      <c r="I63" s="20"/>
      <c r="J63" s="114"/>
      <c r="K63" s="20"/>
      <c r="L63" s="115"/>
      <c r="M63" s="115"/>
      <c r="N63" s="20"/>
      <c r="O63" s="20"/>
      <c r="P63" s="20"/>
      <c r="Q63" s="20"/>
      <c r="R63" s="23"/>
      <c r="S63" s="24"/>
      <c r="T63" s="24"/>
      <c r="U63" s="24"/>
      <c r="V63" s="24"/>
      <c r="W63" s="23"/>
      <c r="X63" s="23"/>
      <c r="Y63" s="23"/>
      <c r="Z63" s="371"/>
      <c r="AA63" s="371"/>
      <c r="AB63" s="23"/>
      <c r="AC63" s="24"/>
      <c r="AD63" s="314"/>
      <c r="AE63" s="23"/>
      <c r="AF63" s="23"/>
      <c r="AG63" s="303"/>
      <c r="AH63" s="238"/>
      <c r="AI63" s="267"/>
    </row>
    <row r="64" spans="1:358" ht="21.75" hidden="1" outlineLevel="1" thickBot="1">
      <c r="A64" s="117" t="s">
        <v>46</v>
      </c>
      <c r="B64" s="118">
        <v>0.28000000000000003</v>
      </c>
      <c r="C64" s="118" t="str">
        <f>C55</f>
        <v>Previous WK</v>
      </c>
      <c r="D64" s="119"/>
      <c r="E64" s="120">
        <v>1.02</v>
      </c>
      <c r="F64" s="35"/>
      <c r="G64" s="35"/>
      <c r="H64" s="35"/>
      <c r="I64" s="35"/>
      <c r="J64" s="69"/>
      <c r="K64" s="35"/>
      <c r="L64" s="121"/>
      <c r="M64" s="121"/>
      <c r="N64" s="35"/>
      <c r="O64" s="35"/>
      <c r="P64" s="35"/>
      <c r="Q64" s="35"/>
      <c r="R64" s="38"/>
      <c r="S64" s="39"/>
      <c r="T64" s="39"/>
      <c r="U64" s="395"/>
      <c r="V64" s="39"/>
      <c r="W64" s="38"/>
      <c r="X64" s="38"/>
      <c r="Y64" s="38"/>
      <c r="Z64" s="384"/>
      <c r="AA64" s="384"/>
      <c r="AB64" s="38"/>
      <c r="AC64" s="39"/>
      <c r="AD64" s="304"/>
      <c r="AE64" s="248"/>
      <c r="AF64" s="248"/>
      <c r="AG64" s="305"/>
      <c r="AH64" s="239"/>
      <c r="AI64" s="267"/>
    </row>
    <row r="65" spans="1:358" s="77" customFormat="1" ht="21" hidden="1" customHeight="1" outlineLevel="1">
      <c r="A65" s="1180"/>
      <c r="B65" s="1181"/>
      <c r="C65" s="1181"/>
      <c r="D65" s="41"/>
      <c r="E65" s="41"/>
      <c r="F65" s="76"/>
      <c r="G65" s="76"/>
      <c r="H65" s="76"/>
      <c r="I65" s="76"/>
      <c r="J65" s="43"/>
      <c r="K65" s="76"/>
      <c r="L65" s="76"/>
      <c r="M65" s="76"/>
      <c r="N65" s="76"/>
      <c r="O65" s="76"/>
      <c r="P65" s="222"/>
      <c r="Q65" s="76"/>
      <c r="R65" s="44"/>
      <c r="S65" s="44"/>
      <c r="T65" s="44"/>
      <c r="U65" s="44"/>
      <c r="V65" s="44"/>
      <c r="W65" s="44"/>
      <c r="X65" s="44"/>
      <c r="Y65" s="44"/>
      <c r="Z65" s="373"/>
      <c r="AA65" s="374"/>
      <c r="AB65" s="44"/>
      <c r="AC65" s="235"/>
      <c r="AD65" s="315"/>
      <c r="AE65" s="44"/>
      <c r="AF65" s="44"/>
      <c r="AG65" s="316"/>
      <c r="AH65" s="240"/>
      <c r="AI65" s="268"/>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c r="EK65" s="45"/>
      <c r="EL65" s="45"/>
      <c r="EM65" s="45"/>
      <c r="EN65" s="45"/>
      <c r="EO65" s="45"/>
      <c r="EP65" s="45"/>
      <c r="EQ65" s="45"/>
      <c r="ER65" s="45"/>
      <c r="ES65" s="45"/>
      <c r="ET65" s="45"/>
      <c r="EU65" s="45"/>
      <c r="EV65" s="45"/>
      <c r="EW65" s="45"/>
      <c r="EX65" s="45"/>
      <c r="EY65" s="45"/>
      <c r="EZ65" s="45"/>
      <c r="FA65" s="45"/>
      <c r="FB65" s="45"/>
      <c r="FC65" s="45"/>
      <c r="FD65" s="45"/>
      <c r="FE65" s="45"/>
      <c r="FF65" s="45"/>
      <c r="FG65" s="45"/>
      <c r="FH65" s="45"/>
      <c r="FI65" s="45"/>
      <c r="FJ65" s="45"/>
      <c r="FK65" s="45"/>
      <c r="FL65" s="45"/>
      <c r="FM65" s="45"/>
      <c r="FN65" s="45"/>
      <c r="FO65" s="45"/>
      <c r="FP65" s="45"/>
      <c r="FQ65" s="45"/>
      <c r="FR65" s="45"/>
      <c r="FS65" s="45"/>
      <c r="FT65" s="45"/>
      <c r="FU65" s="45"/>
      <c r="FV65" s="45"/>
      <c r="FW65" s="45"/>
      <c r="FX65" s="45"/>
      <c r="FY65" s="45"/>
      <c r="FZ65" s="45"/>
      <c r="GA65" s="45"/>
      <c r="GB65" s="45"/>
      <c r="GC65" s="45"/>
      <c r="GD65" s="45"/>
      <c r="GE65" s="45"/>
      <c r="GF65" s="45"/>
      <c r="GG65" s="45"/>
      <c r="GH65" s="45"/>
      <c r="GI65" s="45"/>
      <c r="GJ65" s="45"/>
      <c r="GK65" s="45"/>
      <c r="GL65" s="45"/>
      <c r="GM65" s="45"/>
      <c r="GN65" s="45"/>
      <c r="GO65" s="45"/>
      <c r="GP65" s="45"/>
      <c r="GQ65" s="45"/>
      <c r="GR65" s="45"/>
      <c r="GS65" s="45"/>
      <c r="GT65" s="45"/>
      <c r="GU65" s="45"/>
      <c r="GV65" s="45"/>
      <c r="GW65" s="45"/>
      <c r="GX65" s="45"/>
      <c r="GY65" s="45"/>
      <c r="GZ65" s="45"/>
      <c r="HA65" s="45"/>
      <c r="HB65" s="45"/>
      <c r="HC65" s="45"/>
      <c r="HD65" s="45"/>
      <c r="HE65" s="45"/>
      <c r="HF65" s="45"/>
      <c r="HG65" s="45"/>
      <c r="HH65" s="45"/>
      <c r="HI65" s="45"/>
      <c r="HJ65" s="45"/>
      <c r="HK65" s="45"/>
      <c r="HL65" s="45"/>
      <c r="HM65" s="45"/>
      <c r="HN65" s="45"/>
      <c r="HO65" s="45"/>
      <c r="HP65" s="45"/>
      <c r="HQ65" s="45"/>
      <c r="HR65" s="45"/>
      <c r="HS65" s="45"/>
      <c r="HT65" s="45"/>
      <c r="HU65" s="45"/>
      <c r="HV65" s="45"/>
      <c r="HW65" s="45"/>
      <c r="HX65" s="45"/>
      <c r="HY65" s="45"/>
      <c r="HZ65" s="45"/>
      <c r="IA65" s="45"/>
      <c r="IB65" s="45"/>
      <c r="IC65" s="45"/>
      <c r="ID65" s="45"/>
      <c r="IE65" s="45"/>
      <c r="IF65" s="45"/>
      <c r="IG65" s="45"/>
      <c r="IH65" s="45"/>
      <c r="II65" s="45"/>
      <c r="IJ65" s="45"/>
      <c r="IK65" s="45"/>
      <c r="IL65" s="45"/>
      <c r="IM65" s="45"/>
      <c r="IN65" s="45"/>
      <c r="IO65" s="45"/>
      <c r="IP65" s="45"/>
      <c r="IQ65" s="45"/>
      <c r="IR65" s="45"/>
      <c r="IS65" s="45"/>
      <c r="IT65" s="45"/>
      <c r="IU65" s="45"/>
      <c r="IV65" s="45"/>
      <c r="IW65" s="45"/>
      <c r="IX65" s="45"/>
      <c r="IY65" s="45"/>
      <c r="IZ65" s="45"/>
      <c r="JA65" s="45"/>
      <c r="JB65" s="45"/>
      <c r="JC65" s="45"/>
      <c r="JD65" s="45"/>
      <c r="JE65" s="45"/>
      <c r="JF65" s="45"/>
      <c r="JG65" s="45"/>
      <c r="JH65" s="45"/>
      <c r="JI65" s="45"/>
      <c r="JJ65" s="45"/>
      <c r="JK65" s="45"/>
      <c r="JL65" s="45"/>
      <c r="JM65" s="45"/>
      <c r="JN65" s="45"/>
      <c r="JO65" s="45"/>
      <c r="JP65" s="45"/>
      <c r="JQ65" s="45"/>
      <c r="JR65" s="45"/>
      <c r="JS65" s="45"/>
      <c r="JT65" s="45"/>
      <c r="JU65" s="45"/>
      <c r="JV65" s="45"/>
      <c r="JW65" s="45"/>
      <c r="JX65" s="45"/>
      <c r="JY65" s="45"/>
      <c r="JZ65" s="45"/>
      <c r="KA65" s="45"/>
      <c r="KB65" s="45"/>
      <c r="KC65" s="45"/>
      <c r="KD65" s="45"/>
      <c r="KE65" s="45"/>
      <c r="KF65" s="45"/>
      <c r="KG65" s="45"/>
      <c r="KH65" s="45"/>
      <c r="KI65" s="45"/>
      <c r="KJ65" s="45"/>
      <c r="KK65" s="45"/>
      <c r="KL65" s="45"/>
      <c r="KM65" s="45"/>
      <c r="KN65" s="45"/>
      <c r="KO65" s="45"/>
      <c r="KP65" s="45"/>
      <c r="KQ65" s="45"/>
      <c r="KR65" s="45"/>
      <c r="KS65" s="45"/>
      <c r="KT65" s="45"/>
      <c r="KU65" s="45"/>
      <c r="KV65" s="45"/>
      <c r="KW65" s="45"/>
      <c r="KX65" s="45"/>
      <c r="KY65" s="45"/>
      <c r="KZ65" s="45"/>
      <c r="LA65" s="45"/>
      <c r="LB65" s="45"/>
      <c r="LC65" s="45"/>
      <c r="LD65" s="45"/>
      <c r="LE65" s="45"/>
      <c r="LF65" s="45"/>
      <c r="LG65" s="45"/>
      <c r="LH65" s="45"/>
      <c r="LI65" s="45"/>
      <c r="LJ65" s="45"/>
      <c r="LK65" s="45"/>
      <c r="LL65" s="45"/>
      <c r="LM65" s="45"/>
      <c r="LN65" s="45"/>
      <c r="LO65" s="45"/>
      <c r="LP65" s="45"/>
      <c r="LQ65" s="45"/>
      <c r="LR65" s="45"/>
      <c r="LS65" s="45"/>
      <c r="LT65" s="45"/>
      <c r="LU65" s="45"/>
      <c r="LV65" s="45"/>
      <c r="LW65" s="45"/>
      <c r="LX65" s="45"/>
      <c r="LY65" s="45"/>
      <c r="LZ65" s="45"/>
      <c r="MA65" s="45"/>
      <c r="MB65" s="45"/>
      <c r="MC65" s="45"/>
      <c r="MD65" s="45"/>
      <c r="ME65" s="45"/>
      <c r="MF65" s="45"/>
      <c r="MG65" s="45"/>
      <c r="MH65" s="45"/>
      <c r="MI65" s="45"/>
      <c r="MJ65" s="45"/>
      <c r="MK65" s="45"/>
      <c r="ML65" s="45"/>
      <c r="MM65" s="45"/>
      <c r="MN65" s="45"/>
      <c r="MO65" s="45"/>
      <c r="MP65" s="45"/>
      <c r="MQ65" s="45"/>
      <c r="MR65" s="45"/>
      <c r="MS65" s="45"/>
      <c r="MT65" s="45"/>
    </row>
    <row r="66" spans="1:358" ht="48.75" hidden="1" customHeight="1" outlineLevel="1">
      <c r="A66" s="47" t="s">
        <v>23</v>
      </c>
      <c r="B66" s="78">
        <f>C66-$B$64</f>
        <v>0.21999999999999997</v>
      </c>
      <c r="C66" s="123">
        <v>0.5</v>
      </c>
      <c r="D66" s="49"/>
      <c r="E66" s="49"/>
      <c r="F66" s="52"/>
      <c r="G66" s="57"/>
      <c r="H66" s="56"/>
      <c r="I66" s="56"/>
      <c r="J66" s="123"/>
      <c r="K66" s="189">
        <v>1.8</v>
      </c>
      <c r="L66" s="191">
        <v>1.8</v>
      </c>
      <c r="M66" s="191">
        <v>1.9</v>
      </c>
      <c r="N66" s="191">
        <v>2</v>
      </c>
      <c r="O66" s="191">
        <v>2</v>
      </c>
      <c r="P66" s="388">
        <v>3.5</v>
      </c>
      <c r="Q66" s="388">
        <v>3.18</v>
      </c>
      <c r="R66" s="388">
        <v>3.3497727272727289</v>
      </c>
      <c r="S66" s="388">
        <v>2.4500000000000002</v>
      </c>
      <c r="T66" s="388">
        <v>2.6066785714285672</v>
      </c>
      <c r="U66" s="388">
        <v>2.0834090909090861</v>
      </c>
      <c r="V66" s="388">
        <v>2.6369285714285553</v>
      </c>
      <c r="W66" s="388">
        <v>2.0693181818181827</v>
      </c>
      <c r="X66" s="189">
        <v>3</v>
      </c>
      <c r="Y66" s="189">
        <v>2.5</v>
      </c>
      <c r="Z66" s="255"/>
      <c r="AA66" s="255"/>
      <c r="AB66" s="189">
        <v>2.9</v>
      </c>
      <c r="AC66" s="297">
        <v>3.1</v>
      </c>
      <c r="AD66" s="308">
        <f>AVERAGE(P66:R66)</f>
        <v>3.3432575757575762</v>
      </c>
      <c r="AE66" s="246">
        <f>AVERAGE(S66:T66:U66)</f>
        <v>2.380029220779218</v>
      </c>
      <c r="AF66" s="246">
        <f>AVERAGE(V66:X66)</f>
        <v>2.5687489177489127</v>
      </c>
      <c r="AG66" s="309">
        <f>AVERAGE(Y66:AC66)</f>
        <v>2.8333333333333335</v>
      </c>
      <c r="AH66" s="241">
        <f>AVERAGE(P66:AC66)</f>
        <v>2.7813422619047596</v>
      </c>
      <c r="AI66" s="267"/>
    </row>
    <row r="67" spans="1:358" ht="48.75" hidden="1" customHeight="1" outlineLevel="1">
      <c r="A67" s="47" t="s">
        <v>24</v>
      </c>
      <c r="B67" s="78">
        <f t="shared" ref="B67" si="38">C67-$B$50</f>
        <v>0.68999999999999984</v>
      </c>
      <c r="C67" s="123">
        <v>0.6</v>
      </c>
      <c r="D67" s="49"/>
      <c r="E67" s="49"/>
      <c r="F67" s="56"/>
      <c r="G67" s="57"/>
      <c r="H67" s="56"/>
      <c r="I67" s="56"/>
      <c r="J67" s="55"/>
      <c r="K67" s="189">
        <v>1.3</v>
      </c>
      <c r="L67" s="191">
        <v>1.3</v>
      </c>
      <c r="M67" s="191">
        <v>1.7</v>
      </c>
      <c r="N67" s="191">
        <v>2</v>
      </c>
      <c r="O67" s="191"/>
      <c r="P67" s="388">
        <v>3.5</v>
      </c>
      <c r="Q67" s="388">
        <v>3.18</v>
      </c>
      <c r="R67" s="388">
        <v>3.3497727272727289</v>
      </c>
      <c r="S67" s="388">
        <v>2.4500000000000002</v>
      </c>
      <c r="T67" s="388">
        <v>2.6066785714285672</v>
      </c>
      <c r="U67" s="388">
        <v>2.0834090909090861</v>
      </c>
      <c r="V67" s="388">
        <v>2.6369285714285553</v>
      </c>
      <c r="W67" s="388">
        <v>2.0693181818181827</v>
      </c>
      <c r="X67" s="189">
        <v>2.7</v>
      </c>
      <c r="Y67" s="189">
        <v>2.6</v>
      </c>
      <c r="Z67" s="255"/>
      <c r="AA67" s="255"/>
      <c r="AB67" s="189">
        <v>2.6</v>
      </c>
      <c r="AC67" s="297">
        <v>2.8</v>
      </c>
      <c r="AD67" s="308">
        <f>AVERAGE(P67:R67)</f>
        <v>3.3432575757575762</v>
      </c>
      <c r="AE67" s="246">
        <f>AVERAGE(S67:T67:U67)</f>
        <v>2.380029220779218</v>
      </c>
      <c r="AF67" s="246">
        <f>AVERAGE(V67:X67)</f>
        <v>2.4687489177489126</v>
      </c>
      <c r="AG67" s="309">
        <f t="shared" ref="AG67:AG69" si="39">AVERAGE(Y67:AC67)</f>
        <v>2.6666666666666665</v>
      </c>
      <c r="AH67" s="241">
        <f>AVERAGE(P67:AC67)</f>
        <v>2.7146755952380932</v>
      </c>
      <c r="AI67" s="267"/>
    </row>
    <row r="68" spans="1:358" ht="48.75" hidden="1" customHeight="1" outlineLevel="1">
      <c r="A68" s="47" t="s">
        <v>25</v>
      </c>
      <c r="B68" s="78">
        <f t="shared" ref="B68" si="40">C68-$B$64</f>
        <v>0.82000000000000006</v>
      </c>
      <c r="C68" s="123">
        <v>1.1000000000000001</v>
      </c>
      <c r="D68" s="49"/>
      <c r="E68" s="49"/>
      <c r="F68" s="52"/>
      <c r="G68" s="57"/>
      <c r="H68" s="56"/>
      <c r="I68" s="56"/>
      <c r="J68" s="123"/>
      <c r="K68" s="189">
        <v>0.5</v>
      </c>
      <c r="L68" s="191">
        <v>1.7</v>
      </c>
      <c r="M68" s="189">
        <v>1.7</v>
      </c>
      <c r="N68" s="191">
        <v>1.7</v>
      </c>
      <c r="O68" s="191">
        <v>1.7</v>
      </c>
      <c r="P68" s="388">
        <v>3.5</v>
      </c>
      <c r="Q68" s="388">
        <v>3.18</v>
      </c>
      <c r="R68" s="388">
        <v>3.3497727272727289</v>
      </c>
      <c r="S68" s="388">
        <v>2.4500000000000002</v>
      </c>
      <c r="T68" s="388">
        <v>2.6066785714285672</v>
      </c>
      <c r="U68" s="388">
        <v>2.0834090909090861</v>
      </c>
      <c r="V68" s="388">
        <v>2.6369285714285553</v>
      </c>
      <c r="W68" s="388">
        <v>2.0693181818181827</v>
      </c>
      <c r="X68" s="189">
        <v>2.5</v>
      </c>
      <c r="Y68" s="189">
        <v>2.6</v>
      </c>
      <c r="Z68" s="185" t="s">
        <v>223</v>
      </c>
      <c r="AA68" s="186" t="s">
        <v>223</v>
      </c>
      <c r="AB68" s="189">
        <v>2.6</v>
      </c>
      <c r="AC68" s="297">
        <v>2.6</v>
      </c>
      <c r="AD68" s="308">
        <f>AVERAGE(P68:R68)</f>
        <v>3.3432575757575762</v>
      </c>
      <c r="AE68" s="246">
        <f>AVERAGE(S68:T68:U68)</f>
        <v>2.380029220779218</v>
      </c>
      <c r="AF68" s="246">
        <f>AVERAGE(V68:X68)</f>
        <v>2.4020822510822462</v>
      </c>
      <c r="AG68" s="309">
        <f t="shared" si="39"/>
        <v>2.6</v>
      </c>
      <c r="AH68" s="241">
        <f>AVERAGE(P68:AC68)</f>
        <v>2.68134226190476</v>
      </c>
      <c r="AI68" s="267"/>
    </row>
    <row r="69" spans="1:358" ht="48.75" hidden="1" customHeight="1" outlineLevel="1">
      <c r="A69" s="47" t="s">
        <v>26</v>
      </c>
      <c r="B69" s="78" t="e">
        <f>C69-#REF!</f>
        <v>#REF!</v>
      </c>
      <c r="C69" s="123">
        <v>1.5</v>
      </c>
      <c r="D69" s="49"/>
      <c r="E69" s="49"/>
      <c r="F69" s="52"/>
      <c r="G69" s="57"/>
      <c r="H69" s="52"/>
      <c r="I69" s="52"/>
      <c r="J69" s="123"/>
      <c r="K69" s="181">
        <v>1.2</v>
      </c>
      <c r="L69" s="182">
        <v>1.2</v>
      </c>
      <c r="M69" s="182">
        <v>1.2</v>
      </c>
      <c r="N69" s="182">
        <v>2</v>
      </c>
      <c r="O69" s="182">
        <v>2.5</v>
      </c>
      <c r="P69" s="388">
        <v>3.5</v>
      </c>
      <c r="Q69" s="388">
        <v>3.18</v>
      </c>
      <c r="R69" s="388">
        <v>3.3497727272727289</v>
      </c>
      <c r="S69" s="388">
        <v>2.4500000000000002</v>
      </c>
      <c r="T69" s="388">
        <v>2.6066785714285672</v>
      </c>
      <c r="U69" s="388">
        <v>2.0834090909090861</v>
      </c>
      <c r="V69" s="388">
        <v>2.6369285714285553</v>
      </c>
      <c r="W69" s="388">
        <v>2.0693181818181827</v>
      </c>
      <c r="X69" s="189">
        <v>2.7</v>
      </c>
      <c r="Y69" s="189">
        <v>2.7</v>
      </c>
      <c r="Z69" s="256"/>
      <c r="AA69" s="256"/>
      <c r="AB69" s="189">
        <v>2.7</v>
      </c>
      <c r="AC69" s="297">
        <v>2.7</v>
      </c>
      <c r="AD69" s="308">
        <f>AVERAGE(P69:R69)</f>
        <v>3.3432575757575762</v>
      </c>
      <c r="AE69" s="246">
        <f>AVERAGE(S69:T69:U69)</f>
        <v>2.380029220779218</v>
      </c>
      <c r="AF69" s="246">
        <f>AVERAGE(V69:X69)</f>
        <v>2.4687489177489126</v>
      </c>
      <c r="AG69" s="309">
        <f t="shared" si="39"/>
        <v>2.7000000000000006</v>
      </c>
      <c r="AH69" s="241">
        <f>AVERAGE(P69:AC69)</f>
        <v>2.7230089285714265</v>
      </c>
      <c r="AI69" s="267"/>
    </row>
    <row r="70" spans="1:358" s="62" customFormat="1" ht="19.5" hidden="1" customHeight="1" outlineLevel="1">
      <c r="A70" s="245" t="s">
        <v>75</v>
      </c>
      <c r="B70" s="58" t="s">
        <v>27</v>
      </c>
      <c r="C70" s="58" t="s">
        <v>27</v>
      </c>
      <c r="D70" s="87"/>
      <c r="E70" s="58"/>
      <c r="F70" s="59"/>
      <c r="G70" s="59"/>
      <c r="H70" s="59"/>
      <c r="I70" s="59"/>
      <c r="J70" s="59" t="e">
        <f t="shared" ref="J70" si="41">AVERAGE(J66:J69)</f>
        <v>#DIV/0!</v>
      </c>
      <c r="K70" s="59">
        <f>AVERAGE(K66:K69)</f>
        <v>1.2</v>
      </c>
      <c r="L70" s="59">
        <f>AVERAGE(L66:L69)</f>
        <v>1.5</v>
      </c>
      <c r="M70" s="59">
        <f>AVERAGE(M66:M69)</f>
        <v>1.625</v>
      </c>
      <c r="N70" s="59">
        <v>1.6</v>
      </c>
      <c r="O70" s="59">
        <f>AVERAGE(O66:O69)</f>
        <v>2.0666666666666669</v>
      </c>
      <c r="P70" s="414">
        <f>AVERAGE(P66:P69)</f>
        <v>3.5</v>
      </c>
      <c r="Q70" s="414">
        <f>AVERAGE(Q66:Q69)</f>
        <v>3.18</v>
      </c>
      <c r="R70" s="414">
        <f>AVERAGE(R66:R69)</f>
        <v>3.3497727272727289</v>
      </c>
      <c r="S70" s="414">
        <f t="shared" ref="S70:AD70" si="42">AVERAGE(S66:S69)</f>
        <v>2.4500000000000002</v>
      </c>
      <c r="T70" s="414">
        <f>AVERAGE(T66:T69)</f>
        <v>2.6066785714285672</v>
      </c>
      <c r="U70" s="414">
        <f t="shared" si="42"/>
        <v>2.0834090909090861</v>
      </c>
      <c r="V70" s="414">
        <f t="shared" si="42"/>
        <v>2.6369285714285553</v>
      </c>
      <c r="W70" s="414">
        <f t="shared" si="42"/>
        <v>2.0693181818181827</v>
      </c>
      <c r="X70" s="59">
        <f t="shared" si="42"/>
        <v>2.7249999999999996</v>
      </c>
      <c r="Y70" s="59">
        <f t="shared" si="42"/>
        <v>2.5999999999999996</v>
      </c>
      <c r="Z70" s="60"/>
      <c r="AA70" s="60"/>
      <c r="AB70" s="59">
        <f t="shared" si="42"/>
        <v>2.7</v>
      </c>
      <c r="AC70" s="234">
        <f t="shared" si="42"/>
        <v>2.8</v>
      </c>
      <c r="AD70" s="310">
        <f t="shared" si="42"/>
        <v>3.3432575757575762</v>
      </c>
      <c r="AE70" s="59">
        <f>AVERAGE(AE66:AE69)</f>
        <v>2.380029220779218</v>
      </c>
      <c r="AF70" s="59">
        <f t="shared" ref="AF70:AG70" si="43">AVERAGE(AF66:AF69)</f>
        <v>2.4770822510822463</v>
      </c>
      <c r="AG70" s="311">
        <f t="shared" si="43"/>
        <v>2.7</v>
      </c>
      <c r="AH70" s="242">
        <f>AVERAGE(AH66:AH69)</f>
        <v>2.7250922619047597</v>
      </c>
      <c r="AI70" s="269"/>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s="61"/>
      <c r="GU70" s="61"/>
      <c r="GV70" s="61"/>
      <c r="GW70" s="61"/>
      <c r="GX70" s="61"/>
      <c r="GY70" s="61"/>
      <c r="GZ70" s="61"/>
      <c r="HA70" s="61"/>
      <c r="HB70" s="61"/>
      <c r="HC70" s="61"/>
      <c r="HD70" s="61"/>
      <c r="HE70" s="61"/>
      <c r="HF70" s="61"/>
      <c r="HG70" s="61"/>
      <c r="HH70" s="61"/>
      <c r="HI70" s="61"/>
      <c r="HJ70" s="61"/>
      <c r="HK70" s="61"/>
      <c r="HL70" s="61"/>
      <c r="HM70" s="61"/>
      <c r="HN70" s="61"/>
      <c r="HO70" s="61"/>
      <c r="HP70" s="61"/>
      <c r="HQ70" s="61"/>
      <c r="HR70" s="61"/>
      <c r="HS70" s="61"/>
      <c r="HT70" s="61"/>
      <c r="HU70" s="61"/>
      <c r="HV70" s="61"/>
      <c r="HW70" s="61"/>
      <c r="HX70" s="61"/>
      <c r="HY70" s="61"/>
      <c r="HZ70" s="61"/>
      <c r="IA70" s="61"/>
      <c r="IB70" s="61"/>
      <c r="IC70" s="61"/>
      <c r="ID70" s="61"/>
      <c r="IE70" s="61"/>
      <c r="IF70" s="61"/>
      <c r="IG70" s="61"/>
      <c r="IH70" s="61"/>
      <c r="II70" s="61"/>
      <c r="IJ70" s="61"/>
      <c r="IK70" s="61"/>
      <c r="IL70" s="61"/>
      <c r="IM70" s="61"/>
      <c r="IN70" s="61"/>
      <c r="IO70" s="61"/>
      <c r="IP70" s="61"/>
      <c r="IQ70" s="61"/>
      <c r="IR70" s="61"/>
      <c r="IS70" s="61"/>
      <c r="IT70" s="61"/>
      <c r="IU70" s="61"/>
      <c r="IV70" s="61"/>
      <c r="IW70" s="61"/>
      <c r="IX70" s="61"/>
      <c r="IY70" s="61"/>
      <c r="IZ70" s="61"/>
      <c r="JA70" s="61"/>
      <c r="JB70" s="61"/>
      <c r="JC70" s="61"/>
      <c r="JD70" s="61"/>
      <c r="JE70" s="61"/>
      <c r="JF70" s="61"/>
      <c r="JG70" s="61"/>
      <c r="JH70" s="61"/>
      <c r="JI70" s="61"/>
      <c r="JJ70" s="61"/>
      <c r="JK70" s="61"/>
      <c r="JL70" s="61"/>
      <c r="JM70" s="61"/>
      <c r="JN70" s="61"/>
      <c r="JO70" s="61"/>
      <c r="JP70" s="61"/>
      <c r="JQ70" s="61"/>
      <c r="JR70" s="61"/>
      <c r="JS70" s="61"/>
      <c r="JT70" s="61"/>
      <c r="JU70" s="61"/>
      <c r="JV70" s="61"/>
      <c r="JW70" s="61"/>
      <c r="JX70" s="61"/>
      <c r="JY70" s="61"/>
      <c r="JZ70" s="61"/>
      <c r="KA70" s="61"/>
      <c r="KB70" s="61"/>
      <c r="KC70" s="61"/>
      <c r="KD70" s="61"/>
      <c r="KE70" s="61"/>
      <c r="KF70" s="61"/>
      <c r="KG70" s="61"/>
      <c r="KH70" s="61"/>
      <c r="KI70" s="61"/>
      <c r="KJ70" s="61"/>
      <c r="KK70" s="61"/>
      <c r="KL70" s="61"/>
      <c r="KM70" s="61"/>
      <c r="KN70" s="61"/>
      <c r="KO70" s="61"/>
      <c r="KP70" s="61"/>
      <c r="KQ70" s="61"/>
      <c r="KR70" s="61"/>
      <c r="KS70" s="61"/>
      <c r="KT70" s="61"/>
      <c r="KU70" s="61"/>
      <c r="KV70" s="61"/>
      <c r="KW70" s="61"/>
      <c r="KX70" s="61"/>
      <c r="KY70" s="61"/>
      <c r="KZ70" s="61"/>
      <c r="LA70" s="61"/>
      <c r="LB70" s="61"/>
      <c r="LC70" s="61"/>
      <c r="LD70" s="61"/>
      <c r="LE70" s="61"/>
      <c r="LF70" s="61"/>
      <c r="LG70" s="61"/>
      <c r="LH70" s="61"/>
      <c r="LI70" s="61"/>
      <c r="LJ70" s="61"/>
      <c r="LK70" s="61"/>
      <c r="LL70" s="61"/>
      <c r="LM70" s="61"/>
      <c r="LN70" s="61"/>
      <c r="LO70" s="61"/>
      <c r="LP70" s="61"/>
      <c r="LQ70" s="61"/>
      <c r="LR70" s="61"/>
      <c r="LS70" s="61"/>
      <c r="LT70" s="61"/>
      <c r="LU70" s="61"/>
      <c r="LV70" s="61"/>
      <c r="LW70" s="61"/>
      <c r="LX70" s="61"/>
      <c r="LY70" s="61"/>
      <c r="LZ70" s="61"/>
      <c r="MA70" s="61"/>
      <c r="MB70" s="61"/>
      <c r="MC70" s="61"/>
      <c r="MD70" s="61"/>
      <c r="ME70" s="61"/>
      <c r="MF70" s="61"/>
      <c r="MG70" s="61"/>
      <c r="MH70" s="61"/>
      <c r="MI70" s="61"/>
      <c r="MJ70" s="61"/>
      <c r="MK70" s="61"/>
      <c r="ML70" s="61"/>
      <c r="MM70" s="61"/>
      <c r="MN70" s="61"/>
      <c r="MO70" s="61"/>
      <c r="MP70" s="61"/>
      <c r="MQ70" s="61"/>
      <c r="MR70" s="61"/>
      <c r="MS70" s="61"/>
      <c r="MT70" s="61"/>
    </row>
    <row r="71" spans="1:358" s="62" customFormat="1" ht="20.25" customHeight="1" collapsed="1" thickBot="1">
      <c r="A71" s="227" t="s">
        <v>74</v>
      </c>
      <c r="B71" s="160"/>
      <c r="C71" s="160"/>
      <c r="D71" s="161"/>
      <c r="E71" s="161"/>
      <c r="F71" s="162"/>
      <c r="G71" s="162"/>
      <c r="H71" s="162"/>
      <c r="I71" s="162"/>
      <c r="J71" s="163"/>
      <c r="K71" s="162"/>
      <c r="L71" s="162"/>
      <c r="M71" s="162"/>
      <c r="N71" s="164">
        <f>N70</f>
        <v>1.6</v>
      </c>
      <c r="O71" s="164">
        <f>O70</f>
        <v>2.0666666666666669</v>
      </c>
      <c r="P71" s="414">
        <f>P70</f>
        <v>3.5</v>
      </c>
      <c r="Q71" s="414">
        <f t="shared" ref="Q71" si="44">Q70</f>
        <v>3.18</v>
      </c>
      <c r="R71" s="414">
        <f>R70</f>
        <v>3.3497727272727289</v>
      </c>
      <c r="S71" s="414">
        <f>S70</f>
        <v>2.4500000000000002</v>
      </c>
      <c r="T71" s="414">
        <f>T70</f>
        <v>2.6066785714285672</v>
      </c>
      <c r="U71" s="414">
        <v>2.1</v>
      </c>
      <c r="V71" s="414">
        <f>V70</f>
        <v>2.6369285714285553</v>
      </c>
      <c r="W71" s="414">
        <f>W70</f>
        <v>2.0693181818181827</v>
      </c>
      <c r="X71" s="164">
        <v>2.7</v>
      </c>
      <c r="Y71" s="164">
        <f>Y70</f>
        <v>2.5999999999999996</v>
      </c>
      <c r="Z71" s="164"/>
      <c r="AA71" s="164"/>
      <c r="AB71" s="164">
        <f>AB70</f>
        <v>2.7</v>
      </c>
      <c r="AC71" s="229">
        <f>AC70</f>
        <v>2.8</v>
      </c>
      <c r="AD71" s="312">
        <f>AVERAGE(P71:R71)</f>
        <v>3.3432575757575762</v>
      </c>
      <c r="AE71" s="164">
        <f>AVERAGE(S71:T71:U71)</f>
        <v>2.3855595238095226</v>
      </c>
      <c r="AF71" s="164">
        <f>AVERAGE(V71:X71)</f>
        <v>2.4687489177489126</v>
      </c>
      <c r="AG71" s="313">
        <f>AVERAGE(Y71:AC71)</f>
        <v>2.6999999999999997</v>
      </c>
      <c r="AH71" s="242">
        <f>AVERAGE(P71:AC71)</f>
        <v>2.7243915043290028</v>
      </c>
      <c r="AI71" s="270"/>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s="61"/>
      <c r="GU71" s="61"/>
      <c r="GV71" s="61"/>
      <c r="GW71" s="61"/>
      <c r="GX71" s="61"/>
      <c r="GY71" s="61"/>
      <c r="GZ71" s="61"/>
      <c r="HA71" s="61"/>
      <c r="HB71" s="61"/>
      <c r="HC71" s="61"/>
      <c r="HD71" s="61"/>
      <c r="HE71" s="61"/>
      <c r="HF71" s="61"/>
      <c r="HG71" s="61"/>
      <c r="HH71" s="61"/>
      <c r="HI71" s="61"/>
      <c r="HJ71" s="61"/>
      <c r="HK71" s="61"/>
      <c r="HL71" s="61"/>
      <c r="HM71" s="61"/>
      <c r="HN71" s="61"/>
      <c r="HO71" s="61"/>
      <c r="HP71" s="61"/>
      <c r="HQ71" s="61"/>
      <c r="HR71" s="61"/>
      <c r="HS71" s="61"/>
      <c r="HT71" s="61"/>
      <c r="HU71" s="61"/>
      <c r="HV71" s="61"/>
      <c r="HW71" s="61"/>
      <c r="HX71" s="61"/>
      <c r="HY71" s="61"/>
      <c r="HZ71" s="61"/>
      <c r="IA71" s="61"/>
      <c r="IB71" s="61"/>
      <c r="IC71" s="61"/>
      <c r="ID71" s="61"/>
      <c r="IE71" s="61"/>
      <c r="IF71" s="61"/>
      <c r="IG71" s="61"/>
      <c r="IH71" s="61"/>
      <c r="II71" s="61"/>
      <c r="IJ71" s="61"/>
      <c r="IK71" s="61"/>
      <c r="IL71" s="61"/>
      <c r="IM71" s="61"/>
      <c r="IN71" s="61"/>
      <c r="IO71" s="61"/>
      <c r="IP71" s="61"/>
      <c r="IQ71" s="61"/>
      <c r="IR71" s="61"/>
      <c r="IS71" s="61"/>
      <c r="IT71" s="61"/>
      <c r="IU71" s="61"/>
      <c r="IV71" s="61"/>
      <c r="IW71" s="61"/>
      <c r="IX71" s="61"/>
      <c r="IY71" s="61"/>
      <c r="IZ71" s="61"/>
      <c r="JA71" s="61"/>
      <c r="JB71" s="61"/>
      <c r="JC71" s="61"/>
      <c r="JD71" s="61"/>
      <c r="JE71" s="61"/>
      <c r="JF71" s="61"/>
      <c r="JG71" s="61"/>
      <c r="JH71" s="61"/>
      <c r="JI71" s="61"/>
      <c r="JJ71" s="61"/>
      <c r="JK71" s="61"/>
      <c r="JL71" s="61"/>
      <c r="JM71" s="61"/>
      <c r="JN71" s="61"/>
      <c r="JO71" s="61"/>
      <c r="JP71" s="61"/>
      <c r="JQ71" s="61"/>
      <c r="JR71" s="61"/>
      <c r="JS71" s="61"/>
      <c r="JT71" s="61"/>
      <c r="JU71" s="61"/>
      <c r="JV71" s="61"/>
      <c r="JW71" s="61"/>
      <c r="JX71" s="61"/>
      <c r="JY71" s="61"/>
      <c r="JZ71" s="61"/>
      <c r="KA71" s="61"/>
      <c r="KB71" s="61"/>
      <c r="KC71" s="61"/>
      <c r="KD71" s="61"/>
      <c r="KE71" s="61"/>
      <c r="KF71" s="61"/>
      <c r="KG71" s="61"/>
      <c r="KH71" s="61"/>
      <c r="KI71" s="61"/>
      <c r="KJ71" s="61"/>
      <c r="KK71" s="61"/>
      <c r="KL71" s="61"/>
      <c r="KM71" s="61"/>
      <c r="KN71" s="61"/>
      <c r="KO71" s="61"/>
      <c r="KP71" s="61"/>
      <c r="KQ71" s="61"/>
      <c r="KR71" s="61"/>
      <c r="KS71" s="61"/>
      <c r="KT71" s="61"/>
      <c r="KU71" s="61"/>
      <c r="KV71" s="61"/>
      <c r="KW71" s="61"/>
      <c r="KX71" s="61"/>
      <c r="KY71" s="61"/>
      <c r="KZ71" s="61"/>
      <c r="LA71" s="61"/>
      <c r="LB71" s="61"/>
      <c r="LC71" s="61"/>
      <c r="LD71" s="61"/>
      <c r="LE71" s="61"/>
      <c r="LF71" s="61"/>
      <c r="LG71" s="61"/>
      <c r="LH71" s="61"/>
      <c r="LI71" s="61"/>
      <c r="LJ71" s="61"/>
      <c r="LK71" s="61"/>
      <c r="LL71" s="61"/>
      <c r="LM71" s="61"/>
      <c r="LN71" s="61"/>
      <c r="LO71" s="61"/>
      <c r="LP71" s="61"/>
      <c r="LQ71" s="61"/>
      <c r="LR71" s="61"/>
      <c r="LS71" s="61"/>
      <c r="LT71" s="61"/>
      <c r="LU71" s="61"/>
      <c r="LV71" s="61"/>
      <c r="LW71" s="61"/>
      <c r="LX71" s="61"/>
      <c r="LY71" s="61"/>
      <c r="LZ71" s="61"/>
      <c r="MA71" s="61"/>
      <c r="MB71" s="61"/>
      <c r="MC71" s="61"/>
      <c r="MD71" s="61"/>
      <c r="ME71" s="61"/>
      <c r="MF71" s="61"/>
      <c r="MG71" s="61"/>
      <c r="MH71" s="61"/>
      <c r="MI71" s="61"/>
      <c r="MJ71" s="61"/>
      <c r="MK71" s="61"/>
      <c r="ML71" s="61"/>
      <c r="MM71" s="61"/>
      <c r="MN71" s="61"/>
      <c r="MO71" s="61"/>
      <c r="MP71" s="61"/>
      <c r="MQ71" s="61"/>
      <c r="MR71" s="61"/>
      <c r="MS71" s="61"/>
      <c r="MT71" s="61"/>
    </row>
    <row r="72" spans="1:358" ht="21.75" thickBot="1">
      <c r="A72" s="252"/>
      <c r="F72" s="1"/>
      <c r="G72" s="1"/>
      <c r="H72" s="1"/>
      <c r="I72" s="125"/>
      <c r="K72" s="125">
        <f>K14+K70</f>
        <v>49.5</v>
      </c>
      <c r="L72" s="125">
        <f>L14+L70</f>
        <v>48.35</v>
      </c>
      <c r="M72" s="125">
        <f>M14+M70</f>
        <v>50.26</v>
      </c>
      <c r="N72" s="125"/>
      <c r="O72" s="125"/>
      <c r="P72" s="152"/>
      <c r="Q72" s="152"/>
      <c r="R72" s="406"/>
      <c r="S72" s="406"/>
      <c r="T72" s="406"/>
      <c r="U72" s="406"/>
      <c r="V72" s="406"/>
      <c r="W72" s="406"/>
      <c r="X72" s="406"/>
      <c r="Y72" s="406"/>
      <c r="Z72" s="407"/>
      <c r="AA72" s="407"/>
      <c r="AB72" s="406"/>
      <c r="AC72" s="406"/>
      <c r="AD72" s="406"/>
      <c r="AE72" s="406"/>
      <c r="AF72" s="406"/>
      <c r="AG72" s="406"/>
      <c r="AH72" s="7"/>
    </row>
    <row r="73" spans="1:358" ht="21" customHeight="1" thickBot="1">
      <c r="A73" s="364"/>
      <c r="B73" s="325"/>
      <c r="C73" s="325"/>
      <c r="D73" s="326"/>
      <c r="E73" s="326"/>
      <c r="F73" s="327" t="s">
        <v>4</v>
      </c>
      <c r="G73" s="327" t="s">
        <v>5</v>
      </c>
      <c r="H73" s="327" t="s">
        <v>6</v>
      </c>
      <c r="I73" s="327" t="s">
        <v>7</v>
      </c>
      <c r="J73" s="328" t="s">
        <v>2</v>
      </c>
      <c r="K73" s="327" t="s">
        <v>71</v>
      </c>
      <c r="L73" s="327" t="s">
        <v>72</v>
      </c>
      <c r="M73" s="327" t="s">
        <v>73</v>
      </c>
      <c r="N73" s="327" t="s">
        <v>12</v>
      </c>
      <c r="O73" s="327" t="s">
        <v>13</v>
      </c>
      <c r="P73" s="329" t="s">
        <v>14</v>
      </c>
      <c r="Q73" s="329" t="s">
        <v>15</v>
      </c>
      <c r="R73" s="329" t="s">
        <v>16</v>
      </c>
      <c r="S73" s="329" t="s">
        <v>64</v>
      </c>
      <c r="T73" s="329" t="s">
        <v>65</v>
      </c>
      <c r="U73" s="329" t="s">
        <v>66</v>
      </c>
      <c r="V73" s="329" t="s">
        <v>67</v>
      </c>
      <c r="W73" s="329" t="s">
        <v>68</v>
      </c>
      <c r="X73" s="329" t="s">
        <v>69</v>
      </c>
      <c r="Y73" s="329" t="s">
        <v>70</v>
      </c>
      <c r="Z73" s="330"/>
      <c r="AA73" s="330"/>
      <c r="AB73" s="329" t="s">
        <v>77</v>
      </c>
      <c r="AC73" s="331" t="s">
        <v>78</v>
      </c>
      <c r="AD73" s="332" t="s">
        <v>79</v>
      </c>
      <c r="AE73" s="329" t="s">
        <v>80</v>
      </c>
      <c r="AF73" s="329" t="s">
        <v>81</v>
      </c>
      <c r="AG73" s="329" t="s">
        <v>82</v>
      </c>
      <c r="AH73" s="331">
        <v>2016</v>
      </c>
    </row>
    <row r="74" spans="1:358" ht="17.25" customHeight="1">
      <c r="A74" s="418" t="s">
        <v>225</v>
      </c>
      <c r="B74" s="129" t="s">
        <v>48</v>
      </c>
      <c r="C74" s="129" t="s">
        <v>48</v>
      </c>
      <c r="D74" s="130"/>
      <c r="E74" s="130"/>
      <c r="F74" s="36"/>
      <c r="G74" s="36">
        <v>56.18</v>
      </c>
      <c r="H74" s="36">
        <v>47.690789473684205</v>
      </c>
      <c r="I74" s="36">
        <v>45.375000000000007</v>
      </c>
      <c r="J74" s="36" t="e">
        <f>J14</f>
        <v>#DIV/0!</v>
      </c>
      <c r="K74" s="36">
        <f>K14</f>
        <v>48.3</v>
      </c>
      <c r="L74" s="36">
        <f>L14</f>
        <v>46.85</v>
      </c>
      <c r="M74" s="36">
        <f>M14</f>
        <v>48.634999999999998</v>
      </c>
      <c r="N74" s="36">
        <f>N14</f>
        <v>46.25</v>
      </c>
      <c r="O74" s="36">
        <f t="shared" ref="O74:Y74" si="45">O15</f>
        <v>0</v>
      </c>
      <c r="P74" s="36">
        <f t="shared" si="45"/>
        <v>26.81</v>
      </c>
      <c r="Q74" s="36">
        <f t="shared" si="45"/>
        <v>29.30263157894737</v>
      </c>
      <c r="R74" s="36">
        <f t="shared" si="45"/>
        <v>35.141818181818174</v>
      </c>
      <c r="S74" s="36">
        <f t="shared" si="45"/>
        <v>39.03</v>
      </c>
      <c r="T74" s="36">
        <f t="shared" si="45"/>
        <v>44.268571428571427</v>
      </c>
      <c r="U74" s="36">
        <f t="shared" si="45"/>
        <v>46.4</v>
      </c>
      <c r="V74" s="36">
        <f t="shared" si="45"/>
        <v>42.464500000000008</v>
      </c>
      <c r="W74" s="36">
        <f t="shared" si="45"/>
        <v>43.702272727272721</v>
      </c>
      <c r="X74" s="36">
        <f t="shared" si="45"/>
        <v>44</v>
      </c>
      <c r="Y74" s="36">
        <f t="shared" si="45"/>
        <v>45</v>
      </c>
      <c r="Z74" s="36"/>
      <c r="AA74" s="36"/>
      <c r="AB74" s="36">
        <f t="shared" ref="AB74:AG74" si="46">AB15</f>
        <v>46</v>
      </c>
      <c r="AC74" s="322">
        <f t="shared" si="46"/>
        <v>46</v>
      </c>
      <c r="AD74" s="319">
        <f t="shared" si="46"/>
        <v>30.418149920255178</v>
      </c>
      <c r="AE74" s="258">
        <f t="shared" si="46"/>
        <v>43.232857142857142</v>
      </c>
      <c r="AF74" s="258">
        <f t="shared" si="46"/>
        <v>43.388924242424245</v>
      </c>
      <c r="AG74" s="258">
        <f t="shared" si="46"/>
        <v>45.666666666666664</v>
      </c>
      <c r="AH74" s="334">
        <f t="shared" ref="AH74:AH80" si="47">AVERAGE(P74:AC74)</f>
        <v>40.67664949305081</v>
      </c>
    </row>
    <row r="75" spans="1:358" ht="18.75">
      <c r="A75" s="419" t="s">
        <v>226</v>
      </c>
      <c r="B75" s="129" t="s">
        <v>49</v>
      </c>
      <c r="C75" s="129" t="s">
        <v>49</v>
      </c>
      <c r="D75" s="130"/>
      <c r="E75" s="130"/>
      <c r="F75" s="36"/>
      <c r="G75" s="36">
        <v>53.145899999999997</v>
      </c>
      <c r="H75" s="36">
        <v>45.764210526315786</v>
      </c>
      <c r="I75" s="36">
        <v>46.804999999999993</v>
      </c>
      <c r="J75" s="36" t="e">
        <f>J14+#REF!</f>
        <v>#DIV/0!</v>
      </c>
      <c r="K75" s="36" t="e">
        <f>K14+#REF!</f>
        <v>#REF!</v>
      </c>
      <c r="L75" s="36" t="e">
        <f>L14+#REF!</f>
        <v>#REF!</v>
      </c>
      <c r="M75" s="36">
        <f>M14+M23</f>
        <v>50.059999999999995</v>
      </c>
      <c r="N75" s="36">
        <f>N14+N24</f>
        <v>50.125</v>
      </c>
      <c r="O75" s="36">
        <f t="shared" ref="O75:Y75" si="48">O15+O24</f>
        <v>6</v>
      </c>
      <c r="P75" s="36">
        <f t="shared" si="48"/>
        <v>36.599999999999994</v>
      </c>
      <c r="Q75" s="36">
        <f t="shared" si="48"/>
        <v>33.877894736842109</v>
      </c>
      <c r="R75" s="36">
        <f t="shared" si="48"/>
        <v>39.004090909090912</v>
      </c>
      <c r="S75" s="36">
        <f t="shared" si="48"/>
        <v>42.36</v>
      </c>
      <c r="T75" s="36">
        <f t="shared" si="48"/>
        <v>44.036666666666669</v>
      </c>
      <c r="U75" s="36">
        <f t="shared" si="48"/>
        <v>45.6</v>
      </c>
      <c r="V75" s="36">
        <f t="shared" si="48"/>
        <v>41.631000000000007</v>
      </c>
      <c r="W75" s="36">
        <f t="shared" si="48"/>
        <v>39.857727272727274</v>
      </c>
      <c r="X75" s="36">
        <f t="shared" si="48"/>
        <v>42.1</v>
      </c>
      <c r="Y75" s="36">
        <f t="shared" si="48"/>
        <v>43.6</v>
      </c>
      <c r="Z75" s="36"/>
      <c r="AA75" s="36"/>
      <c r="AB75" s="36">
        <f t="shared" ref="AB75:AG75" si="49">AB15+AB24</f>
        <v>46</v>
      </c>
      <c r="AC75" s="322">
        <f t="shared" si="49"/>
        <v>46.5</v>
      </c>
      <c r="AD75" s="319">
        <f t="shared" si="49"/>
        <v>36.493995215311003</v>
      </c>
      <c r="AE75" s="258">
        <f t="shared" si="49"/>
        <v>43.998888888888892</v>
      </c>
      <c r="AF75" s="258">
        <f t="shared" si="49"/>
        <v>41.196242424242428</v>
      </c>
      <c r="AG75" s="258">
        <f t="shared" si="49"/>
        <v>45.366666666666667</v>
      </c>
      <c r="AH75" s="334">
        <f t="shared" si="47"/>
        <v>41.763948298777251</v>
      </c>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row>
    <row r="76" spans="1:358" ht="18.75">
      <c r="A76" s="419" t="s">
        <v>227</v>
      </c>
      <c r="B76" s="129">
        <v>95</v>
      </c>
      <c r="C76" s="129">
        <v>95</v>
      </c>
      <c r="D76" s="130"/>
      <c r="E76" s="130"/>
      <c r="F76" s="36"/>
      <c r="G76" s="36">
        <v>75.946299999999994</v>
      </c>
      <c r="H76" s="36">
        <v>66.004736842105288</v>
      </c>
      <c r="I76" s="36">
        <v>65.236000000000004</v>
      </c>
      <c r="J76" s="36" t="e">
        <f>J32+J14</f>
        <v>#DIV/0!</v>
      </c>
      <c r="K76" s="36">
        <f>K32+K14</f>
        <v>64.782499999999999</v>
      </c>
      <c r="L76" s="36">
        <f>L32+L14</f>
        <v>64.099999999999994</v>
      </c>
      <c r="M76" s="36">
        <f>M32+M14</f>
        <v>65.007499999999993</v>
      </c>
      <c r="N76" s="36">
        <f>N33+N14</f>
        <v>62.0625</v>
      </c>
      <c r="O76" s="36">
        <f t="shared" ref="O76:X76" si="50">O33+O15</f>
        <v>17.5</v>
      </c>
      <c r="P76" s="36">
        <f t="shared" si="50"/>
        <v>50.42</v>
      </c>
      <c r="Q76" s="36">
        <f t="shared" si="50"/>
        <v>44.510526315789477</v>
      </c>
      <c r="R76" s="36">
        <f t="shared" si="50"/>
        <v>52.771818181818183</v>
      </c>
      <c r="S76" s="36">
        <f t="shared" si="50"/>
        <v>54.59</v>
      </c>
      <c r="T76" s="36">
        <f t="shared" si="50"/>
        <v>59.165238095238095</v>
      </c>
      <c r="U76" s="36">
        <f t="shared" si="50"/>
        <v>59.4</v>
      </c>
      <c r="V76" s="36">
        <f t="shared" si="50"/>
        <v>51.939</v>
      </c>
      <c r="W76" s="36">
        <f t="shared" si="50"/>
        <v>54.23090909090908</v>
      </c>
      <c r="X76" s="36">
        <f t="shared" si="50"/>
        <v>57.6</v>
      </c>
      <c r="Y76" s="36">
        <f>Y33+Y15</f>
        <v>57</v>
      </c>
      <c r="Z76" s="36"/>
      <c r="AA76" s="36"/>
      <c r="AB76" s="36">
        <f t="shared" ref="AB76:AG76" si="51">AB33+AB15</f>
        <v>57.298535227272723</v>
      </c>
      <c r="AC76" s="322">
        <f t="shared" si="51"/>
        <v>57</v>
      </c>
      <c r="AD76" s="319">
        <f t="shared" si="51"/>
        <v>49.23411483253588</v>
      </c>
      <c r="AE76" s="258">
        <f t="shared" si="51"/>
        <v>57.718412698412699</v>
      </c>
      <c r="AF76" s="258">
        <f t="shared" si="51"/>
        <v>54.589969696969696</v>
      </c>
      <c r="AG76" s="258">
        <f t="shared" si="51"/>
        <v>57.099511742424241</v>
      </c>
      <c r="AH76" s="334">
        <f t="shared" si="47"/>
        <v>54.660502242585636</v>
      </c>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row>
    <row r="77" spans="1:358" ht="18.75">
      <c r="A77" s="419" t="s">
        <v>228</v>
      </c>
      <c r="B77" s="129" t="s">
        <v>50</v>
      </c>
      <c r="C77" s="129" t="s">
        <v>50</v>
      </c>
      <c r="D77" s="133"/>
      <c r="E77" s="133"/>
      <c r="F77" s="36"/>
      <c r="G77" s="36">
        <v>65.808999999999997</v>
      </c>
      <c r="H77" s="36">
        <v>57.075789473684203</v>
      </c>
      <c r="I77" s="36">
        <v>58.993499999999997</v>
      </c>
      <c r="J77" s="36" t="e">
        <f>J41+J14</f>
        <v>#DIV/0!</v>
      </c>
      <c r="K77" s="36">
        <f>K41+K14</f>
        <v>61.41</v>
      </c>
      <c r="L77" s="36">
        <f>L41+L14</f>
        <v>60.285000000000004</v>
      </c>
      <c r="M77" s="36">
        <f>M41+M14</f>
        <v>61.98</v>
      </c>
      <c r="N77" s="36">
        <f>N42+N14</f>
        <v>60.48</v>
      </c>
      <c r="O77" s="36">
        <f t="shared" ref="O77:Y77" si="52">O42+O15</f>
        <v>15.6</v>
      </c>
      <c r="P77" s="36">
        <f t="shared" si="52"/>
        <v>37.909999999999997</v>
      </c>
      <c r="Q77" s="36">
        <f t="shared" si="52"/>
        <v>41.013684210526321</v>
      </c>
      <c r="R77" s="36">
        <f t="shared" si="52"/>
        <v>47.38</v>
      </c>
      <c r="S77" s="36">
        <f t="shared" si="52"/>
        <v>49.53</v>
      </c>
      <c r="T77" s="36">
        <f t="shared" si="52"/>
        <v>55.170000000000009</v>
      </c>
      <c r="U77" s="36">
        <f t="shared" si="52"/>
        <v>58.3</v>
      </c>
      <c r="V77" s="36">
        <f t="shared" si="52"/>
        <v>54.385000000000005</v>
      </c>
      <c r="W77" s="36">
        <f t="shared" si="52"/>
        <v>53.518636363636368</v>
      </c>
      <c r="X77" s="36">
        <f t="shared" si="52"/>
        <v>55.2</v>
      </c>
      <c r="Y77" s="36">
        <f t="shared" si="52"/>
        <v>56.8</v>
      </c>
      <c r="Z77" s="36"/>
      <c r="AA77" s="36"/>
      <c r="AB77" s="36">
        <f t="shared" ref="AB77:AG77" si="53">AB42+AB15</f>
        <v>58.5</v>
      </c>
      <c r="AC77" s="322">
        <f t="shared" si="53"/>
        <v>59.15</v>
      </c>
      <c r="AD77" s="319">
        <f t="shared" si="53"/>
        <v>42.101228070175438</v>
      </c>
      <c r="AE77" s="258">
        <f t="shared" si="53"/>
        <v>54.333333333333336</v>
      </c>
      <c r="AF77" s="258">
        <f t="shared" si="53"/>
        <v>54.367878787878794</v>
      </c>
      <c r="AG77" s="258">
        <f t="shared" si="53"/>
        <v>58.15</v>
      </c>
      <c r="AH77" s="334">
        <f t="shared" si="47"/>
        <v>52.238110047846881</v>
      </c>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row>
    <row r="78" spans="1:358" ht="18.75">
      <c r="A78" s="419" t="s">
        <v>229</v>
      </c>
      <c r="B78" s="129" t="s">
        <v>51</v>
      </c>
      <c r="C78" s="129" t="s">
        <v>51</v>
      </c>
      <c r="D78" s="130"/>
      <c r="E78" s="130"/>
      <c r="F78" s="36"/>
      <c r="G78" s="36">
        <v>65.069999999999993</v>
      </c>
      <c r="H78" s="36">
        <v>57.116315789473688</v>
      </c>
      <c r="I78" s="36">
        <v>59.478000000000009</v>
      </c>
      <c r="J78" s="36" t="e">
        <f>J52+J14</f>
        <v>#DIV/0!</v>
      </c>
      <c r="K78" s="36">
        <f>K52+K14</f>
        <v>61.65</v>
      </c>
      <c r="L78" s="36">
        <f>L52+L14</f>
        <v>60.6</v>
      </c>
      <c r="M78" s="36">
        <f>M52+M14</f>
        <v>61.704999999999998</v>
      </c>
      <c r="N78" s="36">
        <f>N53+N14</f>
        <v>60.28</v>
      </c>
      <c r="O78" s="36">
        <f t="shared" ref="O78:Y78" si="54">O53+O15</f>
        <v>14.15</v>
      </c>
      <c r="P78" s="36">
        <f t="shared" si="54"/>
        <v>36.15</v>
      </c>
      <c r="Q78" s="36">
        <f t="shared" si="54"/>
        <v>38.462631578947367</v>
      </c>
      <c r="R78" s="36">
        <f t="shared" si="54"/>
        <v>45.517727272727271</v>
      </c>
      <c r="S78" s="36">
        <f t="shared" si="54"/>
        <v>48.08</v>
      </c>
      <c r="T78" s="36">
        <f t="shared" si="54"/>
        <v>54.851904761904777</v>
      </c>
      <c r="U78" s="36">
        <f t="shared" si="54"/>
        <v>58.099999999999994</v>
      </c>
      <c r="V78" s="36">
        <f t="shared" si="54"/>
        <v>54.279999999999987</v>
      </c>
      <c r="W78" s="36">
        <f t="shared" si="54"/>
        <v>53.475454545454539</v>
      </c>
      <c r="X78" s="36">
        <f t="shared" si="54"/>
        <v>55</v>
      </c>
      <c r="Y78" s="36">
        <f t="shared" si="54"/>
        <v>56.3</v>
      </c>
      <c r="Z78" s="36"/>
      <c r="AA78" s="36"/>
      <c r="AB78" s="36">
        <f t="shared" ref="AB78:AG78" si="55">AB53+AB15</f>
        <v>57.8</v>
      </c>
      <c r="AC78" s="322">
        <f t="shared" si="55"/>
        <v>58.25</v>
      </c>
      <c r="AD78" s="319">
        <f t="shared" si="55"/>
        <v>40.043452950558212</v>
      </c>
      <c r="AE78" s="258">
        <f t="shared" si="55"/>
        <v>53.677301587301592</v>
      </c>
      <c r="AF78" s="258">
        <f t="shared" si="55"/>
        <v>54.25181818181818</v>
      </c>
      <c r="AG78" s="258">
        <f t="shared" si="55"/>
        <v>57.449999999999996</v>
      </c>
      <c r="AH78" s="334">
        <f t="shared" si="47"/>
        <v>51.355643179919497</v>
      </c>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row>
    <row r="79" spans="1:358" ht="18.75">
      <c r="A79" s="419" t="s">
        <v>230</v>
      </c>
      <c r="B79" s="129" t="s">
        <v>52</v>
      </c>
      <c r="C79" s="129" t="s">
        <v>52</v>
      </c>
      <c r="D79" s="130"/>
      <c r="E79" s="130"/>
      <c r="F79" s="134"/>
      <c r="G79" s="134">
        <v>48.747959921259849</v>
      </c>
      <c r="H79" s="134">
        <v>38.740489017820138</v>
      </c>
      <c r="I79" s="134">
        <v>37.475669291338583</v>
      </c>
      <c r="J79" s="134" t="e">
        <f>(J61+J14)*6.35</f>
        <v>#DIV/0!</v>
      </c>
      <c r="K79" s="134">
        <f>(K61+K14)*6.35</f>
        <v>254.92074999999997</v>
      </c>
      <c r="L79" s="134">
        <f>(L61+L14)*6.35</f>
        <v>245.71324999999999</v>
      </c>
      <c r="M79" s="134">
        <f>(M61+M14)*6.35</f>
        <v>255.93674999999999</v>
      </c>
      <c r="N79" s="134">
        <f>(N62+N14)*6.35</f>
        <v>249.76137499999996</v>
      </c>
      <c r="O79" s="134">
        <f t="shared" ref="O79:Y79" si="56">(O62+O15)*6.35</f>
        <v>-42.756666666666668</v>
      </c>
      <c r="P79" s="134">
        <f t="shared" si="56"/>
        <v>150.36799999999999</v>
      </c>
      <c r="Q79" s="134">
        <f t="shared" si="56"/>
        <v>153.81371052631579</v>
      </c>
      <c r="R79" s="134">
        <f t="shared" si="56"/>
        <v>176.7890909090909</v>
      </c>
      <c r="S79" s="134">
        <f t="shared" si="56"/>
        <v>192.15100000000001</v>
      </c>
      <c r="T79" s="134">
        <f t="shared" si="56"/>
        <v>223.49809523809523</v>
      </c>
      <c r="U79" s="134">
        <f t="shared" si="56"/>
        <v>238.75999999999996</v>
      </c>
      <c r="V79" s="134">
        <f t="shared" si="56"/>
        <v>242.05499999999995</v>
      </c>
      <c r="W79" s="134">
        <f t="shared" si="56"/>
        <v>242.43590909090906</v>
      </c>
      <c r="X79" s="134">
        <f t="shared" si="56"/>
        <v>254</v>
      </c>
      <c r="Y79" s="134">
        <f t="shared" si="56"/>
        <v>250.82499999999999</v>
      </c>
      <c r="Z79" s="134"/>
      <c r="AA79" s="134"/>
      <c r="AB79" s="134">
        <f t="shared" ref="AB79:AG79" si="57">(AB62+AB15)*6.35</f>
        <v>254</v>
      </c>
      <c r="AC79" s="323">
        <f t="shared" si="57"/>
        <v>250.82499999999999</v>
      </c>
      <c r="AD79" s="320">
        <f t="shared" si="57"/>
        <v>160.32360047846888</v>
      </c>
      <c r="AE79" s="259">
        <f t="shared" si="57"/>
        <v>218.13636507936508</v>
      </c>
      <c r="AF79" s="259">
        <f t="shared" si="57"/>
        <v>246.16363636363636</v>
      </c>
      <c r="AG79" s="259">
        <f t="shared" si="57"/>
        <v>251.8833333333333</v>
      </c>
      <c r="AH79" s="334">
        <f t="shared" si="47"/>
        <v>219.12673381370089</v>
      </c>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row>
    <row r="80" spans="1:358" ht="19.5" thickBot="1">
      <c r="A80" s="420" t="s">
        <v>231</v>
      </c>
      <c r="B80" s="336" t="s">
        <v>53</v>
      </c>
      <c r="C80" s="336" t="s">
        <v>53</v>
      </c>
      <c r="D80" s="337"/>
      <c r="E80" s="337"/>
      <c r="F80" s="338"/>
      <c r="G80" s="338"/>
      <c r="H80" s="338"/>
      <c r="I80" s="338"/>
      <c r="J80" s="338" t="e">
        <f>J70</f>
        <v>#DIV/0!</v>
      </c>
      <c r="K80" s="338">
        <f t="shared" ref="K80:L80" si="58">K70</f>
        <v>1.2</v>
      </c>
      <c r="L80" s="338">
        <f t="shared" si="58"/>
        <v>1.5</v>
      </c>
      <c r="M80" s="338">
        <f>M70</f>
        <v>1.625</v>
      </c>
      <c r="N80" s="338">
        <f t="shared" ref="N80:Y80" si="59">N71+N15</f>
        <v>47.85</v>
      </c>
      <c r="O80" s="338">
        <f t="shared" si="59"/>
        <v>2.0666666666666669</v>
      </c>
      <c r="P80" s="338">
        <f t="shared" si="59"/>
        <v>30.31</v>
      </c>
      <c r="Q80" s="338">
        <f t="shared" si="59"/>
        <v>32.48263157894737</v>
      </c>
      <c r="R80" s="338">
        <f t="shared" si="59"/>
        <v>38.491590909090903</v>
      </c>
      <c r="S80" s="338">
        <f t="shared" si="59"/>
        <v>41.480000000000004</v>
      </c>
      <c r="T80" s="338">
        <f t="shared" si="59"/>
        <v>46.875249999999994</v>
      </c>
      <c r="U80" s="338">
        <f t="shared" si="59"/>
        <v>48.5</v>
      </c>
      <c r="V80" s="338">
        <f t="shared" si="59"/>
        <v>45.101428571428563</v>
      </c>
      <c r="W80" s="338">
        <f t="shared" si="59"/>
        <v>45.771590909090904</v>
      </c>
      <c r="X80" s="338">
        <f t="shared" si="59"/>
        <v>46.7</v>
      </c>
      <c r="Y80" s="338">
        <f t="shared" si="59"/>
        <v>47.6</v>
      </c>
      <c r="Z80" s="338"/>
      <c r="AA80" s="338"/>
      <c r="AB80" s="338">
        <f t="shared" ref="AB80:AG80" si="60">AB71+AB15</f>
        <v>48.7</v>
      </c>
      <c r="AC80" s="339">
        <f t="shared" si="60"/>
        <v>48.8</v>
      </c>
      <c r="AD80" s="340">
        <f t="shared" si="60"/>
        <v>33.761407496012751</v>
      </c>
      <c r="AE80" s="341">
        <f t="shared" si="60"/>
        <v>45.618416666666661</v>
      </c>
      <c r="AF80" s="341">
        <f t="shared" si="60"/>
        <v>45.857673160173157</v>
      </c>
      <c r="AG80" s="341">
        <f t="shared" si="60"/>
        <v>48.366666666666667</v>
      </c>
      <c r="AH80" s="342">
        <f t="shared" si="47"/>
        <v>43.401040997379816</v>
      </c>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row>
    <row r="81" spans="1:358" ht="21.75" thickBot="1">
      <c r="A81" s="199"/>
      <c r="F81" s="135"/>
      <c r="G81" s="135"/>
      <c r="H81" s="135"/>
      <c r="I81" s="135"/>
      <c r="K81" s="135"/>
      <c r="L81" s="135"/>
      <c r="M81" s="135"/>
      <c r="N81" s="135"/>
      <c r="O81" s="135"/>
      <c r="P81" s="403"/>
      <c r="Q81" s="403"/>
      <c r="R81" s="404"/>
      <c r="S81" s="404"/>
      <c r="T81" s="404"/>
      <c r="U81" s="404"/>
      <c r="V81" s="404"/>
      <c r="W81" s="404"/>
      <c r="X81" s="404"/>
      <c r="Y81" s="404"/>
      <c r="Z81" s="405"/>
      <c r="AA81" s="405"/>
      <c r="AB81" s="404"/>
      <c r="AC81" s="404"/>
      <c r="AD81" s="137"/>
      <c r="AE81" s="137"/>
      <c r="AF81" s="137"/>
      <c r="AG81" s="137"/>
      <c r="AH81" s="7"/>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row>
    <row r="82" spans="1:358" ht="32.450000000000003" customHeight="1">
      <c r="A82" s="332" t="s">
        <v>232</v>
      </c>
      <c r="B82" s="343" t="s">
        <v>54</v>
      </c>
      <c r="C82" s="343" t="s">
        <v>54</v>
      </c>
      <c r="D82" s="344"/>
      <c r="E82" s="344"/>
      <c r="F82" s="329" t="s">
        <v>4</v>
      </c>
      <c r="G82" s="329" t="s">
        <v>5</v>
      </c>
      <c r="H82" s="329" t="s">
        <v>6</v>
      </c>
      <c r="I82" s="329" t="s">
        <v>7</v>
      </c>
      <c r="J82" s="328" t="s">
        <v>2</v>
      </c>
      <c r="K82" s="329" t="s">
        <v>9</v>
      </c>
      <c r="L82" s="329" t="s">
        <v>9</v>
      </c>
      <c r="M82" s="329" t="s">
        <v>9</v>
      </c>
      <c r="N82" s="329" t="s">
        <v>12</v>
      </c>
      <c r="O82" s="329" t="s">
        <v>13</v>
      </c>
      <c r="P82" s="329" t="s">
        <v>14</v>
      </c>
      <c r="Q82" s="329" t="s">
        <v>15</v>
      </c>
      <c r="R82" s="329" t="s">
        <v>16</v>
      </c>
      <c r="S82" s="329" t="s">
        <v>64</v>
      </c>
      <c r="T82" s="329" t="s">
        <v>65</v>
      </c>
      <c r="U82" s="329" t="s">
        <v>66</v>
      </c>
      <c r="V82" s="329" t="s">
        <v>67</v>
      </c>
      <c r="W82" s="329" t="s">
        <v>68</v>
      </c>
      <c r="X82" s="329" t="s">
        <v>69</v>
      </c>
      <c r="Y82" s="329" t="s">
        <v>70</v>
      </c>
      <c r="Z82" s="330"/>
      <c r="AA82" s="330"/>
      <c r="AB82" s="329" t="s">
        <v>77</v>
      </c>
      <c r="AC82" s="331" t="s">
        <v>78</v>
      </c>
      <c r="AD82" s="332" t="s">
        <v>79</v>
      </c>
      <c r="AE82" s="329" t="s">
        <v>80</v>
      </c>
      <c r="AF82" s="329" t="s">
        <v>81</v>
      </c>
      <c r="AG82" s="329" t="s">
        <v>82</v>
      </c>
      <c r="AH82" s="331">
        <v>2016</v>
      </c>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row>
    <row r="83" spans="1:358" ht="19.5" customHeight="1">
      <c r="A83" s="345" t="s">
        <v>56</v>
      </c>
      <c r="B83" s="138" t="s">
        <v>56</v>
      </c>
      <c r="C83" s="138" t="s">
        <v>56</v>
      </c>
      <c r="D83" s="142"/>
      <c r="E83" s="142"/>
      <c r="F83" s="143">
        <f t="shared" ref="F83" si="61">F74</f>
        <v>0</v>
      </c>
      <c r="G83" s="143">
        <f>G74</f>
        <v>56.18</v>
      </c>
      <c r="H83" s="143">
        <f t="shared" ref="H83" si="62">H74</f>
        <v>47.690789473684205</v>
      </c>
      <c r="I83" s="143">
        <f>I74</f>
        <v>45.375000000000007</v>
      </c>
      <c r="J83" s="143" t="e">
        <f>J74</f>
        <v>#DIV/0!</v>
      </c>
      <c r="K83" s="143">
        <f t="shared" ref="K83:L83" si="63">K74</f>
        <v>48.3</v>
      </c>
      <c r="L83" s="143">
        <f t="shared" si="63"/>
        <v>46.85</v>
      </c>
      <c r="M83" s="143">
        <f>M74</f>
        <v>48.634999999999998</v>
      </c>
      <c r="N83" s="143">
        <f>N74</f>
        <v>46.25</v>
      </c>
      <c r="O83" s="143">
        <f>O74</f>
        <v>0</v>
      </c>
      <c r="P83" s="143">
        <f>P74</f>
        <v>26.81</v>
      </c>
      <c r="Q83" s="143">
        <f>Q74</f>
        <v>29.30263157894737</v>
      </c>
      <c r="R83" s="143">
        <f t="shared" ref="R83:AG83" si="64">R74</f>
        <v>35.141818181818174</v>
      </c>
      <c r="S83" s="143">
        <f t="shared" si="64"/>
        <v>39.03</v>
      </c>
      <c r="T83" s="143">
        <f>T74</f>
        <v>44.268571428571427</v>
      </c>
      <c r="U83" s="143">
        <f t="shared" si="64"/>
        <v>46.4</v>
      </c>
      <c r="V83" s="143">
        <f t="shared" si="64"/>
        <v>42.464500000000008</v>
      </c>
      <c r="W83" s="143">
        <f t="shared" si="64"/>
        <v>43.702272727272721</v>
      </c>
      <c r="X83" s="143">
        <f t="shared" si="64"/>
        <v>44</v>
      </c>
      <c r="Y83" s="143">
        <f t="shared" si="64"/>
        <v>45</v>
      </c>
      <c r="Z83" s="361"/>
      <c r="AA83" s="361"/>
      <c r="AB83" s="143">
        <f t="shared" si="64"/>
        <v>46</v>
      </c>
      <c r="AC83" s="353">
        <f t="shared" si="64"/>
        <v>46</v>
      </c>
      <c r="AD83" s="321">
        <f t="shared" si="64"/>
        <v>30.418149920255178</v>
      </c>
      <c r="AE83" s="260">
        <f t="shared" si="64"/>
        <v>43.232857142857142</v>
      </c>
      <c r="AF83" s="260">
        <f t="shared" si="64"/>
        <v>43.388924242424245</v>
      </c>
      <c r="AG83" s="260">
        <f t="shared" si="64"/>
        <v>45.666666666666664</v>
      </c>
      <c r="AH83" s="334">
        <f t="shared" ref="AH83:AH89" si="65">AVERAGE(P83:AC83)</f>
        <v>40.67664949305081</v>
      </c>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row>
    <row r="84" spans="1:358" ht="19.5" customHeight="1">
      <c r="A84" s="345" t="s">
        <v>57</v>
      </c>
      <c r="B84" s="138" t="s">
        <v>57</v>
      </c>
      <c r="C84" s="138" t="s">
        <v>57</v>
      </c>
      <c r="D84" s="142"/>
      <c r="E84" s="142"/>
      <c r="F84" s="143">
        <f t="shared" ref="F84" si="66">F75-F74</f>
        <v>0</v>
      </c>
      <c r="G84" s="143">
        <f>G75-G74</f>
        <v>-3.0341000000000022</v>
      </c>
      <c r="H84" s="143">
        <f t="shared" ref="H84" si="67">H75-H74</f>
        <v>-1.9265789473684194</v>
      </c>
      <c r="I84" s="143">
        <f>I75-I74</f>
        <v>1.4299999999999855</v>
      </c>
      <c r="J84" s="143" t="e">
        <f>J75-J74</f>
        <v>#DIV/0!</v>
      </c>
      <c r="K84" s="143" t="e">
        <f t="shared" ref="K84:L84" si="68">K75-K74</f>
        <v>#REF!</v>
      </c>
      <c r="L84" s="143" t="e">
        <f t="shared" si="68"/>
        <v>#REF!</v>
      </c>
      <c r="M84" s="143">
        <f>M75-M74</f>
        <v>1.4249999999999972</v>
      </c>
      <c r="N84" s="143">
        <f>N75-N74</f>
        <v>3.875</v>
      </c>
      <c r="O84" s="143">
        <f>O75-O74</f>
        <v>6</v>
      </c>
      <c r="P84" s="143">
        <f>P75-P74</f>
        <v>9.7899999999999956</v>
      </c>
      <c r="Q84" s="143">
        <f>Q75-Q74</f>
        <v>4.5752631578947387</v>
      </c>
      <c r="R84" s="143">
        <f t="shared" ref="R84:AG84" si="69">R75-R74</f>
        <v>3.8622727272727388</v>
      </c>
      <c r="S84" s="143">
        <f t="shared" si="69"/>
        <v>3.3299999999999983</v>
      </c>
      <c r="T84" s="143">
        <f>T75-T74</f>
        <v>-0.23190476190475806</v>
      </c>
      <c r="U84" s="143">
        <f t="shared" si="69"/>
        <v>-0.79999999999999716</v>
      </c>
      <c r="V84" s="143">
        <f t="shared" si="69"/>
        <v>-0.8335000000000008</v>
      </c>
      <c r="W84" s="143">
        <f t="shared" si="69"/>
        <v>-3.8445454545454467</v>
      </c>
      <c r="X84" s="143">
        <f t="shared" si="69"/>
        <v>-1.8999999999999986</v>
      </c>
      <c r="Y84" s="143">
        <f t="shared" si="69"/>
        <v>-1.3999999999999986</v>
      </c>
      <c r="Z84" s="361"/>
      <c r="AA84" s="361"/>
      <c r="AB84" s="143">
        <f t="shared" si="69"/>
        <v>0</v>
      </c>
      <c r="AC84" s="353">
        <f t="shared" si="69"/>
        <v>0.5</v>
      </c>
      <c r="AD84" s="321">
        <f t="shared" si="69"/>
        <v>6.0758452950558244</v>
      </c>
      <c r="AE84" s="260">
        <f t="shared" si="69"/>
        <v>0.76603174603175006</v>
      </c>
      <c r="AF84" s="260">
        <f t="shared" si="69"/>
        <v>-2.1926818181818177</v>
      </c>
      <c r="AG84" s="260">
        <f t="shared" si="69"/>
        <v>-0.29999999999999716</v>
      </c>
      <c r="AH84" s="334">
        <f t="shared" si="65"/>
        <v>1.0872988057264392</v>
      </c>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row>
    <row r="85" spans="1:358" ht="19.5" customHeight="1">
      <c r="A85" s="345" t="s">
        <v>58</v>
      </c>
      <c r="B85" s="138" t="s">
        <v>58</v>
      </c>
      <c r="C85" s="138" t="s">
        <v>58</v>
      </c>
      <c r="D85" s="142"/>
      <c r="E85" s="142"/>
      <c r="F85" s="143">
        <f t="shared" ref="F85" si="70">F76-F74</f>
        <v>0</v>
      </c>
      <c r="G85" s="143">
        <f>G76-G74</f>
        <v>19.766299999999994</v>
      </c>
      <c r="H85" s="143">
        <f t="shared" ref="H85" si="71">H76-H74</f>
        <v>18.313947368421083</v>
      </c>
      <c r="I85" s="143">
        <f>I76-I74</f>
        <v>19.860999999999997</v>
      </c>
      <c r="J85" s="143" t="e">
        <f>J76-J74</f>
        <v>#DIV/0!</v>
      </c>
      <c r="K85" s="143">
        <f t="shared" ref="K85:M85" si="72">K76-K74</f>
        <v>16.482500000000002</v>
      </c>
      <c r="L85" s="143">
        <f t="shared" si="72"/>
        <v>17.249999999999993</v>
      </c>
      <c r="M85" s="143">
        <f t="shared" si="72"/>
        <v>16.372499999999995</v>
      </c>
      <c r="N85" s="143">
        <f>N76-N74</f>
        <v>15.8125</v>
      </c>
      <c r="O85" s="143">
        <f>O76-O74</f>
        <v>17.5</v>
      </c>
      <c r="P85" s="143">
        <f>P76-P74</f>
        <v>23.610000000000003</v>
      </c>
      <c r="Q85" s="143">
        <f t="shared" ref="Q85" si="73">Q76-Q74</f>
        <v>15.207894736842107</v>
      </c>
      <c r="R85" s="143">
        <f>R76-R74</f>
        <v>17.63000000000001</v>
      </c>
      <c r="S85" s="143">
        <f t="shared" ref="S85:AG85" si="74">S76-S74</f>
        <v>15.560000000000002</v>
      </c>
      <c r="T85" s="143">
        <f>T76-T74</f>
        <v>14.896666666666668</v>
      </c>
      <c r="U85" s="143">
        <f t="shared" si="74"/>
        <v>13</v>
      </c>
      <c r="V85" s="143">
        <f t="shared" si="74"/>
        <v>9.4744999999999919</v>
      </c>
      <c r="W85" s="143">
        <f t="shared" si="74"/>
        <v>10.528636363636359</v>
      </c>
      <c r="X85" s="143">
        <f t="shared" si="74"/>
        <v>13.600000000000001</v>
      </c>
      <c r="Y85" s="143">
        <f t="shared" si="74"/>
        <v>12</v>
      </c>
      <c r="Z85" s="361"/>
      <c r="AA85" s="361"/>
      <c r="AB85" s="143">
        <f t="shared" si="74"/>
        <v>11.298535227272723</v>
      </c>
      <c r="AC85" s="353">
        <f t="shared" si="74"/>
        <v>11</v>
      </c>
      <c r="AD85" s="321">
        <f t="shared" si="74"/>
        <v>18.815964912280702</v>
      </c>
      <c r="AE85" s="260">
        <f t="shared" si="74"/>
        <v>14.485555555555557</v>
      </c>
      <c r="AF85" s="260">
        <f t="shared" si="74"/>
        <v>11.201045454545451</v>
      </c>
      <c r="AG85" s="260">
        <f t="shared" si="74"/>
        <v>11.432845075757577</v>
      </c>
      <c r="AH85" s="334">
        <f t="shared" si="65"/>
        <v>13.983852749534819</v>
      </c>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row>
    <row r="86" spans="1:358" ht="19.5" customHeight="1">
      <c r="A86" s="345" t="s">
        <v>59</v>
      </c>
      <c r="B86" s="138" t="s">
        <v>59</v>
      </c>
      <c r="C86" s="138" t="s">
        <v>59</v>
      </c>
      <c r="D86" s="142"/>
      <c r="E86" s="142"/>
      <c r="F86" s="143">
        <f t="shared" ref="F86" si="75">F77-F74</f>
        <v>0</v>
      </c>
      <c r="G86" s="143">
        <f>G77-G74</f>
        <v>9.6289999999999978</v>
      </c>
      <c r="H86" s="143">
        <f t="shared" ref="H86" si="76">H77-H74</f>
        <v>9.384999999999998</v>
      </c>
      <c r="I86" s="143">
        <f>I77-I74</f>
        <v>13.61849999999999</v>
      </c>
      <c r="J86" s="143" t="e">
        <f>J77-J74</f>
        <v>#DIV/0!</v>
      </c>
      <c r="K86" s="143">
        <f t="shared" ref="K86:M86" si="77">K77-K74</f>
        <v>13.11</v>
      </c>
      <c r="L86" s="143">
        <f t="shared" si="77"/>
        <v>13.435000000000002</v>
      </c>
      <c r="M86" s="143">
        <f t="shared" si="77"/>
        <v>13.344999999999999</v>
      </c>
      <c r="N86" s="143">
        <f>N77-N74</f>
        <v>14.229999999999997</v>
      </c>
      <c r="O86" s="143">
        <f>O77-O74</f>
        <v>15.6</v>
      </c>
      <c r="P86" s="143">
        <f>P77-P74</f>
        <v>11.099999999999998</v>
      </c>
      <c r="Q86" s="143">
        <f>Q77-Q74</f>
        <v>11.711052631578951</v>
      </c>
      <c r="R86" s="143">
        <f t="shared" ref="R86:AG86" si="78">R77-R74</f>
        <v>12.238181818181829</v>
      </c>
      <c r="S86" s="143">
        <f t="shared" si="78"/>
        <v>10.5</v>
      </c>
      <c r="T86" s="143">
        <f>T77-T74</f>
        <v>10.901428571428582</v>
      </c>
      <c r="U86" s="143">
        <f t="shared" si="78"/>
        <v>11.899999999999999</v>
      </c>
      <c r="V86" s="143">
        <f t="shared" si="78"/>
        <v>11.920499999999997</v>
      </c>
      <c r="W86" s="143">
        <f t="shared" si="78"/>
        <v>9.8163636363636471</v>
      </c>
      <c r="X86" s="143">
        <f t="shared" si="78"/>
        <v>11.200000000000003</v>
      </c>
      <c r="Y86" s="143">
        <f t="shared" si="78"/>
        <v>11.799999999999997</v>
      </c>
      <c r="Z86" s="361"/>
      <c r="AA86" s="361"/>
      <c r="AB86" s="143">
        <f t="shared" si="78"/>
        <v>12.5</v>
      </c>
      <c r="AC86" s="353">
        <f t="shared" si="78"/>
        <v>13.149999999999999</v>
      </c>
      <c r="AD86" s="321">
        <f t="shared" si="78"/>
        <v>11.683078149920259</v>
      </c>
      <c r="AE86" s="260">
        <f t="shared" si="78"/>
        <v>11.100476190476193</v>
      </c>
      <c r="AF86" s="260">
        <f t="shared" si="78"/>
        <v>10.978954545454549</v>
      </c>
      <c r="AG86" s="260">
        <f t="shared" si="78"/>
        <v>12.483333333333334</v>
      </c>
      <c r="AH86" s="334">
        <f t="shared" si="65"/>
        <v>11.561460554796083</v>
      </c>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row>
    <row r="87" spans="1:358" ht="19.5" customHeight="1">
      <c r="A87" s="345" t="s">
        <v>60</v>
      </c>
      <c r="B87" s="138" t="s">
        <v>60</v>
      </c>
      <c r="C87" s="138" t="s">
        <v>60</v>
      </c>
      <c r="D87" s="142"/>
      <c r="E87" s="142"/>
      <c r="F87" s="143">
        <f t="shared" ref="F87" si="79">F78-F74</f>
        <v>0</v>
      </c>
      <c r="G87" s="143">
        <f>G78-G74</f>
        <v>8.8899999999999935</v>
      </c>
      <c r="H87" s="143">
        <f t="shared" ref="H87" si="80">H78-H74</f>
        <v>9.4255263157894831</v>
      </c>
      <c r="I87" s="143">
        <f>I78-I74</f>
        <v>14.103000000000002</v>
      </c>
      <c r="J87" s="143" t="e">
        <f>J78-J74</f>
        <v>#DIV/0!</v>
      </c>
      <c r="K87" s="143">
        <f t="shared" ref="K87:M87" si="81">K78-K74</f>
        <v>13.350000000000001</v>
      </c>
      <c r="L87" s="143">
        <f t="shared" si="81"/>
        <v>13.75</v>
      </c>
      <c r="M87" s="143">
        <f t="shared" si="81"/>
        <v>13.07</v>
      </c>
      <c r="N87" s="143">
        <f>N78-N74</f>
        <v>14.030000000000001</v>
      </c>
      <c r="O87" s="143">
        <f>O78-O74</f>
        <v>14.15</v>
      </c>
      <c r="P87" s="143">
        <f>P78-P74</f>
        <v>9.34</v>
      </c>
      <c r="Q87" s="143">
        <f>Q78-Q74</f>
        <v>9.1599999999999966</v>
      </c>
      <c r="R87" s="143">
        <f t="shared" ref="R87:AG87" si="82">R78-R74</f>
        <v>10.375909090909097</v>
      </c>
      <c r="S87" s="143">
        <f t="shared" si="82"/>
        <v>9.0499999999999972</v>
      </c>
      <c r="T87" s="143">
        <f>T78-T74</f>
        <v>10.58333333333335</v>
      </c>
      <c r="U87" s="143">
        <f t="shared" si="82"/>
        <v>11.699999999999996</v>
      </c>
      <c r="V87" s="143">
        <f t="shared" si="82"/>
        <v>11.815499999999979</v>
      </c>
      <c r="W87" s="143">
        <f t="shared" si="82"/>
        <v>9.7731818181818184</v>
      </c>
      <c r="X87" s="143">
        <f t="shared" si="82"/>
        <v>11</v>
      </c>
      <c r="Y87" s="143">
        <f t="shared" si="82"/>
        <v>11.299999999999997</v>
      </c>
      <c r="Z87" s="361"/>
      <c r="AA87" s="361"/>
      <c r="AB87" s="143">
        <f t="shared" si="82"/>
        <v>11.799999999999997</v>
      </c>
      <c r="AC87" s="353">
        <f t="shared" si="82"/>
        <v>12.25</v>
      </c>
      <c r="AD87" s="321">
        <f t="shared" si="82"/>
        <v>9.6253030303030336</v>
      </c>
      <c r="AE87" s="260">
        <f t="shared" si="82"/>
        <v>10.44444444444445</v>
      </c>
      <c r="AF87" s="260">
        <f t="shared" si="82"/>
        <v>10.862893939393935</v>
      </c>
      <c r="AG87" s="260">
        <f t="shared" si="82"/>
        <v>11.783333333333331</v>
      </c>
      <c r="AH87" s="334">
        <f t="shared" si="65"/>
        <v>10.678993686868687</v>
      </c>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row>
    <row r="88" spans="1:358" ht="19.5" customHeight="1">
      <c r="A88" s="345" t="s">
        <v>61</v>
      </c>
      <c r="B88" s="138" t="s">
        <v>61</v>
      </c>
      <c r="C88" s="138" t="s">
        <v>61</v>
      </c>
      <c r="D88" s="142"/>
      <c r="E88" s="142"/>
      <c r="F88" s="143">
        <f>F61</f>
        <v>0</v>
      </c>
      <c r="G88" s="143">
        <f>G79-G74</f>
        <v>-7.432040078740151</v>
      </c>
      <c r="H88" s="143">
        <f t="shared" ref="H88:I88" si="83">H79-H74</f>
        <v>-8.9503004558640669</v>
      </c>
      <c r="I88" s="143">
        <f t="shared" si="83"/>
        <v>-7.8993307086614237</v>
      </c>
      <c r="J88" s="143">
        <f>J61</f>
        <v>0</v>
      </c>
      <c r="K88" s="143">
        <f>K61</f>
        <v>-8.1550000000000011</v>
      </c>
      <c r="L88" s="143">
        <f>L61</f>
        <v>-8.1550000000000011</v>
      </c>
      <c r="M88" s="143">
        <f>M61</f>
        <v>-8.33</v>
      </c>
      <c r="N88" s="143">
        <f>N61</f>
        <v>-6.9175000000000004</v>
      </c>
      <c r="O88" s="143">
        <f t="shared" ref="O88:AC88" si="84">O62</f>
        <v>-6.7333333333333334</v>
      </c>
      <c r="P88" s="143">
        <f t="shared" si="84"/>
        <v>-3.13</v>
      </c>
      <c r="Q88" s="143">
        <f t="shared" si="84"/>
        <v>-5.08</v>
      </c>
      <c r="R88" s="143">
        <f t="shared" si="84"/>
        <v>-7.3010164638511021</v>
      </c>
      <c r="S88" s="143">
        <f t="shared" si="84"/>
        <v>-8.77</v>
      </c>
      <c r="T88" s="143">
        <f t="shared" si="84"/>
        <v>-9.0720209973753256</v>
      </c>
      <c r="U88" s="143">
        <f t="shared" si="84"/>
        <v>-8.8000000000000007</v>
      </c>
      <c r="V88" s="143">
        <f t="shared" si="84"/>
        <v>-4.3456023622047368</v>
      </c>
      <c r="W88" s="143">
        <f t="shared" si="84"/>
        <v>-5.5233894058697146</v>
      </c>
      <c r="X88" s="143">
        <f t="shared" si="84"/>
        <v>-4</v>
      </c>
      <c r="Y88" s="143">
        <f t="shared" si="84"/>
        <v>-5.5</v>
      </c>
      <c r="Z88" s="143"/>
      <c r="AA88" s="143"/>
      <c r="AB88" s="143">
        <f t="shared" si="84"/>
        <v>-6</v>
      </c>
      <c r="AC88" s="353">
        <f t="shared" si="84"/>
        <v>-6.5</v>
      </c>
      <c r="AD88" s="365">
        <f>AD61</f>
        <v>-5.1703388212837007</v>
      </c>
      <c r="AE88" s="260">
        <f>AE61</f>
        <v>-8.7422592062355839</v>
      </c>
      <c r="AF88" s="260">
        <f>AF79-AF74</f>
        <v>202.7747121212121</v>
      </c>
      <c r="AG88" s="358">
        <f>AG79-AG74</f>
        <v>206.21666666666664</v>
      </c>
      <c r="AH88" s="334">
        <f t="shared" si="65"/>
        <v>-6.168502435775074</v>
      </c>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row>
    <row r="89" spans="1:358" ht="36.75" customHeight="1" thickBot="1">
      <c r="A89" s="346" t="s">
        <v>62</v>
      </c>
      <c r="B89" s="347" t="s">
        <v>62</v>
      </c>
      <c r="C89" s="347" t="s">
        <v>62</v>
      </c>
      <c r="D89" s="348"/>
      <c r="E89" s="348"/>
      <c r="F89" s="349">
        <f t="shared" ref="F89" si="85">F70</f>
        <v>0</v>
      </c>
      <c r="G89" s="349">
        <f>G70</f>
        <v>0</v>
      </c>
      <c r="H89" s="349">
        <f t="shared" ref="H89" si="86">H70</f>
        <v>0</v>
      </c>
      <c r="I89" s="349">
        <f>I70</f>
        <v>0</v>
      </c>
      <c r="J89" s="349" t="e">
        <f>J70</f>
        <v>#DIV/0!</v>
      </c>
      <c r="K89" s="349">
        <f t="shared" ref="K89:M89" si="87">K70</f>
        <v>1.2</v>
      </c>
      <c r="L89" s="349">
        <f t="shared" si="87"/>
        <v>1.5</v>
      </c>
      <c r="M89" s="349">
        <f t="shared" si="87"/>
        <v>1.625</v>
      </c>
      <c r="N89" s="349">
        <f>N80-N74</f>
        <v>1.6000000000000014</v>
      </c>
      <c r="O89" s="349">
        <f>O80-O74</f>
        <v>2.0666666666666669</v>
      </c>
      <c r="P89" s="349">
        <f>P80-P74</f>
        <v>3.5</v>
      </c>
      <c r="Q89" s="349">
        <f>Q80-Q74</f>
        <v>3.1799999999999997</v>
      </c>
      <c r="R89" s="349">
        <f t="shared" ref="R89:AG89" si="88">R80-R74</f>
        <v>3.3497727272727289</v>
      </c>
      <c r="S89" s="349">
        <f t="shared" si="88"/>
        <v>2.4500000000000028</v>
      </c>
      <c r="T89" s="349">
        <f>T80-T74</f>
        <v>2.6066785714285672</v>
      </c>
      <c r="U89" s="349">
        <f t="shared" si="88"/>
        <v>2.1000000000000014</v>
      </c>
      <c r="V89" s="349">
        <f t="shared" si="88"/>
        <v>2.6369285714285553</v>
      </c>
      <c r="W89" s="349">
        <f t="shared" si="88"/>
        <v>2.0693181818181827</v>
      </c>
      <c r="X89" s="349">
        <f t="shared" si="88"/>
        <v>2.7000000000000028</v>
      </c>
      <c r="Y89" s="349">
        <f t="shared" si="88"/>
        <v>2.6000000000000014</v>
      </c>
      <c r="Z89" s="362"/>
      <c r="AA89" s="362"/>
      <c r="AB89" s="349">
        <f t="shared" si="88"/>
        <v>2.7000000000000028</v>
      </c>
      <c r="AC89" s="354">
        <f t="shared" si="88"/>
        <v>2.7999999999999972</v>
      </c>
      <c r="AD89" s="351">
        <f>AD80-AD74</f>
        <v>3.3432575757575727</v>
      </c>
      <c r="AE89" s="352">
        <f>AE80-AE74</f>
        <v>2.3855595238095191</v>
      </c>
      <c r="AF89" s="352">
        <f>AF80-AF74</f>
        <v>2.4687489177489113</v>
      </c>
      <c r="AG89" s="352">
        <f t="shared" si="88"/>
        <v>2.7000000000000028</v>
      </c>
      <c r="AH89" s="342">
        <f t="shared" si="65"/>
        <v>2.7243915043290037</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row>
    <row r="90" spans="1:358">
      <c r="A90" s="426"/>
      <c r="B90" s="276"/>
      <c r="C90" s="276"/>
      <c r="D90" s="152"/>
      <c r="E90" s="152"/>
      <c r="F90" s="277"/>
      <c r="G90" s="277"/>
      <c r="H90" s="277"/>
      <c r="I90" s="277"/>
      <c r="J90" s="278"/>
      <c r="K90" s="277"/>
      <c r="L90" s="277"/>
      <c r="M90" s="277"/>
      <c r="N90" s="277"/>
      <c r="O90" s="277"/>
      <c r="P90" s="277"/>
      <c r="Q90" s="277"/>
      <c r="R90" s="279"/>
      <c r="S90" s="279"/>
      <c r="T90" s="279"/>
      <c r="U90" s="279"/>
      <c r="V90" s="279"/>
      <c r="W90" s="279"/>
      <c r="X90" s="279"/>
      <c r="Y90" s="279"/>
      <c r="Z90" s="280"/>
      <c r="AA90" s="280"/>
      <c r="AB90" s="279"/>
      <c r="AC90" s="279"/>
      <c r="AD90" s="279"/>
      <c r="AE90" s="279"/>
      <c r="AF90" s="279"/>
      <c r="AG90" s="279"/>
      <c r="AH90" s="7"/>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row>
    <row r="91" spans="1:358" ht="112.5" hidden="1">
      <c r="A91" s="426"/>
      <c r="B91" s="281"/>
      <c r="C91" s="281"/>
      <c r="D91" s="282"/>
      <c r="E91" s="282"/>
      <c r="F91" s="283" t="s">
        <v>4</v>
      </c>
      <c r="G91" s="283" t="s">
        <v>5</v>
      </c>
      <c r="H91" s="283" t="s">
        <v>6</v>
      </c>
      <c r="I91" s="283" t="s">
        <v>7</v>
      </c>
      <c r="J91" s="284"/>
      <c r="K91" s="283" t="s">
        <v>9</v>
      </c>
      <c r="L91" s="283" t="s">
        <v>9</v>
      </c>
      <c r="M91" s="283" t="s">
        <v>70</v>
      </c>
      <c r="N91" s="283" t="s">
        <v>12</v>
      </c>
      <c r="O91" s="283" t="s">
        <v>13</v>
      </c>
      <c r="P91" s="283" t="s">
        <v>13</v>
      </c>
      <c r="Q91" s="283" t="s">
        <v>13</v>
      </c>
      <c r="R91" s="283"/>
      <c r="S91" s="283"/>
      <c r="T91" s="283"/>
      <c r="U91" s="283"/>
      <c r="V91" s="283" t="s">
        <v>17</v>
      </c>
      <c r="W91" s="286"/>
      <c r="X91" s="286"/>
      <c r="Y91" s="286"/>
      <c r="Z91" s="285"/>
      <c r="AA91" s="285"/>
      <c r="AB91" s="286"/>
      <c r="AC91" s="286"/>
      <c r="AD91" s="283" t="s">
        <v>55</v>
      </c>
      <c r="AE91" s="283" t="s">
        <v>55</v>
      </c>
      <c r="AF91" s="283"/>
      <c r="AG91" s="283" t="s">
        <v>55</v>
      </c>
      <c r="AH91" s="7"/>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row>
    <row r="92" spans="1:358" hidden="1">
      <c r="A92" s="426"/>
      <c r="B92" s="287">
        <v>0.03</v>
      </c>
      <c r="C92" s="287">
        <v>0.03</v>
      </c>
      <c r="D92" s="288"/>
      <c r="E92" s="288"/>
      <c r="F92" s="289">
        <f>$B$92*$J$92</f>
        <v>-0.6</v>
      </c>
      <c r="G92" s="289">
        <f>$B$92*$J$92</f>
        <v>-0.6</v>
      </c>
      <c r="H92" s="289">
        <f>$B$92*$J$92</f>
        <v>-0.6</v>
      </c>
      <c r="I92" s="289">
        <f>$B$92*$J$92</f>
        <v>-0.6</v>
      </c>
      <c r="J92" s="290">
        <v>-20</v>
      </c>
      <c r="K92" s="289">
        <f t="shared" ref="K92:P92" si="89">$B$92*$J$92</f>
        <v>-0.6</v>
      </c>
      <c r="L92" s="289">
        <f t="shared" si="89"/>
        <v>-0.6</v>
      </c>
      <c r="M92" s="289">
        <f t="shared" si="89"/>
        <v>-0.6</v>
      </c>
      <c r="N92" s="289">
        <f t="shared" si="89"/>
        <v>-0.6</v>
      </c>
      <c r="O92" s="289">
        <f t="shared" si="89"/>
        <v>-0.6</v>
      </c>
      <c r="P92" s="289">
        <f t="shared" si="89"/>
        <v>-0.6</v>
      </c>
      <c r="Q92" s="289">
        <f>$B$92*$J$92</f>
        <v>-0.6</v>
      </c>
      <c r="R92" s="291"/>
      <c r="S92" s="291"/>
      <c r="T92" s="291"/>
      <c r="U92" s="291"/>
      <c r="V92" s="291">
        <v>0.94499999999999995</v>
      </c>
      <c r="W92" s="291"/>
      <c r="X92" s="291"/>
      <c r="Y92" s="291"/>
      <c r="Z92" s="292"/>
      <c r="AA92" s="292"/>
      <c r="AB92" s="291"/>
      <c r="AC92" s="291"/>
      <c r="AD92" s="289">
        <f>$B$92*$J$92</f>
        <v>-0.6</v>
      </c>
      <c r="AE92" s="289">
        <f>$B$92*$J$92</f>
        <v>-0.6</v>
      </c>
      <c r="AF92" s="289"/>
      <c r="AG92" s="289">
        <f>$B$92*$J$92</f>
        <v>-0.6</v>
      </c>
      <c r="AH92" s="7"/>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row>
    <row r="93" spans="1:358" hidden="1">
      <c r="A93" s="426"/>
      <c r="B93" s="287">
        <v>0.03</v>
      </c>
      <c r="C93" s="287">
        <v>0.03</v>
      </c>
      <c r="D93" s="288"/>
      <c r="E93" s="288"/>
      <c r="F93" s="289">
        <f t="shared" ref="F93:I96" si="90">$B93*(F75-F$74-1.7)</f>
        <v>-5.0999999999999997E-2</v>
      </c>
      <c r="G93" s="289">
        <f t="shared" si="90"/>
        <v>-0.14202300000000007</v>
      </c>
      <c r="H93" s="289">
        <f t="shared" si="90"/>
        <v>-0.10879736842105259</v>
      </c>
      <c r="I93" s="289">
        <f t="shared" si="90"/>
        <v>-8.1000000000004332E-3</v>
      </c>
      <c r="J93" s="290"/>
      <c r="K93" s="289" t="e">
        <f t="shared" ref="K93:P96" si="91">$B93*(K75-K$74-1.7)</f>
        <v>#REF!</v>
      </c>
      <c r="L93" s="289" t="e">
        <f t="shared" si="91"/>
        <v>#REF!</v>
      </c>
      <c r="M93" s="289">
        <f t="shared" si="91"/>
        <v>-8.2500000000000837E-3</v>
      </c>
      <c r="N93" s="289">
        <f t="shared" si="91"/>
        <v>6.5249999999999989E-2</v>
      </c>
      <c r="O93" s="289">
        <f t="shared" si="91"/>
        <v>0.129</v>
      </c>
      <c r="P93" s="289">
        <f t="shared" si="91"/>
        <v>0.24269999999999989</v>
      </c>
      <c r="Q93" s="289">
        <f>$B93*(Q75-Q$74-1.7)</f>
        <v>8.6257894736842158E-2</v>
      </c>
      <c r="R93" s="291"/>
      <c r="S93" s="291"/>
      <c r="T93" s="291"/>
      <c r="U93" s="291"/>
      <c r="V93" s="291" t="e">
        <v>#REF!</v>
      </c>
      <c r="W93" s="291"/>
      <c r="X93" s="291"/>
      <c r="Y93" s="291"/>
      <c r="Z93" s="292"/>
      <c r="AA93" s="292"/>
      <c r="AB93" s="291"/>
      <c r="AC93" s="291"/>
      <c r="AD93" s="289">
        <f t="shared" ref="AD93:AG96" si="92">$B93*(AD75-AD$74-1.7)</f>
        <v>0.13127535885167471</v>
      </c>
      <c r="AE93" s="289">
        <f t="shared" si="92"/>
        <v>-2.8019047619047496E-2</v>
      </c>
      <c r="AF93" s="289"/>
      <c r="AG93" s="289">
        <f t="shared" si="92"/>
        <v>-5.9999999999999915E-2</v>
      </c>
      <c r="AH93" s="7"/>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row>
    <row r="94" spans="1:358" hidden="1">
      <c r="A94" s="426"/>
      <c r="B94" s="287">
        <v>0.16</v>
      </c>
      <c r="C94" s="287">
        <v>0.16</v>
      </c>
      <c r="D94" s="288"/>
      <c r="E94" s="288"/>
      <c r="F94" s="289">
        <f t="shared" si="90"/>
        <v>-0.27200000000000002</v>
      </c>
      <c r="G94" s="289">
        <f t="shared" si="90"/>
        <v>2.8906079999999994</v>
      </c>
      <c r="H94" s="289">
        <f t="shared" si="90"/>
        <v>2.6582315789473734</v>
      </c>
      <c r="I94" s="289">
        <f t="shared" si="90"/>
        <v>2.9057599999999999</v>
      </c>
      <c r="J94" s="290"/>
      <c r="K94" s="289">
        <f t="shared" si="91"/>
        <v>2.3652000000000006</v>
      </c>
      <c r="L94" s="289">
        <f t="shared" si="91"/>
        <v>2.4879999999999991</v>
      </c>
      <c r="M94" s="289">
        <f t="shared" si="91"/>
        <v>2.3475999999999995</v>
      </c>
      <c r="N94" s="289">
        <f t="shared" si="91"/>
        <v>2.258</v>
      </c>
      <c r="O94" s="289">
        <f t="shared" si="91"/>
        <v>2.528</v>
      </c>
      <c r="P94" s="289">
        <f t="shared" si="91"/>
        <v>3.5056000000000007</v>
      </c>
      <c r="Q94" s="289">
        <f>$B94*(Q76-Q$74-1.7)</f>
        <v>2.1612631578947372</v>
      </c>
      <c r="R94" s="291"/>
      <c r="S94" s="291"/>
      <c r="T94" s="291"/>
      <c r="U94" s="291"/>
      <c r="V94" s="291" t="e">
        <v>#REF!</v>
      </c>
      <c r="W94" s="291"/>
      <c r="X94" s="291"/>
      <c r="Y94" s="291"/>
      <c r="Z94" s="292"/>
      <c r="AA94" s="292"/>
      <c r="AB94" s="291"/>
      <c r="AC94" s="291"/>
      <c r="AD94" s="289">
        <f t="shared" si="92"/>
        <v>2.7385543859649126</v>
      </c>
      <c r="AE94" s="289">
        <f t="shared" si="92"/>
        <v>2.0456888888888893</v>
      </c>
      <c r="AF94" s="289"/>
      <c r="AG94" s="289">
        <f t="shared" si="92"/>
        <v>1.5572552121212124</v>
      </c>
      <c r="AH94" s="7"/>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row>
    <row r="95" spans="1:358" hidden="1">
      <c r="A95" s="252"/>
      <c r="B95" s="287">
        <v>0.15</v>
      </c>
      <c r="C95" s="287">
        <v>0.15</v>
      </c>
      <c r="D95" s="288"/>
      <c r="E95" s="288"/>
      <c r="F95" s="289">
        <f t="shared" si="90"/>
        <v>-0.255</v>
      </c>
      <c r="G95" s="289">
        <f t="shared" si="90"/>
        <v>1.1893499999999997</v>
      </c>
      <c r="H95" s="289">
        <f t="shared" si="90"/>
        <v>1.1527499999999997</v>
      </c>
      <c r="I95" s="289">
        <f t="shared" si="90"/>
        <v>1.7877749999999986</v>
      </c>
      <c r="J95" s="290"/>
      <c r="K95" s="289">
        <f t="shared" si="91"/>
        <v>1.7115</v>
      </c>
      <c r="L95" s="289">
        <f t="shared" si="91"/>
        <v>1.7602500000000003</v>
      </c>
      <c r="M95" s="289">
        <f t="shared" si="91"/>
        <v>1.7467499999999998</v>
      </c>
      <c r="N95" s="289">
        <f t="shared" si="91"/>
        <v>1.8794999999999995</v>
      </c>
      <c r="O95" s="289">
        <f t="shared" si="91"/>
        <v>2.085</v>
      </c>
      <c r="P95" s="289">
        <f t="shared" si="91"/>
        <v>1.4099999999999997</v>
      </c>
      <c r="Q95" s="289">
        <f>$B95*(Q77-Q$74-1.7)</f>
        <v>1.5016578947368429</v>
      </c>
      <c r="R95" s="291"/>
      <c r="S95" s="291"/>
      <c r="T95" s="291"/>
      <c r="U95" s="291"/>
      <c r="V95" s="291" t="e">
        <v>#REF!</v>
      </c>
      <c r="W95" s="291"/>
      <c r="X95" s="291"/>
      <c r="Y95" s="291"/>
      <c r="Z95" s="292"/>
      <c r="AA95" s="292"/>
      <c r="AB95" s="291"/>
      <c r="AC95" s="291"/>
      <c r="AD95" s="289">
        <f t="shared" si="92"/>
        <v>1.4974617224880389</v>
      </c>
      <c r="AE95" s="289">
        <f t="shared" si="92"/>
        <v>1.4100714285714291</v>
      </c>
      <c r="AF95" s="289"/>
      <c r="AG95" s="289">
        <f t="shared" si="92"/>
        <v>1.6175000000000002</v>
      </c>
      <c r="AH95" s="7"/>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row>
    <row r="96" spans="1:358" hidden="1">
      <c r="A96" s="252"/>
      <c r="B96" s="287">
        <v>0.39</v>
      </c>
      <c r="C96" s="287">
        <v>0.39</v>
      </c>
      <c r="D96" s="288"/>
      <c r="E96" s="288"/>
      <c r="F96" s="289">
        <f t="shared" si="90"/>
        <v>-0.66300000000000003</v>
      </c>
      <c r="G96" s="289">
        <f t="shared" si="90"/>
        <v>2.8040999999999974</v>
      </c>
      <c r="H96" s="289">
        <f t="shared" si="90"/>
        <v>3.0129552631578984</v>
      </c>
      <c r="I96" s="289">
        <f t="shared" si="90"/>
        <v>4.8371700000000013</v>
      </c>
      <c r="J96" s="290"/>
      <c r="K96" s="289">
        <f t="shared" si="91"/>
        <v>4.5435000000000008</v>
      </c>
      <c r="L96" s="289">
        <f t="shared" si="91"/>
        <v>4.6995000000000005</v>
      </c>
      <c r="M96" s="289">
        <f t="shared" si="91"/>
        <v>4.4343000000000004</v>
      </c>
      <c r="N96" s="289">
        <f t="shared" si="91"/>
        <v>4.8087000000000009</v>
      </c>
      <c r="O96" s="289">
        <f t="shared" si="91"/>
        <v>4.8555000000000001</v>
      </c>
      <c r="P96" s="289">
        <f t="shared" si="91"/>
        <v>2.9796</v>
      </c>
      <c r="Q96" s="289">
        <f>$B96*(Q78-Q$74-1.7)</f>
        <v>2.9093999999999989</v>
      </c>
      <c r="R96" s="291"/>
      <c r="S96" s="291"/>
      <c r="T96" s="291"/>
      <c r="U96" s="291"/>
      <c r="V96" s="291" t="e">
        <v>#REF!</v>
      </c>
      <c r="W96" s="291"/>
      <c r="X96" s="291"/>
      <c r="Y96" s="291"/>
      <c r="Z96" s="292"/>
      <c r="AA96" s="292"/>
      <c r="AB96" s="291"/>
      <c r="AC96" s="291"/>
      <c r="AD96" s="289">
        <f t="shared" si="92"/>
        <v>3.0908681818181831</v>
      </c>
      <c r="AE96" s="289">
        <f t="shared" si="92"/>
        <v>3.4103333333333361</v>
      </c>
      <c r="AF96" s="289"/>
      <c r="AG96" s="289">
        <f t="shared" si="92"/>
        <v>3.9324999999999997</v>
      </c>
      <c r="AH96" s="7"/>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row>
    <row r="97" spans="1:358" hidden="1">
      <c r="A97" s="252"/>
      <c r="B97" s="287">
        <v>0.12</v>
      </c>
      <c r="C97" s="287">
        <v>0.12</v>
      </c>
      <c r="D97" s="288"/>
      <c r="E97" s="288"/>
      <c r="F97" s="289">
        <f>$B$97*((F79/6.5)-(F$74-1.7))</f>
        <v>0.20399999999999999</v>
      </c>
      <c r="G97" s="289">
        <f>$B$97*((G79/6.5)-(G$74-1.7))</f>
        <v>-5.637637662992125</v>
      </c>
      <c r="H97" s="289">
        <f>$B$97*((H79/6.5)-(H$74-1.7))</f>
        <v>-4.8036857088208089</v>
      </c>
      <c r="I97" s="289">
        <f>$B$97*((I79/6.5)-(I$74-1.7))</f>
        <v>-4.5491414900060576</v>
      </c>
      <c r="J97" s="290"/>
      <c r="K97" s="289">
        <f t="shared" ref="K97:M97" si="93">$B$97*((K79/6.5)-(K$74-1.7))</f>
        <v>-0.88577076923076925</v>
      </c>
      <c r="L97" s="289">
        <f t="shared" si="93"/>
        <v>-0.88175538461538472</v>
      </c>
      <c r="M97" s="289">
        <f t="shared" si="93"/>
        <v>-0.90721384615384548</v>
      </c>
      <c r="N97" s="289">
        <f>$B$97*((N79/6.5)-(N$74-1.7))</f>
        <v>-0.73502076923076998</v>
      </c>
      <c r="O97" s="289">
        <f>$B$97*((O79/6.5)-(O$74-1.7))</f>
        <v>-0.58535384615384611</v>
      </c>
      <c r="P97" s="289">
        <f>$B$97*((P79/6.5)-(P$74-1.7))</f>
        <v>-0.23717538461538468</v>
      </c>
      <c r="Q97" s="289">
        <f>$B$97*((Q79/6.5)-(Q$74-1.7))</f>
        <v>-0.47267805668016233</v>
      </c>
      <c r="R97" s="291"/>
      <c r="S97" s="291"/>
      <c r="T97" s="291"/>
      <c r="U97" s="291"/>
      <c r="V97" s="291" t="e">
        <v>#REF!</v>
      </c>
      <c r="W97" s="291"/>
      <c r="X97" s="291"/>
      <c r="Y97" s="291"/>
      <c r="Z97" s="292"/>
      <c r="AA97" s="292"/>
      <c r="AB97" s="291"/>
      <c r="AC97" s="291"/>
      <c r="AD97" s="289">
        <f t="shared" ref="AD97:AG97" si="94">$B$97*((AD79/6.5)-(AD$74-1.7))</f>
        <v>-0.48635767390504225</v>
      </c>
      <c r="AE97" s="289">
        <f t="shared" si="94"/>
        <v>-0.9568099633699626</v>
      </c>
      <c r="AF97" s="289"/>
      <c r="AG97" s="289">
        <f t="shared" si="94"/>
        <v>-0.62584615384615372</v>
      </c>
      <c r="AH97" s="7"/>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row>
    <row r="98" spans="1:358" hidden="1">
      <c r="A98" s="252"/>
      <c r="B98" s="287">
        <v>0.03</v>
      </c>
      <c r="C98" s="287">
        <v>0.03</v>
      </c>
      <c r="D98" s="288"/>
      <c r="E98" s="288"/>
      <c r="F98" s="289">
        <f>$B98*(F81-F$74-1.7)</f>
        <v>-5.0999999999999997E-2</v>
      </c>
      <c r="G98" s="289">
        <f>$B98*(G81-G$74-1.7)</f>
        <v>-1.7363999999999999</v>
      </c>
      <c r="H98" s="289">
        <f>$B98*(H81-H$74-1.7)</f>
        <v>-1.4817236842105261</v>
      </c>
      <c r="I98" s="289">
        <f>$B98*(I81-I$74-1.7)</f>
        <v>-1.4122500000000002</v>
      </c>
      <c r="J98" s="290"/>
      <c r="K98" s="289">
        <f t="shared" ref="K98:M98" si="95">$B98*(K81-K$74-1.7)</f>
        <v>-1.5</v>
      </c>
      <c r="L98" s="289">
        <f t="shared" si="95"/>
        <v>-1.4565000000000001</v>
      </c>
      <c r="M98" s="289">
        <f t="shared" si="95"/>
        <v>-1.5100499999999999</v>
      </c>
      <c r="N98" s="289">
        <f>$B98*(N81-N$74-1.7)</f>
        <v>-1.4385000000000001</v>
      </c>
      <c r="O98" s="289">
        <f>$B98*(O81-O$74-1.7)</f>
        <v>-5.0999999999999997E-2</v>
      </c>
      <c r="P98" s="289">
        <f>$B98*(P81-P$74-1.7)</f>
        <v>-0.85529999999999995</v>
      </c>
      <c r="Q98" s="289">
        <f>$B98*(Q81-Q$74-1.7)</f>
        <v>-0.93007894736842101</v>
      </c>
      <c r="R98" s="291"/>
      <c r="S98" s="291"/>
      <c r="T98" s="291"/>
      <c r="U98" s="291"/>
      <c r="V98" s="291" t="e">
        <v>#REF!</v>
      </c>
      <c r="W98" s="291"/>
      <c r="X98" s="291"/>
      <c r="Y98" s="291"/>
      <c r="Z98" s="292"/>
      <c r="AA98" s="292"/>
      <c r="AB98" s="291"/>
      <c r="AC98" s="291"/>
      <c r="AD98" s="289">
        <f t="shared" ref="AD98:AG98" si="96">$B98*(AD81-AD$74-1.7)</f>
        <v>-0.96354449760765526</v>
      </c>
      <c r="AE98" s="289">
        <f t="shared" si="96"/>
        <v>-1.3479857142857143</v>
      </c>
      <c r="AF98" s="289"/>
      <c r="AG98" s="289">
        <f t="shared" si="96"/>
        <v>-1.421</v>
      </c>
      <c r="AH98" s="7"/>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row>
    <row r="99" spans="1:358" hidden="1">
      <c r="A99" s="252"/>
      <c r="B99" s="287">
        <v>0.09</v>
      </c>
      <c r="C99" s="287">
        <v>0.09</v>
      </c>
      <c r="D99" s="288"/>
      <c r="E99" s="288"/>
      <c r="F99" s="289"/>
      <c r="G99" s="289"/>
      <c r="H99" s="289"/>
      <c r="I99" s="289"/>
      <c r="J99" s="290"/>
      <c r="K99" s="289"/>
      <c r="L99" s="289"/>
      <c r="M99" s="289"/>
      <c r="N99" s="289"/>
      <c r="O99" s="289"/>
      <c r="P99" s="289"/>
      <c r="Q99" s="289"/>
      <c r="R99" s="291"/>
      <c r="S99" s="291"/>
      <c r="T99" s="291"/>
      <c r="U99" s="291"/>
      <c r="V99" s="291"/>
      <c r="W99" s="291"/>
      <c r="X99" s="291"/>
      <c r="Y99" s="291"/>
      <c r="Z99" s="292"/>
      <c r="AA99" s="292"/>
      <c r="AB99" s="291"/>
      <c r="AC99" s="291"/>
      <c r="AD99" s="289"/>
      <c r="AE99" s="289"/>
      <c r="AF99" s="289"/>
      <c r="AG99" s="289"/>
      <c r="AH99" s="7"/>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row>
    <row r="100" spans="1:358" hidden="1">
      <c r="A100" s="252"/>
      <c r="B100" s="293"/>
      <c r="C100" s="293"/>
      <c r="D100" s="294"/>
      <c r="E100" s="294"/>
      <c r="F100" s="289">
        <f>SUM(F92:F98)</f>
        <v>-1.6879999999999999</v>
      </c>
      <c r="G100" s="289">
        <f>SUM(G92:G98)</f>
        <v>-1.2320026629921286</v>
      </c>
      <c r="H100" s="289">
        <f t="shared" ref="H100" si="97">SUM(H92:H98)</f>
        <v>-0.17026991934711599</v>
      </c>
      <c r="I100" s="289">
        <f>SUM(I92:I98)</f>
        <v>2.9612135099939429</v>
      </c>
      <c r="J100" s="290"/>
      <c r="K100" s="289" t="e">
        <f t="shared" ref="K100:M100" si="98">SUM(K92:K98)</f>
        <v>#REF!</v>
      </c>
      <c r="L100" s="289" t="e">
        <f t="shared" si="98"/>
        <v>#REF!</v>
      </c>
      <c r="M100" s="289">
        <f t="shared" si="98"/>
        <v>5.503136153846155</v>
      </c>
      <c r="N100" s="289">
        <f>SUM(N92:N98)</f>
        <v>6.2379292307692298</v>
      </c>
      <c r="O100" s="289">
        <f>SUM(O92:O98)</f>
        <v>8.3611461538461516</v>
      </c>
      <c r="P100" s="289">
        <f>SUM(P92:P98)</f>
        <v>6.4454246153846162</v>
      </c>
      <c r="Q100" s="289">
        <f t="shared" ref="Q100" si="99">SUM(Q92:Q98)</f>
        <v>4.6558219433198378</v>
      </c>
      <c r="R100" s="291"/>
      <c r="S100" s="291"/>
      <c r="T100" s="291"/>
      <c r="U100" s="291"/>
      <c r="V100" s="291" t="e">
        <v>#REF!</v>
      </c>
      <c r="W100" s="291"/>
      <c r="X100" s="291"/>
      <c r="Y100" s="291"/>
      <c r="Z100" s="292"/>
      <c r="AA100" s="292"/>
      <c r="AB100" s="291"/>
      <c r="AC100" s="291"/>
      <c r="AD100" s="289">
        <f t="shared" ref="AD100:AG100" si="100">SUM(AD92:AD98)</f>
        <v>5.4082574776101122</v>
      </c>
      <c r="AE100" s="289">
        <f t="shared" si="100"/>
        <v>3.9332789255189295</v>
      </c>
      <c r="AF100" s="289"/>
      <c r="AG100" s="289">
        <f t="shared" si="100"/>
        <v>4.4004090582750583</v>
      </c>
      <c r="AH100" s="7"/>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row>
    <row r="101" spans="1:358">
      <c r="A101" s="252"/>
      <c r="B101" s="276"/>
      <c r="C101" s="276"/>
      <c r="D101" s="152"/>
      <c r="E101" s="152"/>
      <c r="F101" s="277"/>
      <c r="G101" s="277"/>
      <c r="H101" s="277"/>
      <c r="I101" s="277"/>
      <c r="J101" s="278"/>
      <c r="K101" s="277"/>
      <c r="L101" s="277"/>
      <c r="M101" s="277"/>
      <c r="N101" s="277"/>
      <c r="O101" s="277"/>
      <c r="P101" s="277"/>
      <c r="Q101" s="277"/>
      <c r="R101" s="277"/>
      <c r="S101" s="277"/>
      <c r="T101" s="277"/>
      <c r="U101" s="277"/>
      <c r="V101" s="279"/>
      <c r="W101" s="279"/>
      <c r="X101" s="279"/>
      <c r="Y101" s="279"/>
      <c r="Z101" s="280"/>
      <c r="AA101" s="280"/>
      <c r="AB101" s="279"/>
      <c r="AC101" s="279"/>
      <c r="AD101" s="279"/>
      <c r="AE101" s="279"/>
      <c r="AF101" s="279"/>
      <c r="AG101" s="279"/>
      <c r="AH101" s="7"/>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row>
    <row r="102" spans="1:358">
      <c r="A102" s="252"/>
      <c r="B102" s="276"/>
      <c r="C102" s="276"/>
      <c r="D102" s="152"/>
      <c r="E102" s="152"/>
      <c r="F102" s="277"/>
      <c r="G102" s="277"/>
      <c r="H102" s="277"/>
      <c r="I102" s="277"/>
      <c r="J102" s="278"/>
      <c r="K102" s="277"/>
      <c r="L102" s="277"/>
      <c r="M102" s="277"/>
      <c r="N102" s="277"/>
      <c r="O102" s="277"/>
      <c r="P102" s="277"/>
      <c r="Q102" s="277"/>
      <c r="R102" s="277"/>
      <c r="S102" s="277"/>
      <c r="T102" s="277"/>
      <c r="U102" s="277"/>
      <c r="V102" s="279"/>
      <c r="W102" s="279"/>
      <c r="X102" s="279"/>
      <c r="Y102" s="279"/>
      <c r="Z102" s="280"/>
      <c r="AA102" s="280"/>
      <c r="AB102" s="279"/>
      <c r="AC102" s="279"/>
      <c r="AD102" s="279"/>
      <c r="AE102" s="279"/>
      <c r="AF102" s="279"/>
      <c r="AG102" s="279"/>
      <c r="AH102" s="7"/>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row>
    <row r="103" spans="1:358">
      <c r="A103" s="252"/>
      <c r="B103" s="276"/>
      <c r="C103" s="276"/>
      <c r="D103" s="152"/>
      <c r="E103" s="152"/>
      <c r="F103" s="277"/>
      <c r="G103" s="277"/>
      <c r="H103" s="277"/>
      <c r="I103" s="277"/>
      <c r="J103" s="278"/>
      <c r="K103" s="277"/>
      <c r="L103" s="277"/>
      <c r="M103" s="277"/>
      <c r="N103" s="277"/>
      <c r="O103" s="277"/>
      <c r="P103" s="277"/>
      <c r="Q103" s="277"/>
      <c r="R103" s="277"/>
      <c r="S103" s="277"/>
      <c r="T103" s="277"/>
      <c r="U103" s="277"/>
      <c r="V103" s="279"/>
      <c r="W103" s="279"/>
      <c r="X103" s="279"/>
      <c r="Y103" s="279"/>
      <c r="Z103" s="280"/>
      <c r="AA103" s="280"/>
      <c r="AB103" s="279"/>
      <c r="AC103" s="279"/>
      <c r="AD103" s="279"/>
      <c r="AE103" s="279"/>
      <c r="AF103" s="279"/>
      <c r="AG103" s="279"/>
      <c r="AH103" s="7"/>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row>
    <row r="104" spans="1:358">
      <c r="A104" s="295"/>
      <c r="B104" s="276"/>
      <c r="C104" s="276"/>
      <c r="D104" s="152"/>
      <c r="E104" s="152"/>
      <c r="F104" s="277"/>
      <c r="G104" s="277"/>
      <c r="H104" s="277"/>
      <c r="I104" s="277"/>
      <c r="J104" s="278"/>
      <c r="K104" s="277"/>
      <c r="L104" s="277"/>
      <c r="M104" s="277"/>
      <c r="N104" s="277"/>
      <c r="O104" s="277"/>
      <c r="P104" s="277"/>
      <c r="Q104" s="277"/>
      <c r="R104" s="277"/>
      <c r="S104" s="277"/>
      <c r="T104" s="277"/>
      <c r="U104" s="277"/>
      <c r="V104" s="279"/>
      <c r="W104" s="279"/>
      <c r="X104" s="279"/>
      <c r="Y104" s="279"/>
      <c r="Z104" s="280"/>
      <c r="AA104" s="280"/>
      <c r="AB104" s="279"/>
      <c r="AC104" s="279"/>
      <c r="AD104" s="279"/>
      <c r="AE104" s="279"/>
      <c r="AF104" s="279"/>
      <c r="AG104" s="279"/>
      <c r="AH104" s="7"/>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row>
    <row r="105" spans="1:358">
      <c r="A105" s="295"/>
      <c r="B105" s="276"/>
      <c r="C105" s="276"/>
      <c r="D105" s="152"/>
      <c r="E105" s="152"/>
      <c r="F105" s="277"/>
      <c r="G105" s="277"/>
      <c r="H105" s="277"/>
      <c r="I105" s="277"/>
      <c r="J105" s="278"/>
      <c r="K105" s="277"/>
      <c r="L105" s="277"/>
      <c r="M105" s="277"/>
      <c r="N105" s="277"/>
      <c r="O105" s="277"/>
      <c r="P105" s="277"/>
      <c r="Q105" s="277"/>
      <c r="R105" s="277"/>
      <c r="S105" s="277"/>
      <c r="T105" s="277"/>
      <c r="U105" s="277"/>
      <c r="V105" s="279"/>
      <c r="W105" s="279"/>
      <c r="X105" s="279"/>
      <c r="Y105" s="279"/>
      <c r="Z105" s="280"/>
      <c r="AA105" s="280"/>
      <c r="AB105" s="279"/>
      <c r="AC105" s="279"/>
      <c r="AD105" s="279"/>
      <c r="AE105" s="279"/>
      <c r="AF105" s="279"/>
      <c r="AG105" s="279"/>
      <c r="AH105" s="7"/>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row>
    <row r="106" spans="1:358">
      <c r="A106" s="295"/>
      <c r="B106" s="276"/>
      <c r="C106" s="276"/>
      <c r="D106" s="152"/>
      <c r="E106" s="152"/>
      <c r="F106" s="277"/>
      <c r="G106" s="277"/>
      <c r="H106" s="277"/>
      <c r="I106" s="277"/>
      <c r="J106" s="278"/>
      <c r="K106" s="277"/>
      <c r="L106" s="277"/>
      <c r="M106" s="277"/>
      <c r="N106" s="277"/>
      <c r="O106" s="277"/>
      <c r="P106" s="277"/>
      <c r="Q106" s="277"/>
      <c r="R106" s="277"/>
      <c r="S106" s="277"/>
      <c r="T106" s="277"/>
      <c r="U106" s="277"/>
      <c r="V106" s="279"/>
      <c r="W106" s="279"/>
      <c r="X106" s="279"/>
      <c r="Y106" s="279"/>
      <c r="Z106" s="280"/>
      <c r="AA106" s="280"/>
      <c r="AB106" s="279"/>
      <c r="AC106" s="279"/>
      <c r="AD106" s="279"/>
      <c r="AE106" s="279"/>
      <c r="AF106" s="279"/>
      <c r="AG106" s="279"/>
      <c r="AH106" s="7"/>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row>
    <row r="107" spans="1:358">
      <c r="A107" s="295"/>
      <c r="B107" s="276"/>
      <c r="C107" s="276"/>
      <c r="D107" s="152"/>
      <c r="E107" s="152"/>
      <c r="F107" s="277"/>
      <c r="G107" s="277"/>
      <c r="H107" s="277"/>
      <c r="I107" s="277"/>
      <c r="J107" s="278"/>
      <c r="K107" s="277"/>
      <c r="L107" s="277"/>
      <c r="M107" s="277"/>
      <c r="N107" s="277"/>
      <c r="O107" s="277"/>
      <c r="P107" s="277"/>
      <c r="Q107" s="277"/>
      <c r="R107" s="277"/>
      <c r="S107" s="277"/>
      <c r="T107" s="277"/>
      <c r="U107" s="277"/>
      <c r="V107" s="279"/>
      <c r="W107" s="279"/>
      <c r="X107" s="279"/>
      <c r="Y107" s="279"/>
      <c r="Z107" s="280"/>
      <c r="AA107" s="280"/>
      <c r="AB107" s="279"/>
      <c r="AC107" s="279"/>
      <c r="AD107" s="279"/>
      <c r="AE107" s="279"/>
      <c r="AF107" s="279"/>
      <c r="AG107" s="279"/>
      <c r="AH107" s="7"/>
    </row>
    <row r="108" spans="1:358">
      <c r="A108" s="252"/>
      <c r="B108" s="276"/>
      <c r="C108" s="276"/>
      <c r="D108" s="152"/>
      <c r="E108" s="152"/>
      <c r="F108" s="277"/>
      <c r="G108" s="277"/>
      <c r="H108" s="277"/>
      <c r="I108" s="277"/>
      <c r="J108" s="278"/>
      <c r="K108" s="277"/>
      <c r="L108" s="277"/>
      <c r="M108" s="277"/>
      <c r="N108" s="277"/>
      <c r="O108" s="277"/>
      <c r="P108" s="277"/>
      <c r="Q108" s="277"/>
      <c r="R108" s="277"/>
      <c r="S108" s="277"/>
      <c r="T108" s="277"/>
      <c r="U108" s="277"/>
      <c r="V108" s="279"/>
      <c r="W108" s="279"/>
      <c r="X108" s="279"/>
      <c r="Y108" s="279"/>
      <c r="Z108" s="280"/>
      <c r="AA108" s="280"/>
      <c r="AB108" s="279"/>
      <c r="AC108" s="279"/>
      <c r="AD108" s="279"/>
      <c r="AE108" s="279"/>
      <c r="AF108" s="279"/>
      <c r="AG108" s="279"/>
      <c r="AH108" s="7"/>
    </row>
    <row r="109" spans="1:358">
      <c r="A109" s="252"/>
      <c r="B109" s="276"/>
      <c r="C109" s="276"/>
      <c r="D109" s="152"/>
      <c r="E109" s="152"/>
      <c r="F109" s="277"/>
      <c r="G109" s="277"/>
      <c r="H109" s="277"/>
      <c r="I109" s="277"/>
      <c r="J109" s="278"/>
      <c r="K109" s="277"/>
      <c r="L109" s="277"/>
      <c r="M109" s="277"/>
      <c r="N109" s="277"/>
      <c r="O109" s="277"/>
      <c r="P109" s="277"/>
      <c r="Q109" s="277"/>
      <c r="R109" s="277"/>
      <c r="S109" s="277"/>
      <c r="T109" s="277"/>
      <c r="U109" s="277"/>
      <c r="V109" s="279"/>
      <c r="W109" s="279"/>
      <c r="X109" s="279"/>
      <c r="Y109" s="279"/>
      <c r="Z109" s="280"/>
      <c r="AA109" s="280"/>
      <c r="AB109" s="279"/>
      <c r="AC109" s="279"/>
      <c r="AD109" s="279"/>
      <c r="AE109" s="279"/>
      <c r="AF109" s="279"/>
      <c r="AG109" s="279"/>
      <c r="AH109" s="7"/>
    </row>
    <row r="110" spans="1:358">
      <c r="A110" s="426"/>
      <c r="B110" s="276"/>
      <c r="C110" s="276"/>
      <c r="D110" s="152"/>
      <c r="E110" s="152"/>
      <c r="F110" s="277"/>
      <c r="G110" s="277"/>
      <c r="H110" s="277"/>
      <c r="I110" s="277"/>
      <c r="J110" s="278"/>
      <c r="K110" s="277"/>
      <c r="L110" s="277"/>
      <c r="M110" s="277"/>
      <c r="N110" s="277"/>
      <c r="O110" s="277"/>
      <c r="P110" s="277"/>
      <c r="Q110" s="277"/>
      <c r="R110" s="277"/>
      <c r="S110" s="277"/>
      <c r="T110" s="277"/>
      <c r="U110" s="277"/>
      <c r="V110" s="279"/>
      <c r="W110" s="279"/>
      <c r="X110" s="279"/>
      <c r="Y110" s="279"/>
      <c r="Z110" s="280"/>
      <c r="AA110" s="280"/>
      <c r="AB110" s="279"/>
      <c r="AC110" s="279"/>
      <c r="AD110" s="279"/>
      <c r="AE110" s="279"/>
      <c r="AF110" s="279"/>
      <c r="AG110" s="279"/>
      <c r="AH110" s="7"/>
    </row>
    <row r="111" spans="1:358">
      <c r="A111" s="426"/>
      <c r="B111" s="276"/>
      <c r="C111" s="276"/>
      <c r="D111" s="152"/>
      <c r="E111" s="152"/>
      <c r="F111" s="277"/>
      <c r="G111" s="277"/>
      <c r="H111" s="277"/>
      <c r="I111" s="277"/>
      <c r="J111" s="278"/>
      <c r="K111" s="277"/>
      <c r="L111" s="277"/>
      <c r="M111" s="277"/>
      <c r="N111" s="277"/>
      <c r="O111" s="277"/>
      <c r="P111" s="277"/>
      <c r="Q111" s="277"/>
      <c r="R111" s="277"/>
      <c r="S111" s="277"/>
      <c r="T111" s="277"/>
      <c r="U111" s="277"/>
      <c r="V111" s="279"/>
      <c r="W111" s="279"/>
      <c r="X111" s="279"/>
      <c r="Y111" s="279"/>
      <c r="Z111" s="280"/>
      <c r="AA111" s="280"/>
      <c r="AB111" s="279"/>
      <c r="AC111" s="279"/>
      <c r="AD111" s="279"/>
      <c r="AE111" s="279"/>
      <c r="AF111" s="279"/>
      <c r="AG111" s="279"/>
      <c r="AH111" s="7"/>
    </row>
    <row r="112" spans="1:358" s="1" customFormat="1">
      <c r="A112" s="252"/>
      <c r="B112" s="276"/>
      <c r="C112" s="276"/>
      <c r="D112" s="152"/>
      <c r="E112" s="152"/>
      <c r="F112" s="277"/>
      <c r="G112" s="277"/>
      <c r="H112" s="277"/>
      <c r="I112" s="277"/>
      <c r="J112" s="278"/>
      <c r="K112" s="277"/>
      <c r="L112" s="277"/>
      <c r="M112" s="277"/>
      <c r="N112" s="277"/>
      <c r="O112" s="277"/>
      <c r="P112" s="277"/>
      <c r="Q112" s="277"/>
      <c r="R112" s="277"/>
      <c r="S112" s="277"/>
      <c r="T112" s="277"/>
      <c r="U112" s="277"/>
      <c r="V112" s="279"/>
      <c r="W112" s="279"/>
      <c r="X112" s="279"/>
      <c r="Y112" s="279"/>
      <c r="Z112" s="280"/>
      <c r="AA112" s="280"/>
      <c r="AB112" s="279"/>
      <c r="AC112" s="279"/>
      <c r="AD112" s="279"/>
      <c r="AE112" s="279"/>
      <c r="AF112" s="279"/>
      <c r="AG112" s="279"/>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c r="GG112" s="152"/>
      <c r="GH112" s="152"/>
      <c r="GI112" s="152"/>
      <c r="GJ112" s="152"/>
      <c r="GK112" s="152"/>
      <c r="GL112" s="152"/>
      <c r="GM112" s="152"/>
      <c r="GN112" s="152"/>
      <c r="GO112" s="152"/>
      <c r="GP112" s="152"/>
      <c r="GQ112" s="152"/>
      <c r="GR112" s="152"/>
      <c r="GS112" s="152"/>
      <c r="GT112" s="152"/>
      <c r="GU112" s="152"/>
      <c r="GV112" s="152"/>
      <c r="GW112" s="152"/>
      <c r="GX112" s="152"/>
      <c r="GY112" s="152"/>
      <c r="GZ112" s="152"/>
      <c r="HA112" s="152"/>
      <c r="HB112" s="152"/>
      <c r="HC112" s="152"/>
      <c r="HD112" s="152"/>
      <c r="HE112" s="152"/>
      <c r="HF112" s="152"/>
      <c r="HG112" s="152"/>
      <c r="HH112" s="152"/>
      <c r="HI112" s="152"/>
      <c r="HJ112" s="152"/>
      <c r="HK112" s="152"/>
      <c r="HL112" s="152"/>
      <c r="HM112" s="152"/>
      <c r="HN112" s="152"/>
      <c r="HO112" s="152"/>
      <c r="HP112" s="152"/>
      <c r="HQ112" s="152"/>
      <c r="HR112" s="152"/>
      <c r="HS112" s="152"/>
      <c r="HT112" s="152"/>
      <c r="HU112" s="152"/>
      <c r="HV112" s="152"/>
      <c r="HW112" s="152"/>
      <c r="HX112" s="152"/>
      <c r="HY112" s="152"/>
      <c r="HZ112" s="152"/>
      <c r="IA112" s="152"/>
      <c r="IB112" s="152"/>
      <c r="IC112" s="152"/>
      <c r="ID112" s="152"/>
      <c r="IE112" s="152"/>
      <c r="IF112" s="152"/>
      <c r="IG112" s="152"/>
      <c r="IH112" s="152"/>
      <c r="II112" s="152"/>
      <c r="IJ112" s="152"/>
      <c r="IK112" s="152"/>
      <c r="IL112" s="152"/>
      <c r="IM112" s="152"/>
      <c r="IN112" s="152"/>
      <c r="IO112" s="152"/>
      <c r="IP112" s="152"/>
      <c r="IQ112" s="152"/>
      <c r="IR112" s="152"/>
      <c r="IS112" s="152"/>
      <c r="IT112" s="152"/>
      <c r="IU112" s="152"/>
      <c r="IV112" s="152"/>
      <c r="IW112" s="152"/>
      <c r="IX112" s="152"/>
      <c r="IY112" s="152"/>
      <c r="IZ112" s="152"/>
      <c r="JA112" s="152"/>
      <c r="JB112" s="152"/>
      <c r="JC112" s="152"/>
      <c r="JD112" s="152"/>
      <c r="JE112" s="152"/>
      <c r="JF112" s="152"/>
      <c r="JG112" s="152"/>
      <c r="JH112" s="152"/>
      <c r="JI112" s="152"/>
      <c r="JJ112" s="152"/>
      <c r="JK112" s="152"/>
      <c r="JL112" s="152"/>
      <c r="JM112" s="152"/>
      <c r="JN112" s="152"/>
      <c r="JO112" s="152"/>
      <c r="JP112" s="152"/>
      <c r="JQ112" s="152"/>
      <c r="JR112" s="152"/>
      <c r="JS112" s="152"/>
      <c r="JT112" s="152"/>
      <c r="JU112" s="152"/>
      <c r="JV112" s="152"/>
      <c r="JW112" s="152"/>
      <c r="JX112" s="152"/>
      <c r="JY112" s="152"/>
      <c r="JZ112" s="152"/>
      <c r="KA112" s="152"/>
      <c r="KB112" s="152"/>
      <c r="KC112" s="152"/>
      <c r="KD112" s="152"/>
      <c r="KE112" s="152"/>
      <c r="KF112" s="152"/>
      <c r="KG112" s="152"/>
      <c r="KH112" s="152"/>
      <c r="KI112" s="152"/>
      <c r="KJ112" s="152"/>
      <c r="KK112" s="152"/>
      <c r="KL112" s="152"/>
      <c r="KM112" s="152"/>
      <c r="KN112" s="152"/>
      <c r="KO112" s="152"/>
      <c r="KP112" s="152"/>
      <c r="KQ112" s="152"/>
      <c r="KR112" s="152"/>
      <c r="KS112" s="152"/>
      <c r="KT112" s="152"/>
      <c r="KU112" s="152"/>
      <c r="KV112" s="152"/>
      <c r="KW112" s="152"/>
      <c r="KX112" s="152"/>
      <c r="KY112" s="152"/>
      <c r="KZ112" s="152"/>
      <c r="LA112" s="152"/>
      <c r="LB112" s="152"/>
      <c r="LC112" s="152"/>
      <c r="LD112" s="152"/>
      <c r="LE112" s="152"/>
      <c r="LF112" s="152"/>
      <c r="LG112" s="152"/>
      <c r="LH112" s="152"/>
      <c r="LI112" s="152"/>
      <c r="LJ112" s="152"/>
      <c r="LK112" s="152"/>
      <c r="LL112" s="152"/>
      <c r="LM112" s="152"/>
      <c r="LN112" s="152"/>
      <c r="LO112" s="152"/>
      <c r="LP112" s="152"/>
      <c r="LQ112" s="152"/>
      <c r="LR112" s="152"/>
      <c r="LS112" s="152"/>
      <c r="LT112" s="152"/>
      <c r="LU112" s="152"/>
      <c r="LV112" s="152"/>
      <c r="LW112" s="152"/>
      <c r="LX112" s="152"/>
      <c r="LY112" s="152"/>
      <c r="LZ112" s="152"/>
      <c r="MA112" s="152"/>
      <c r="MB112" s="152"/>
      <c r="MC112" s="152"/>
      <c r="MD112" s="152"/>
      <c r="ME112" s="152"/>
      <c r="MF112" s="152"/>
      <c r="MG112" s="152"/>
      <c r="MH112" s="152"/>
      <c r="MI112" s="152"/>
      <c r="MJ112" s="152"/>
      <c r="MK112" s="152"/>
      <c r="ML112" s="152"/>
      <c r="MM112" s="152"/>
      <c r="MN112" s="152"/>
      <c r="MO112" s="152"/>
      <c r="MP112" s="152"/>
      <c r="MQ112" s="152"/>
      <c r="MR112" s="152"/>
      <c r="MS112" s="152"/>
      <c r="MT112" s="152"/>
    </row>
    <row r="113" spans="1:358" s="1" customFormat="1">
      <c r="A113" s="252"/>
      <c r="B113" s="276"/>
      <c r="C113" s="276"/>
      <c r="D113" s="152"/>
      <c r="E113" s="152"/>
      <c r="F113" s="277"/>
      <c r="G113" s="277"/>
      <c r="H113" s="277"/>
      <c r="I113" s="277"/>
      <c r="J113" s="278"/>
      <c r="K113" s="277"/>
      <c r="L113" s="277"/>
      <c r="M113" s="277"/>
      <c r="N113" s="277"/>
      <c r="O113" s="277"/>
      <c r="P113" s="277"/>
      <c r="Q113" s="277"/>
      <c r="R113" s="277"/>
      <c r="S113" s="277"/>
      <c r="T113" s="277"/>
      <c r="U113" s="277"/>
      <c r="V113" s="279"/>
      <c r="W113" s="279"/>
      <c r="X113" s="279"/>
      <c r="Y113" s="279"/>
      <c r="Z113" s="280"/>
      <c r="AA113" s="280"/>
      <c r="AB113" s="279"/>
      <c r="AC113" s="279"/>
      <c r="AD113" s="279"/>
      <c r="AE113" s="279"/>
      <c r="AF113" s="279"/>
      <c r="AG113" s="279"/>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c r="GG113" s="152"/>
      <c r="GH113" s="152"/>
      <c r="GI113" s="152"/>
      <c r="GJ113" s="152"/>
      <c r="GK113" s="152"/>
      <c r="GL113" s="152"/>
      <c r="GM113" s="152"/>
      <c r="GN113" s="152"/>
      <c r="GO113" s="152"/>
      <c r="GP113" s="152"/>
      <c r="GQ113" s="152"/>
      <c r="GR113" s="152"/>
      <c r="GS113" s="152"/>
      <c r="GT113" s="152"/>
      <c r="GU113" s="152"/>
      <c r="GV113" s="152"/>
      <c r="GW113" s="152"/>
      <c r="GX113" s="152"/>
      <c r="GY113" s="152"/>
      <c r="GZ113" s="152"/>
      <c r="HA113" s="152"/>
      <c r="HB113" s="152"/>
      <c r="HC113" s="152"/>
      <c r="HD113" s="152"/>
      <c r="HE113" s="152"/>
      <c r="HF113" s="152"/>
      <c r="HG113" s="152"/>
      <c r="HH113" s="152"/>
      <c r="HI113" s="152"/>
      <c r="HJ113" s="152"/>
      <c r="HK113" s="152"/>
      <c r="HL113" s="152"/>
      <c r="HM113" s="152"/>
      <c r="HN113" s="152"/>
      <c r="HO113" s="152"/>
      <c r="HP113" s="152"/>
      <c r="HQ113" s="152"/>
      <c r="HR113" s="152"/>
      <c r="HS113" s="152"/>
      <c r="HT113" s="152"/>
      <c r="HU113" s="152"/>
      <c r="HV113" s="152"/>
      <c r="HW113" s="152"/>
      <c r="HX113" s="152"/>
      <c r="HY113" s="152"/>
      <c r="HZ113" s="152"/>
      <c r="IA113" s="152"/>
      <c r="IB113" s="152"/>
      <c r="IC113" s="152"/>
      <c r="ID113" s="152"/>
      <c r="IE113" s="152"/>
      <c r="IF113" s="152"/>
      <c r="IG113" s="152"/>
      <c r="IH113" s="152"/>
      <c r="II113" s="152"/>
      <c r="IJ113" s="152"/>
      <c r="IK113" s="152"/>
      <c r="IL113" s="152"/>
      <c r="IM113" s="152"/>
      <c r="IN113" s="152"/>
      <c r="IO113" s="152"/>
      <c r="IP113" s="152"/>
      <c r="IQ113" s="152"/>
      <c r="IR113" s="152"/>
      <c r="IS113" s="152"/>
      <c r="IT113" s="152"/>
      <c r="IU113" s="152"/>
      <c r="IV113" s="152"/>
      <c r="IW113" s="152"/>
      <c r="IX113" s="152"/>
      <c r="IY113" s="152"/>
      <c r="IZ113" s="152"/>
      <c r="JA113" s="152"/>
      <c r="JB113" s="152"/>
      <c r="JC113" s="152"/>
      <c r="JD113" s="152"/>
      <c r="JE113" s="152"/>
      <c r="JF113" s="152"/>
      <c r="JG113" s="152"/>
      <c r="JH113" s="152"/>
      <c r="JI113" s="152"/>
      <c r="JJ113" s="152"/>
      <c r="JK113" s="152"/>
      <c r="JL113" s="152"/>
      <c r="JM113" s="152"/>
      <c r="JN113" s="152"/>
      <c r="JO113" s="152"/>
      <c r="JP113" s="152"/>
      <c r="JQ113" s="152"/>
      <c r="JR113" s="152"/>
      <c r="JS113" s="152"/>
      <c r="JT113" s="152"/>
      <c r="JU113" s="152"/>
      <c r="JV113" s="152"/>
      <c r="JW113" s="152"/>
      <c r="JX113" s="152"/>
      <c r="JY113" s="152"/>
      <c r="JZ113" s="152"/>
      <c r="KA113" s="152"/>
      <c r="KB113" s="152"/>
      <c r="KC113" s="152"/>
      <c r="KD113" s="152"/>
      <c r="KE113" s="152"/>
      <c r="KF113" s="152"/>
      <c r="KG113" s="152"/>
      <c r="KH113" s="152"/>
      <c r="KI113" s="152"/>
      <c r="KJ113" s="152"/>
      <c r="KK113" s="152"/>
      <c r="KL113" s="152"/>
      <c r="KM113" s="152"/>
      <c r="KN113" s="152"/>
      <c r="KO113" s="152"/>
      <c r="KP113" s="152"/>
      <c r="KQ113" s="152"/>
      <c r="KR113" s="152"/>
      <c r="KS113" s="152"/>
      <c r="KT113" s="152"/>
      <c r="KU113" s="152"/>
      <c r="KV113" s="152"/>
      <c r="KW113" s="152"/>
      <c r="KX113" s="152"/>
      <c r="KY113" s="152"/>
      <c r="KZ113" s="152"/>
      <c r="LA113" s="152"/>
      <c r="LB113" s="152"/>
      <c r="LC113" s="152"/>
      <c r="LD113" s="152"/>
      <c r="LE113" s="152"/>
      <c r="LF113" s="152"/>
      <c r="LG113" s="152"/>
      <c r="LH113" s="152"/>
      <c r="LI113" s="152"/>
      <c r="LJ113" s="152"/>
      <c r="LK113" s="152"/>
      <c r="LL113" s="152"/>
      <c r="LM113" s="152"/>
      <c r="LN113" s="152"/>
      <c r="LO113" s="152"/>
      <c r="LP113" s="152"/>
      <c r="LQ113" s="152"/>
      <c r="LR113" s="152"/>
      <c r="LS113" s="152"/>
      <c r="LT113" s="152"/>
      <c r="LU113" s="152"/>
      <c r="LV113" s="152"/>
      <c r="LW113" s="152"/>
      <c r="LX113" s="152"/>
      <c r="LY113" s="152"/>
      <c r="LZ113" s="152"/>
      <c r="MA113" s="152"/>
      <c r="MB113" s="152"/>
      <c r="MC113" s="152"/>
      <c r="MD113" s="152"/>
      <c r="ME113" s="152"/>
      <c r="MF113" s="152"/>
      <c r="MG113" s="152"/>
      <c r="MH113" s="152"/>
      <c r="MI113" s="152"/>
      <c r="MJ113" s="152"/>
      <c r="MK113" s="152"/>
      <c r="ML113" s="152"/>
      <c r="MM113" s="152"/>
      <c r="MN113" s="152"/>
      <c r="MO113" s="152"/>
      <c r="MP113" s="152"/>
      <c r="MQ113" s="152"/>
      <c r="MR113" s="152"/>
      <c r="MS113" s="152"/>
      <c r="MT113" s="152"/>
    </row>
    <row r="114" spans="1:358" s="1" customFormat="1">
      <c r="A114" s="252"/>
      <c r="B114" s="276"/>
      <c r="C114" s="276"/>
      <c r="D114" s="152"/>
      <c r="E114" s="152"/>
      <c r="F114" s="277"/>
      <c r="G114" s="277"/>
      <c r="H114" s="277"/>
      <c r="I114" s="277"/>
      <c r="J114" s="278"/>
      <c r="K114" s="277"/>
      <c r="L114" s="277"/>
      <c r="M114" s="277"/>
      <c r="N114" s="277"/>
      <c r="O114" s="277"/>
      <c r="P114" s="277"/>
      <c r="Q114" s="277"/>
      <c r="R114" s="277"/>
      <c r="S114" s="277"/>
      <c r="T114" s="277"/>
      <c r="U114" s="277"/>
      <c r="V114" s="279"/>
      <c r="W114" s="279"/>
      <c r="X114" s="279"/>
      <c r="Y114" s="279"/>
      <c r="Z114" s="280"/>
      <c r="AA114" s="280"/>
      <c r="AB114" s="279"/>
      <c r="AC114" s="279"/>
      <c r="AD114" s="279"/>
      <c r="AE114" s="279"/>
      <c r="AF114" s="279"/>
      <c r="AG114" s="279"/>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c r="GG114" s="152"/>
      <c r="GH114" s="152"/>
      <c r="GI114" s="152"/>
      <c r="GJ114" s="152"/>
      <c r="GK114" s="152"/>
      <c r="GL114" s="152"/>
      <c r="GM114" s="152"/>
      <c r="GN114" s="152"/>
      <c r="GO114" s="152"/>
      <c r="GP114" s="152"/>
      <c r="GQ114" s="152"/>
      <c r="GR114" s="152"/>
      <c r="GS114" s="152"/>
      <c r="GT114" s="152"/>
      <c r="GU114" s="152"/>
      <c r="GV114" s="152"/>
      <c r="GW114" s="152"/>
      <c r="GX114" s="152"/>
      <c r="GY114" s="152"/>
      <c r="GZ114" s="152"/>
      <c r="HA114" s="152"/>
      <c r="HB114" s="152"/>
      <c r="HC114" s="152"/>
      <c r="HD114" s="152"/>
      <c r="HE114" s="152"/>
      <c r="HF114" s="152"/>
      <c r="HG114" s="152"/>
      <c r="HH114" s="152"/>
      <c r="HI114" s="152"/>
      <c r="HJ114" s="152"/>
      <c r="HK114" s="152"/>
      <c r="HL114" s="152"/>
      <c r="HM114" s="152"/>
      <c r="HN114" s="152"/>
      <c r="HO114" s="152"/>
      <c r="HP114" s="152"/>
      <c r="HQ114" s="152"/>
      <c r="HR114" s="152"/>
      <c r="HS114" s="152"/>
      <c r="HT114" s="152"/>
      <c r="HU114" s="152"/>
      <c r="HV114" s="152"/>
      <c r="HW114" s="152"/>
      <c r="HX114" s="152"/>
      <c r="HY114" s="152"/>
      <c r="HZ114" s="152"/>
      <c r="IA114" s="152"/>
      <c r="IB114" s="152"/>
      <c r="IC114" s="152"/>
      <c r="ID114" s="152"/>
      <c r="IE114" s="152"/>
      <c r="IF114" s="152"/>
      <c r="IG114" s="152"/>
      <c r="IH114" s="152"/>
      <c r="II114" s="152"/>
      <c r="IJ114" s="152"/>
      <c r="IK114" s="152"/>
      <c r="IL114" s="152"/>
      <c r="IM114" s="152"/>
      <c r="IN114" s="152"/>
      <c r="IO114" s="152"/>
      <c r="IP114" s="152"/>
      <c r="IQ114" s="152"/>
      <c r="IR114" s="152"/>
      <c r="IS114" s="152"/>
      <c r="IT114" s="152"/>
      <c r="IU114" s="152"/>
      <c r="IV114" s="152"/>
      <c r="IW114" s="152"/>
      <c r="IX114" s="152"/>
      <c r="IY114" s="152"/>
      <c r="IZ114" s="152"/>
      <c r="JA114" s="152"/>
      <c r="JB114" s="152"/>
      <c r="JC114" s="152"/>
      <c r="JD114" s="152"/>
      <c r="JE114" s="152"/>
      <c r="JF114" s="152"/>
      <c r="JG114" s="152"/>
      <c r="JH114" s="152"/>
      <c r="JI114" s="152"/>
      <c r="JJ114" s="152"/>
      <c r="JK114" s="152"/>
      <c r="JL114" s="152"/>
      <c r="JM114" s="152"/>
      <c r="JN114" s="152"/>
      <c r="JO114" s="152"/>
      <c r="JP114" s="152"/>
      <c r="JQ114" s="152"/>
      <c r="JR114" s="152"/>
      <c r="JS114" s="152"/>
      <c r="JT114" s="152"/>
      <c r="JU114" s="152"/>
      <c r="JV114" s="152"/>
      <c r="JW114" s="152"/>
      <c r="JX114" s="152"/>
      <c r="JY114" s="152"/>
      <c r="JZ114" s="152"/>
      <c r="KA114" s="152"/>
      <c r="KB114" s="152"/>
      <c r="KC114" s="152"/>
      <c r="KD114" s="152"/>
      <c r="KE114" s="152"/>
      <c r="KF114" s="152"/>
      <c r="KG114" s="152"/>
      <c r="KH114" s="152"/>
      <c r="KI114" s="152"/>
      <c r="KJ114" s="152"/>
      <c r="KK114" s="152"/>
      <c r="KL114" s="152"/>
      <c r="KM114" s="152"/>
      <c r="KN114" s="152"/>
      <c r="KO114" s="152"/>
      <c r="KP114" s="152"/>
      <c r="KQ114" s="152"/>
      <c r="KR114" s="152"/>
      <c r="KS114" s="152"/>
      <c r="KT114" s="152"/>
      <c r="KU114" s="152"/>
      <c r="KV114" s="152"/>
      <c r="KW114" s="152"/>
      <c r="KX114" s="152"/>
      <c r="KY114" s="152"/>
      <c r="KZ114" s="152"/>
      <c r="LA114" s="152"/>
      <c r="LB114" s="152"/>
      <c r="LC114" s="152"/>
      <c r="LD114" s="152"/>
      <c r="LE114" s="152"/>
      <c r="LF114" s="152"/>
      <c r="LG114" s="152"/>
      <c r="LH114" s="152"/>
      <c r="LI114" s="152"/>
      <c r="LJ114" s="152"/>
      <c r="LK114" s="152"/>
      <c r="LL114" s="152"/>
      <c r="LM114" s="152"/>
      <c r="LN114" s="152"/>
      <c r="LO114" s="152"/>
      <c r="LP114" s="152"/>
      <c r="LQ114" s="152"/>
      <c r="LR114" s="152"/>
      <c r="LS114" s="152"/>
      <c r="LT114" s="152"/>
      <c r="LU114" s="152"/>
      <c r="LV114" s="152"/>
      <c r="LW114" s="152"/>
      <c r="LX114" s="152"/>
      <c r="LY114" s="152"/>
      <c r="LZ114" s="152"/>
      <c r="MA114" s="152"/>
      <c r="MB114" s="152"/>
      <c r="MC114" s="152"/>
      <c r="MD114" s="152"/>
      <c r="ME114" s="152"/>
      <c r="MF114" s="152"/>
      <c r="MG114" s="152"/>
      <c r="MH114" s="152"/>
      <c r="MI114" s="152"/>
      <c r="MJ114" s="152"/>
      <c r="MK114" s="152"/>
      <c r="ML114" s="152"/>
      <c r="MM114" s="152"/>
      <c r="MN114" s="152"/>
      <c r="MO114" s="152"/>
      <c r="MP114" s="152"/>
      <c r="MQ114" s="152"/>
      <c r="MR114" s="152"/>
      <c r="MS114" s="152"/>
      <c r="MT114" s="152"/>
    </row>
    <row r="115" spans="1:358" s="1" customFormat="1">
      <c r="A115" s="252"/>
      <c r="B115" s="276"/>
      <c r="C115" s="276"/>
      <c r="D115" s="152"/>
      <c r="E115" s="152"/>
      <c r="F115" s="277"/>
      <c r="G115" s="277"/>
      <c r="H115" s="277"/>
      <c r="I115" s="277"/>
      <c r="J115" s="278"/>
      <c r="K115" s="277"/>
      <c r="L115" s="277"/>
      <c r="M115" s="277"/>
      <c r="N115" s="277"/>
      <c r="O115" s="277"/>
      <c r="P115" s="277"/>
      <c r="Q115" s="277"/>
      <c r="R115" s="277"/>
      <c r="S115" s="277"/>
      <c r="T115" s="277"/>
      <c r="U115" s="277"/>
      <c r="V115" s="279"/>
      <c r="W115" s="279"/>
      <c r="X115" s="279"/>
      <c r="Y115" s="279"/>
      <c r="Z115" s="280"/>
      <c r="AA115" s="280"/>
      <c r="AB115" s="279"/>
      <c r="AC115" s="279"/>
      <c r="AD115" s="279"/>
      <c r="AE115" s="279"/>
      <c r="AF115" s="279"/>
      <c r="AG115" s="279"/>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c r="GG115" s="152"/>
      <c r="GH115" s="152"/>
      <c r="GI115" s="152"/>
      <c r="GJ115" s="152"/>
      <c r="GK115" s="152"/>
      <c r="GL115" s="152"/>
      <c r="GM115" s="152"/>
      <c r="GN115" s="152"/>
      <c r="GO115" s="152"/>
      <c r="GP115" s="152"/>
      <c r="GQ115" s="152"/>
      <c r="GR115" s="152"/>
      <c r="GS115" s="152"/>
      <c r="GT115" s="152"/>
      <c r="GU115" s="152"/>
      <c r="GV115" s="152"/>
      <c r="GW115" s="152"/>
      <c r="GX115" s="152"/>
      <c r="GY115" s="152"/>
      <c r="GZ115" s="152"/>
      <c r="HA115" s="152"/>
      <c r="HB115" s="152"/>
      <c r="HC115" s="152"/>
      <c r="HD115" s="152"/>
      <c r="HE115" s="152"/>
      <c r="HF115" s="152"/>
      <c r="HG115" s="152"/>
      <c r="HH115" s="152"/>
      <c r="HI115" s="152"/>
      <c r="HJ115" s="152"/>
      <c r="HK115" s="152"/>
      <c r="HL115" s="152"/>
      <c r="HM115" s="152"/>
      <c r="HN115" s="152"/>
      <c r="HO115" s="152"/>
      <c r="HP115" s="152"/>
      <c r="HQ115" s="152"/>
      <c r="HR115" s="152"/>
      <c r="HS115" s="152"/>
      <c r="HT115" s="152"/>
      <c r="HU115" s="152"/>
      <c r="HV115" s="152"/>
      <c r="HW115" s="152"/>
      <c r="HX115" s="152"/>
      <c r="HY115" s="152"/>
      <c r="HZ115" s="152"/>
      <c r="IA115" s="152"/>
      <c r="IB115" s="152"/>
      <c r="IC115" s="152"/>
      <c r="ID115" s="152"/>
      <c r="IE115" s="152"/>
      <c r="IF115" s="152"/>
      <c r="IG115" s="152"/>
      <c r="IH115" s="152"/>
      <c r="II115" s="152"/>
      <c r="IJ115" s="152"/>
      <c r="IK115" s="152"/>
      <c r="IL115" s="152"/>
      <c r="IM115" s="152"/>
      <c r="IN115" s="152"/>
      <c r="IO115" s="152"/>
      <c r="IP115" s="152"/>
      <c r="IQ115" s="152"/>
      <c r="IR115" s="152"/>
      <c r="IS115" s="152"/>
      <c r="IT115" s="152"/>
      <c r="IU115" s="152"/>
      <c r="IV115" s="152"/>
      <c r="IW115" s="152"/>
      <c r="IX115" s="152"/>
      <c r="IY115" s="152"/>
      <c r="IZ115" s="152"/>
      <c r="JA115" s="152"/>
      <c r="JB115" s="152"/>
      <c r="JC115" s="152"/>
      <c r="JD115" s="152"/>
      <c r="JE115" s="152"/>
      <c r="JF115" s="152"/>
      <c r="JG115" s="152"/>
      <c r="JH115" s="152"/>
      <c r="JI115" s="152"/>
      <c r="JJ115" s="152"/>
      <c r="JK115" s="152"/>
      <c r="JL115" s="152"/>
      <c r="JM115" s="152"/>
      <c r="JN115" s="152"/>
      <c r="JO115" s="152"/>
      <c r="JP115" s="152"/>
      <c r="JQ115" s="152"/>
      <c r="JR115" s="152"/>
      <c r="JS115" s="152"/>
      <c r="JT115" s="152"/>
      <c r="JU115" s="152"/>
      <c r="JV115" s="152"/>
      <c r="JW115" s="152"/>
      <c r="JX115" s="152"/>
      <c r="JY115" s="152"/>
      <c r="JZ115" s="152"/>
      <c r="KA115" s="152"/>
      <c r="KB115" s="152"/>
      <c r="KC115" s="152"/>
      <c r="KD115" s="152"/>
      <c r="KE115" s="152"/>
      <c r="KF115" s="152"/>
      <c r="KG115" s="152"/>
      <c r="KH115" s="152"/>
      <c r="KI115" s="152"/>
      <c r="KJ115" s="152"/>
      <c r="KK115" s="152"/>
      <c r="KL115" s="152"/>
      <c r="KM115" s="152"/>
      <c r="KN115" s="152"/>
      <c r="KO115" s="152"/>
      <c r="KP115" s="152"/>
      <c r="KQ115" s="152"/>
      <c r="KR115" s="152"/>
      <c r="KS115" s="152"/>
      <c r="KT115" s="152"/>
      <c r="KU115" s="152"/>
      <c r="KV115" s="152"/>
      <c r="KW115" s="152"/>
      <c r="KX115" s="152"/>
      <c r="KY115" s="152"/>
      <c r="KZ115" s="152"/>
      <c r="LA115" s="152"/>
      <c r="LB115" s="152"/>
      <c r="LC115" s="152"/>
      <c r="LD115" s="152"/>
      <c r="LE115" s="152"/>
      <c r="LF115" s="152"/>
      <c r="LG115" s="152"/>
      <c r="LH115" s="152"/>
      <c r="LI115" s="152"/>
      <c r="LJ115" s="152"/>
      <c r="LK115" s="152"/>
      <c r="LL115" s="152"/>
      <c r="LM115" s="152"/>
      <c r="LN115" s="152"/>
      <c r="LO115" s="152"/>
      <c r="LP115" s="152"/>
      <c r="LQ115" s="152"/>
      <c r="LR115" s="152"/>
      <c r="LS115" s="152"/>
      <c r="LT115" s="152"/>
      <c r="LU115" s="152"/>
      <c r="LV115" s="152"/>
      <c r="LW115" s="152"/>
      <c r="LX115" s="152"/>
      <c r="LY115" s="152"/>
      <c r="LZ115" s="152"/>
      <c r="MA115" s="152"/>
      <c r="MB115" s="152"/>
      <c r="MC115" s="152"/>
      <c r="MD115" s="152"/>
      <c r="ME115" s="152"/>
      <c r="MF115" s="152"/>
      <c r="MG115" s="152"/>
      <c r="MH115" s="152"/>
      <c r="MI115" s="152"/>
      <c r="MJ115" s="152"/>
      <c r="MK115" s="152"/>
      <c r="ML115" s="152"/>
      <c r="MM115" s="152"/>
      <c r="MN115" s="152"/>
      <c r="MO115" s="152"/>
      <c r="MP115" s="152"/>
      <c r="MQ115" s="152"/>
      <c r="MR115" s="152"/>
      <c r="MS115" s="152"/>
      <c r="MT115" s="152"/>
    </row>
    <row r="116" spans="1:358" s="1" customFormat="1">
      <c r="A116" s="252"/>
      <c r="B116" s="276"/>
      <c r="C116" s="276"/>
      <c r="D116" s="152"/>
      <c r="E116" s="152"/>
      <c r="F116" s="277"/>
      <c r="G116" s="277"/>
      <c r="H116" s="277"/>
      <c r="I116" s="277"/>
      <c r="J116" s="278"/>
      <c r="K116" s="277"/>
      <c r="L116" s="277"/>
      <c r="M116" s="277"/>
      <c r="N116" s="277"/>
      <c r="O116" s="277"/>
      <c r="P116" s="277"/>
      <c r="Q116" s="277"/>
      <c r="R116" s="277"/>
      <c r="S116" s="277"/>
      <c r="T116" s="277"/>
      <c r="U116" s="277"/>
      <c r="V116" s="279"/>
      <c r="W116" s="279"/>
      <c r="X116" s="279"/>
      <c r="Y116" s="279"/>
      <c r="Z116" s="280"/>
      <c r="AA116" s="280"/>
      <c r="AB116" s="279"/>
      <c r="AC116" s="279"/>
      <c r="AD116" s="279"/>
      <c r="AE116" s="279"/>
      <c r="AF116" s="279"/>
      <c r="AG116" s="279"/>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c r="GG116" s="152"/>
      <c r="GH116" s="152"/>
      <c r="GI116" s="152"/>
      <c r="GJ116" s="152"/>
      <c r="GK116" s="152"/>
      <c r="GL116" s="152"/>
      <c r="GM116" s="152"/>
      <c r="GN116" s="152"/>
      <c r="GO116" s="152"/>
      <c r="GP116" s="152"/>
      <c r="GQ116" s="152"/>
      <c r="GR116" s="152"/>
      <c r="GS116" s="152"/>
      <c r="GT116" s="152"/>
      <c r="GU116" s="152"/>
      <c r="GV116" s="152"/>
      <c r="GW116" s="152"/>
      <c r="GX116" s="152"/>
      <c r="GY116" s="152"/>
      <c r="GZ116" s="152"/>
      <c r="HA116" s="152"/>
      <c r="HB116" s="152"/>
      <c r="HC116" s="152"/>
      <c r="HD116" s="152"/>
      <c r="HE116" s="152"/>
      <c r="HF116" s="152"/>
      <c r="HG116" s="152"/>
      <c r="HH116" s="152"/>
      <c r="HI116" s="152"/>
      <c r="HJ116" s="152"/>
      <c r="HK116" s="152"/>
      <c r="HL116" s="152"/>
      <c r="HM116" s="152"/>
      <c r="HN116" s="152"/>
      <c r="HO116" s="152"/>
      <c r="HP116" s="152"/>
      <c r="HQ116" s="152"/>
      <c r="HR116" s="152"/>
      <c r="HS116" s="152"/>
      <c r="HT116" s="152"/>
      <c r="HU116" s="152"/>
      <c r="HV116" s="152"/>
      <c r="HW116" s="152"/>
      <c r="HX116" s="152"/>
      <c r="HY116" s="152"/>
      <c r="HZ116" s="152"/>
      <c r="IA116" s="152"/>
      <c r="IB116" s="152"/>
      <c r="IC116" s="152"/>
      <c r="ID116" s="152"/>
      <c r="IE116" s="152"/>
      <c r="IF116" s="152"/>
      <c r="IG116" s="152"/>
      <c r="IH116" s="152"/>
      <c r="II116" s="152"/>
      <c r="IJ116" s="152"/>
      <c r="IK116" s="152"/>
      <c r="IL116" s="152"/>
      <c r="IM116" s="152"/>
      <c r="IN116" s="152"/>
      <c r="IO116" s="152"/>
      <c r="IP116" s="152"/>
      <c r="IQ116" s="152"/>
      <c r="IR116" s="152"/>
      <c r="IS116" s="152"/>
      <c r="IT116" s="152"/>
      <c r="IU116" s="152"/>
      <c r="IV116" s="152"/>
      <c r="IW116" s="152"/>
      <c r="IX116" s="152"/>
      <c r="IY116" s="152"/>
      <c r="IZ116" s="152"/>
      <c r="JA116" s="152"/>
      <c r="JB116" s="152"/>
      <c r="JC116" s="152"/>
      <c r="JD116" s="152"/>
      <c r="JE116" s="152"/>
      <c r="JF116" s="152"/>
      <c r="JG116" s="152"/>
      <c r="JH116" s="152"/>
      <c r="JI116" s="152"/>
      <c r="JJ116" s="152"/>
      <c r="JK116" s="152"/>
      <c r="JL116" s="152"/>
      <c r="JM116" s="152"/>
      <c r="JN116" s="152"/>
      <c r="JO116" s="152"/>
      <c r="JP116" s="152"/>
      <c r="JQ116" s="152"/>
      <c r="JR116" s="152"/>
      <c r="JS116" s="152"/>
      <c r="JT116" s="152"/>
      <c r="JU116" s="152"/>
      <c r="JV116" s="152"/>
      <c r="JW116" s="152"/>
      <c r="JX116" s="152"/>
      <c r="JY116" s="152"/>
      <c r="JZ116" s="152"/>
      <c r="KA116" s="152"/>
      <c r="KB116" s="152"/>
      <c r="KC116" s="152"/>
      <c r="KD116" s="152"/>
      <c r="KE116" s="152"/>
      <c r="KF116" s="152"/>
      <c r="KG116" s="152"/>
      <c r="KH116" s="152"/>
      <c r="KI116" s="152"/>
      <c r="KJ116" s="152"/>
      <c r="KK116" s="152"/>
      <c r="KL116" s="152"/>
      <c r="KM116" s="152"/>
      <c r="KN116" s="152"/>
      <c r="KO116" s="152"/>
      <c r="KP116" s="152"/>
      <c r="KQ116" s="152"/>
      <c r="KR116" s="152"/>
      <c r="KS116" s="152"/>
      <c r="KT116" s="152"/>
      <c r="KU116" s="152"/>
      <c r="KV116" s="152"/>
      <c r="KW116" s="152"/>
      <c r="KX116" s="152"/>
      <c r="KY116" s="152"/>
      <c r="KZ116" s="152"/>
      <c r="LA116" s="152"/>
      <c r="LB116" s="152"/>
      <c r="LC116" s="152"/>
      <c r="LD116" s="152"/>
      <c r="LE116" s="152"/>
      <c r="LF116" s="152"/>
      <c r="LG116" s="152"/>
      <c r="LH116" s="152"/>
      <c r="LI116" s="152"/>
      <c r="LJ116" s="152"/>
      <c r="LK116" s="152"/>
      <c r="LL116" s="152"/>
      <c r="LM116" s="152"/>
      <c r="LN116" s="152"/>
      <c r="LO116" s="152"/>
      <c r="LP116" s="152"/>
      <c r="LQ116" s="152"/>
      <c r="LR116" s="152"/>
      <c r="LS116" s="152"/>
      <c r="LT116" s="152"/>
      <c r="LU116" s="152"/>
      <c r="LV116" s="152"/>
      <c r="LW116" s="152"/>
      <c r="LX116" s="152"/>
      <c r="LY116" s="152"/>
      <c r="LZ116" s="152"/>
      <c r="MA116" s="152"/>
      <c r="MB116" s="152"/>
      <c r="MC116" s="152"/>
      <c r="MD116" s="152"/>
      <c r="ME116" s="152"/>
      <c r="MF116" s="152"/>
      <c r="MG116" s="152"/>
      <c r="MH116" s="152"/>
      <c r="MI116" s="152"/>
      <c r="MJ116" s="152"/>
      <c r="MK116" s="152"/>
      <c r="ML116" s="152"/>
      <c r="MM116" s="152"/>
      <c r="MN116" s="152"/>
      <c r="MO116" s="152"/>
      <c r="MP116" s="152"/>
      <c r="MQ116" s="152"/>
      <c r="MR116" s="152"/>
      <c r="MS116" s="152"/>
      <c r="MT116" s="152"/>
    </row>
    <row r="117" spans="1:358" s="1" customFormat="1">
      <c r="A117" s="252"/>
      <c r="B117" s="276"/>
      <c r="C117" s="276"/>
      <c r="D117" s="152"/>
      <c r="E117" s="152"/>
      <c r="F117" s="277"/>
      <c r="G117" s="277"/>
      <c r="H117" s="277"/>
      <c r="I117" s="277"/>
      <c r="J117" s="278"/>
      <c r="K117" s="277"/>
      <c r="L117" s="277"/>
      <c r="M117" s="277"/>
      <c r="N117" s="277"/>
      <c r="O117" s="277"/>
      <c r="P117" s="277"/>
      <c r="Q117" s="277"/>
      <c r="R117" s="277"/>
      <c r="S117" s="277"/>
      <c r="T117" s="277"/>
      <c r="U117" s="277"/>
      <c r="V117" s="279"/>
      <c r="W117" s="279"/>
      <c r="X117" s="279"/>
      <c r="Y117" s="279"/>
      <c r="Z117" s="280"/>
      <c r="AA117" s="280"/>
      <c r="AB117" s="279"/>
      <c r="AC117" s="279"/>
      <c r="AD117" s="279"/>
      <c r="AE117" s="279"/>
      <c r="AF117" s="279"/>
      <c r="AG117" s="279"/>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c r="GG117" s="152"/>
      <c r="GH117" s="152"/>
      <c r="GI117" s="152"/>
      <c r="GJ117" s="152"/>
      <c r="GK117" s="152"/>
      <c r="GL117" s="152"/>
      <c r="GM117" s="152"/>
      <c r="GN117" s="152"/>
      <c r="GO117" s="152"/>
      <c r="GP117" s="152"/>
      <c r="GQ117" s="152"/>
      <c r="GR117" s="152"/>
      <c r="GS117" s="152"/>
      <c r="GT117" s="152"/>
      <c r="GU117" s="152"/>
      <c r="GV117" s="152"/>
      <c r="GW117" s="152"/>
      <c r="GX117" s="152"/>
      <c r="GY117" s="152"/>
      <c r="GZ117" s="152"/>
      <c r="HA117" s="152"/>
      <c r="HB117" s="152"/>
      <c r="HC117" s="152"/>
      <c r="HD117" s="152"/>
      <c r="HE117" s="152"/>
      <c r="HF117" s="152"/>
      <c r="HG117" s="152"/>
      <c r="HH117" s="152"/>
      <c r="HI117" s="152"/>
      <c r="HJ117" s="152"/>
      <c r="HK117" s="152"/>
      <c r="HL117" s="152"/>
      <c r="HM117" s="152"/>
      <c r="HN117" s="152"/>
      <c r="HO117" s="152"/>
      <c r="HP117" s="152"/>
      <c r="HQ117" s="152"/>
      <c r="HR117" s="152"/>
      <c r="HS117" s="152"/>
      <c r="HT117" s="152"/>
      <c r="HU117" s="152"/>
      <c r="HV117" s="152"/>
      <c r="HW117" s="152"/>
      <c r="HX117" s="152"/>
      <c r="HY117" s="152"/>
      <c r="HZ117" s="152"/>
      <c r="IA117" s="152"/>
      <c r="IB117" s="152"/>
      <c r="IC117" s="152"/>
      <c r="ID117" s="152"/>
      <c r="IE117" s="152"/>
      <c r="IF117" s="152"/>
      <c r="IG117" s="152"/>
      <c r="IH117" s="152"/>
      <c r="II117" s="152"/>
      <c r="IJ117" s="152"/>
      <c r="IK117" s="152"/>
      <c r="IL117" s="152"/>
      <c r="IM117" s="152"/>
      <c r="IN117" s="152"/>
      <c r="IO117" s="152"/>
      <c r="IP117" s="152"/>
      <c r="IQ117" s="152"/>
      <c r="IR117" s="152"/>
      <c r="IS117" s="152"/>
      <c r="IT117" s="152"/>
      <c r="IU117" s="152"/>
      <c r="IV117" s="152"/>
      <c r="IW117" s="152"/>
      <c r="IX117" s="152"/>
      <c r="IY117" s="152"/>
      <c r="IZ117" s="152"/>
      <c r="JA117" s="152"/>
      <c r="JB117" s="152"/>
      <c r="JC117" s="152"/>
      <c r="JD117" s="152"/>
      <c r="JE117" s="152"/>
      <c r="JF117" s="152"/>
      <c r="JG117" s="152"/>
      <c r="JH117" s="152"/>
      <c r="JI117" s="152"/>
      <c r="JJ117" s="152"/>
      <c r="JK117" s="152"/>
      <c r="JL117" s="152"/>
      <c r="JM117" s="152"/>
      <c r="JN117" s="152"/>
      <c r="JO117" s="152"/>
      <c r="JP117" s="152"/>
      <c r="JQ117" s="152"/>
      <c r="JR117" s="152"/>
      <c r="JS117" s="152"/>
      <c r="JT117" s="152"/>
      <c r="JU117" s="152"/>
      <c r="JV117" s="152"/>
      <c r="JW117" s="152"/>
      <c r="JX117" s="152"/>
      <c r="JY117" s="152"/>
      <c r="JZ117" s="152"/>
      <c r="KA117" s="152"/>
      <c r="KB117" s="152"/>
      <c r="KC117" s="152"/>
      <c r="KD117" s="152"/>
      <c r="KE117" s="152"/>
      <c r="KF117" s="152"/>
      <c r="KG117" s="152"/>
      <c r="KH117" s="152"/>
      <c r="KI117" s="152"/>
      <c r="KJ117" s="152"/>
      <c r="KK117" s="152"/>
      <c r="KL117" s="152"/>
      <c r="KM117" s="152"/>
      <c r="KN117" s="152"/>
      <c r="KO117" s="152"/>
      <c r="KP117" s="152"/>
      <c r="KQ117" s="152"/>
      <c r="KR117" s="152"/>
      <c r="KS117" s="152"/>
      <c r="KT117" s="152"/>
      <c r="KU117" s="152"/>
      <c r="KV117" s="152"/>
      <c r="KW117" s="152"/>
      <c r="KX117" s="152"/>
      <c r="KY117" s="152"/>
      <c r="KZ117" s="152"/>
      <c r="LA117" s="152"/>
      <c r="LB117" s="152"/>
      <c r="LC117" s="152"/>
      <c r="LD117" s="152"/>
      <c r="LE117" s="152"/>
      <c r="LF117" s="152"/>
      <c r="LG117" s="152"/>
      <c r="LH117" s="152"/>
      <c r="LI117" s="152"/>
      <c r="LJ117" s="152"/>
      <c r="LK117" s="152"/>
      <c r="LL117" s="152"/>
      <c r="LM117" s="152"/>
      <c r="LN117" s="152"/>
      <c r="LO117" s="152"/>
      <c r="LP117" s="152"/>
      <c r="LQ117" s="152"/>
      <c r="LR117" s="152"/>
      <c r="LS117" s="152"/>
      <c r="LT117" s="152"/>
      <c r="LU117" s="152"/>
      <c r="LV117" s="152"/>
      <c r="LW117" s="152"/>
      <c r="LX117" s="152"/>
      <c r="LY117" s="152"/>
      <c r="LZ117" s="152"/>
      <c r="MA117" s="152"/>
      <c r="MB117" s="152"/>
      <c r="MC117" s="152"/>
      <c r="MD117" s="152"/>
      <c r="ME117" s="152"/>
      <c r="MF117" s="152"/>
      <c r="MG117" s="152"/>
      <c r="MH117" s="152"/>
      <c r="MI117" s="152"/>
      <c r="MJ117" s="152"/>
      <c r="MK117" s="152"/>
      <c r="ML117" s="152"/>
      <c r="MM117" s="152"/>
      <c r="MN117" s="152"/>
      <c r="MO117" s="152"/>
      <c r="MP117" s="152"/>
      <c r="MQ117" s="152"/>
      <c r="MR117" s="152"/>
      <c r="MS117" s="152"/>
      <c r="MT117" s="152"/>
    </row>
    <row r="118" spans="1:358" s="1" customFormat="1">
      <c r="A118" s="252"/>
      <c r="B118" s="276"/>
      <c r="C118" s="276"/>
      <c r="D118" s="152"/>
      <c r="E118" s="152"/>
      <c r="F118" s="277"/>
      <c r="G118" s="277"/>
      <c r="H118" s="277"/>
      <c r="I118" s="277"/>
      <c r="J118" s="278"/>
      <c r="K118" s="277"/>
      <c r="L118" s="277"/>
      <c r="M118" s="277"/>
      <c r="N118" s="277"/>
      <c r="O118" s="277"/>
      <c r="P118" s="277"/>
      <c r="Q118" s="277"/>
      <c r="R118" s="277"/>
      <c r="S118" s="277"/>
      <c r="T118" s="277"/>
      <c r="U118" s="277"/>
      <c r="V118" s="279"/>
      <c r="W118" s="279"/>
      <c r="X118" s="279"/>
      <c r="Y118" s="279"/>
      <c r="Z118" s="280"/>
      <c r="AA118" s="280"/>
      <c r="AB118" s="279"/>
      <c r="AC118" s="279"/>
      <c r="AD118" s="279"/>
      <c r="AE118" s="279"/>
      <c r="AF118" s="279"/>
      <c r="AG118" s="279"/>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c r="GG118" s="152"/>
      <c r="GH118" s="152"/>
      <c r="GI118" s="152"/>
      <c r="GJ118" s="152"/>
      <c r="GK118" s="152"/>
      <c r="GL118" s="152"/>
      <c r="GM118" s="152"/>
      <c r="GN118" s="152"/>
      <c r="GO118" s="152"/>
      <c r="GP118" s="152"/>
      <c r="GQ118" s="152"/>
      <c r="GR118" s="152"/>
      <c r="GS118" s="152"/>
      <c r="GT118" s="152"/>
      <c r="GU118" s="152"/>
      <c r="GV118" s="152"/>
      <c r="GW118" s="152"/>
      <c r="GX118" s="152"/>
      <c r="GY118" s="152"/>
      <c r="GZ118" s="152"/>
      <c r="HA118" s="152"/>
      <c r="HB118" s="152"/>
      <c r="HC118" s="152"/>
      <c r="HD118" s="152"/>
      <c r="HE118" s="152"/>
      <c r="HF118" s="152"/>
      <c r="HG118" s="152"/>
      <c r="HH118" s="152"/>
      <c r="HI118" s="152"/>
      <c r="HJ118" s="152"/>
      <c r="HK118" s="152"/>
      <c r="HL118" s="152"/>
      <c r="HM118" s="152"/>
      <c r="HN118" s="152"/>
      <c r="HO118" s="152"/>
      <c r="HP118" s="152"/>
      <c r="HQ118" s="152"/>
      <c r="HR118" s="152"/>
      <c r="HS118" s="152"/>
      <c r="HT118" s="152"/>
      <c r="HU118" s="152"/>
      <c r="HV118" s="152"/>
      <c r="HW118" s="152"/>
      <c r="HX118" s="152"/>
      <c r="HY118" s="152"/>
      <c r="HZ118" s="152"/>
      <c r="IA118" s="152"/>
      <c r="IB118" s="152"/>
      <c r="IC118" s="152"/>
      <c r="ID118" s="152"/>
      <c r="IE118" s="152"/>
      <c r="IF118" s="152"/>
      <c r="IG118" s="152"/>
      <c r="IH118" s="152"/>
      <c r="II118" s="152"/>
      <c r="IJ118" s="152"/>
      <c r="IK118" s="152"/>
      <c r="IL118" s="152"/>
      <c r="IM118" s="152"/>
      <c r="IN118" s="152"/>
      <c r="IO118" s="152"/>
      <c r="IP118" s="152"/>
      <c r="IQ118" s="152"/>
      <c r="IR118" s="152"/>
      <c r="IS118" s="152"/>
      <c r="IT118" s="152"/>
      <c r="IU118" s="152"/>
      <c r="IV118" s="152"/>
      <c r="IW118" s="152"/>
      <c r="IX118" s="152"/>
      <c r="IY118" s="152"/>
      <c r="IZ118" s="152"/>
      <c r="JA118" s="152"/>
      <c r="JB118" s="152"/>
      <c r="JC118" s="152"/>
      <c r="JD118" s="152"/>
      <c r="JE118" s="152"/>
      <c r="JF118" s="152"/>
      <c r="JG118" s="152"/>
      <c r="JH118" s="152"/>
      <c r="JI118" s="152"/>
      <c r="JJ118" s="152"/>
      <c r="JK118" s="152"/>
      <c r="JL118" s="152"/>
      <c r="JM118" s="152"/>
      <c r="JN118" s="152"/>
      <c r="JO118" s="152"/>
      <c r="JP118" s="152"/>
      <c r="JQ118" s="152"/>
      <c r="JR118" s="152"/>
      <c r="JS118" s="152"/>
      <c r="JT118" s="152"/>
      <c r="JU118" s="152"/>
      <c r="JV118" s="152"/>
      <c r="JW118" s="152"/>
      <c r="JX118" s="152"/>
      <c r="JY118" s="152"/>
      <c r="JZ118" s="152"/>
      <c r="KA118" s="152"/>
      <c r="KB118" s="152"/>
      <c r="KC118" s="152"/>
      <c r="KD118" s="152"/>
      <c r="KE118" s="152"/>
      <c r="KF118" s="152"/>
      <c r="KG118" s="152"/>
      <c r="KH118" s="152"/>
      <c r="KI118" s="152"/>
      <c r="KJ118" s="152"/>
      <c r="KK118" s="152"/>
      <c r="KL118" s="152"/>
      <c r="KM118" s="152"/>
      <c r="KN118" s="152"/>
      <c r="KO118" s="152"/>
      <c r="KP118" s="152"/>
      <c r="KQ118" s="152"/>
      <c r="KR118" s="152"/>
      <c r="KS118" s="152"/>
      <c r="KT118" s="152"/>
      <c r="KU118" s="152"/>
      <c r="KV118" s="152"/>
      <c r="KW118" s="152"/>
      <c r="KX118" s="152"/>
      <c r="KY118" s="152"/>
      <c r="KZ118" s="152"/>
      <c r="LA118" s="152"/>
      <c r="LB118" s="152"/>
      <c r="LC118" s="152"/>
      <c r="LD118" s="152"/>
      <c r="LE118" s="152"/>
      <c r="LF118" s="152"/>
      <c r="LG118" s="152"/>
      <c r="LH118" s="152"/>
      <c r="LI118" s="152"/>
      <c r="LJ118" s="152"/>
      <c r="LK118" s="152"/>
      <c r="LL118" s="152"/>
      <c r="LM118" s="152"/>
      <c r="LN118" s="152"/>
      <c r="LO118" s="152"/>
      <c r="LP118" s="152"/>
      <c r="LQ118" s="152"/>
      <c r="LR118" s="152"/>
      <c r="LS118" s="152"/>
      <c r="LT118" s="152"/>
      <c r="LU118" s="152"/>
      <c r="LV118" s="152"/>
      <c r="LW118" s="152"/>
      <c r="LX118" s="152"/>
      <c r="LY118" s="152"/>
      <c r="LZ118" s="152"/>
      <c r="MA118" s="152"/>
      <c r="MB118" s="152"/>
      <c r="MC118" s="152"/>
      <c r="MD118" s="152"/>
      <c r="ME118" s="152"/>
      <c r="MF118" s="152"/>
      <c r="MG118" s="152"/>
      <c r="MH118" s="152"/>
      <c r="MI118" s="152"/>
      <c r="MJ118" s="152"/>
      <c r="MK118" s="152"/>
      <c r="ML118" s="152"/>
      <c r="MM118" s="152"/>
      <c r="MN118" s="152"/>
      <c r="MO118" s="152"/>
      <c r="MP118" s="152"/>
      <c r="MQ118" s="152"/>
      <c r="MR118" s="152"/>
      <c r="MS118" s="152"/>
      <c r="MT118" s="152"/>
    </row>
    <row r="119" spans="1:358" s="1" customFormat="1">
      <c r="A119" s="252"/>
      <c r="B119" s="276"/>
      <c r="C119" s="276"/>
      <c r="D119" s="152"/>
      <c r="E119" s="152"/>
      <c r="F119" s="277"/>
      <c r="G119" s="277"/>
      <c r="H119" s="277"/>
      <c r="I119" s="277"/>
      <c r="J119" s="278"/>
      <c r="K119" s="277"/>
      <c r="L119" s="277"/>
      <c r="M119" s="277"/>
      <c r="N119" s="277"/>
      <c r="O119" s="277"/>
      <c r="P119" s="277"/>
      <c r="Q119" s="277"/>
      <c r="R119" s="277"/>
      <c r="S119" s="277"/>
      <c r="T119" s="277"/>
      <c r="U119" s="277"/>
      <c r="V119" s="279"/>
      <c r="W119" s="279"/>
      <c r="X119" s="279"/>
      <c r="Y119" s="279"/>
      <c r="Z119" s="280"/>
      <c r="AA119" s="280"/>
      <c r="AB119" s="279"/>
      <c r="AC119" s="279"/>
      <c r="AD119" s="279"/>
      <c r="AE119" s="279"/>
      <c r="AF119" s="279"/>
      <c r="AG119" s="279"/>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c r="GG119" s="152"/>
      <c r="GH119" s="152"/>
      <c r="GI119" s="152"/>
      <c r="GJ119" s="152"/>
      <c r="GK119" s="152"/>
      <c r="GL119" s="152"/>
      <c r="GM119" s="152"/>
      <c r="GN119" s="152"/>
      <c r="GO119" s="152"/>
      <c r="GP119" s="152"/>
      <c r="GQ119" s="152"/>
      <c r="GR119" s="152"/>
      <c r="GS119" s="152"/>
      <c r="GT119" s="152"/>
      <c r="GU119" s="152"/>
      <c r="GV119" s="152"/>
      <c r="GW119" s="152"/>
      <c r="GX119" s="152"/>
      <c r="GY119" s="152"/>
      <c r="GZ119" s="152"/>
      <c r="HA119" s="152"/>
      <c r="HB119" s="152"/>
      <c r="HC119" s="152"/>
      <c r="HD119" s="152"/>
      <c r="HE119" s="152"/>
      <c r="HF119" s="152"/>
      <c r="HG119" s="152"/>
      <c r="HH119" s="152"/>
      <c r="HI119" s="152"/>
      <c r="HJ119" s="152"/>
      <c r="HK119" s="152"/>
      <c r="HL119" s="152"/>
      <c r="HM119" s="152"/>
      <c r="HN119" s="152"/>
      <c r="HO119" s="152"/>
      <c r="HP119" s="152"/>
      <c r="HQ119" s="152"/>
      <c r="HR119" s="152"/>
      <c r="HS119" s="152"/>
      <c r="HT119" s="152"/>
      <c r="HU119" s="152"/>
      <c r="HV119" s="152"/>
      <c r="HW119" s="152"/>
      <c r="HX119" s="152"/>
      <c r="HY119" s="152"/>
      <c r="HZ119" s="152"/>
      <c r="IA119" s="152"/>
      <c r="IB119" s="152"/>
      <c r="IC119" s="152"/>
      <c r="ID119" s="152"/>
      <c r="IE119" s="152"/>
      <c r="IF119" s="152"/>
      <c r="IG119" s="152"/>
      <c r="IH119" s="152"/>
      <c r="II119" s="152"/>
      <c r="IJ119" s="152"/>
      <c r="IK119" s="152"/>
      <c r="IL119" s="152"/>
      <c r="IM119" s="152"/>
      <c r="IN119" s="152"/>
      <c r="IO119" s="152"/>
      <c r="IP119" s="152"/>
      <c r="IQ119" s="152"/>
      <c r="IR119" s="152"/>
      <c r="IS119" s="152"/>
      <c r="IT119" s="152"/>
      <c r="IU119" s="152"/>
      <c r="IV119" s="152"/>
      <c r="IW119" s="152"/>
      <c r="IX119" s="152"/>
      <c r="IY119" s="152"/>
      <c r="IZ119" s="152"/>
      <c r="JA119" s="152"/>
      <c r="JB119" s="152"/>
      <c r="JC119" s="152"/>
      <c r="JD119" s="152"/>
      <c r="JE119" s="152"/>
      <c r="JF119" s="152"/>
      <c r="JG119" s="152"/>
      <c r="JH119" s="152"/>
      <c r="JI119" s="152"/>
      <c r="JJ119" s="152"/>
      <c r="JK119" s="152"/>
      <c r="JL119" s="152"/>
      <c r="JM119" s="152"/>
      <c r="JN119" s="152"/>
      <c r="JO119" s="152"/>
      <c r="JP119" s="152"/>
      <c r="JQ119" s="152"/>
      <c r="JR119" s="152"/>
      <c r="JS119" s="152"/>
      <c r="JT119" s="152"/>
      <c r="JU119" s="152"/>
      <c r="JV119" s="152"/>
      <c r="JW119" s="152"/>
      <c r="JX119" s="152"/>
      <c r="JY119" s="152"/>
      <c r="JZ119" s="152"/>
      <c r="KA119" s="152"/>
      <c r="KB119" s="152"/>
      <c r="KC119" s="152"/>
      <c r="KD119" s="152"/>
      <c r="KE119" s="152"/>
      <c r="KF119" s="152"/>
      <c r="KG119" s="152"/>
      <c r="KH119" s="152"/>
      <c r="KI119" s="152"/>
      <c r="KJ119" s="152"/>
      <c r="KK119" s="152"/>
      <c r="KL119" s="152"/>
      <c r="KM119" s="152"/>
      <c r="KN119" s="152"/>
      <c r="KO119" s="152"/>
      <c r="KP119" s="152"/>
      <c r="KQ119" s="152"/>
      <c r="KR119" s="152"/>
      <c r="KS119" s="152"/>
      <c r="KT119" s="152"/>
      <c r="KU119" s="152"/>
      <c r="KV119" s="152"/>
      <c r="KW119" s="152"/>
      <c r="KX119" s="152"/>
      <c r="KY119" s="152"/>
      <c r="KZ119" s="152"/>
      <c r="LA119" s="152"/>
      <c r="LB119" s="152"/>
      <c r="LC119" s="152"/>
      <c r="LD119" s="152"/>
      <c r="LE119" s="152"/>
      <c r="LF119" s="152"/>
      <c r="LG119" s="152"/>
      <c r="LH119" s="152"/>
      <c r="LI119" s="152"/>
      <c r="LJ119" s="152"/>
      <c r="LK119" s="152"/>
      <c r="LL119" s="152"/>
      <c r="LM119" s="152"/>
      <c r="LN119" s="152"/>
      <c r="LO119" s="152"/>
      <c r="LP119" s="152"/>
      <c r="LQ119" s="152"/>
      <c r="LR119" s="152"/>
      <c r="LS119" s="152"/>
      <c r="LT119" s="152"/>
      <c r="LU119" s="152"/>
      <c r="LV119" s="152"/>
      <c r="LW119" s="152"/>
      <c r="LX119" s="152"/>
      <c r="LY119" s="152"/>
      <c r="LZ119" s="152"/>
      <c r="MA119" s="152"/>
      <c r="MB119" s="152"/>
      <c r="MC119" s="152"/>
      <c r="MD119" s="152"/>
      <c r="ME119" s="152"/>
      <c r="MF119" s="152"/>
      <c r="MG119" s="152"/>
      <c r="MH119" s="152"/>
      <c r="MI119" s="152"/>
      <c r="MJ119" s="152"/>
      <c r="MK119" s="152"/>
      <c r="ML119" s="152"/>
      <c r="MM119" s="152"/>
      <c r="MN119" s="152"/>
      <c r="MO119" s="152"/>
      <c r="MP119" s="152"/>
      <c r="MQ119" s="152"/>
      <c r="MR119" s="152"/>
      <c r="MS119" s="152"/>
      <c r="MT119" s="152"/>
    </row>
    <row r="120" spans="1:358" s="1" customFormat="1">
      <c r="A120" s="252"/>
      <c r="B120" s="276"/>
      <c r="C120" s="276"/>
      <c r="D120" s="152"/>
      <c r="E120" s="152"/>
      <c r="F120" s="277"/>
      <c r="G120" s="277"/>
      <c r="H120" s="277"/>
      <c r="I120" s="277"/>
      <c r="J120" s="278"/>
      <c r="K120" s="277"/>
      <c r="L120" s="277"/>
      <c r="M120" s="277"/>
      <c r="N120" s="277"/>
      <c r="O120" s="277"/>
      <c r="P120" s="277"/>
      <c r="Q120" s="277"/>
      <c r="R120" s="277"/>
      <c r="S120" s="277"/>
      <c r="T120" s="277"/>
      <c r="U120" s="277"/>
      <c r="V120" s="279"/>
      <c r="W120" s="279"/>
      <c r="X120" s="279"/>
      <c r="Y120" s="279"/>
      <c r="Z120" s="280"/>
      <c r="AA120" s="280"/>
      <c r="AB120" s="279"/>
      <c r="AC120" s="279"/>
      <c r="AD120" s="279"/>
      <c r="AE120" s="279"/>
      <c r="AF120" s="279"/>
      <c r="AG120" s="279"/>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c r="GG120" s="152"/>
      <c r="GH120" s="152"/>
      <c r="GI120" s="152"/>
      <c r="GJ120" s="152"/>
      <c r="GK120" s="152"/>
      <c r="GL120" s="152"/>
      <c r="GM120" s="152"/>
      <c r="GN120" s="152"/>
      <c r="GO120" s="152"/>
      <c r="GP120" s="152"/>
      <c r="GQ120" s="152"/>
      <c r="GR120" s="152"/>
      <c r="GS120" s="152"/>
      <c r="GT120" s="152"/>
      <c r="GU120" s="152"/>
      <c r="GV120" s="152"/>
      <c r="GW120" s="152"/>
      <c r="GX120" s="152"/>
      <c r="GY120" s="152"/>
      <c r="GZ120" s="152"/>
      <c r="HA120" s="152"/>
      <c r="HB120" s="152"/>
      <c r="HC120" s="152"/>
      <c r="HD120" s="152"/>
      <c r="HE120" s="152"/>
      <c r="HF120" s="152"/>
      <c r="HG120" s="152"/>
      <c r="HH120" s="152"/>
      <c r="HI120" s="152"/>
      <c r="HJ120" s="152"/>
      <c r="HK120" s="152"/>
      <c r="HL120" s="152"/>
      <c r="HM120" s="152"/>
      <c r="HN120" s="152"/>
      <c r="HO120" s="152"/>
      <c r="HP120" s="152"/>
      <c r="HQ120" s="152"/>
      <c r="HR120" s="152"/>
      <c r="HS120" s="152"/>
      <c r="HT120" s="152"/>
      <c r="HU120" s="152"/>
      <c r="HV120" s="152"/>
      <c r="HW120" s="152"/>
      <c r="HX120" s="152"/>
      <c r="HY120" s="152"/>
      <c r="HZ120" s="152"/>
      <c r="IA120" s="152"/>
      <c r="IB120" s="152"/>
      <c r="IC120" s="152"/>
      <c r="ID120" s="152"/>
      <c r="IE120" s="152"/>
      <c r="IF120" s="152"/>
      <c r="IG120" s="152"/>
      <c r="IH120" s="152"/>
      <c r="II120" s="152"/>
      <c r="IJ120" s="152"/>
      <c r="IK120" s="152"/>
      <c r="IL120" s="152"/>
      <c r="IM120" s="152"/>
      <c r="IN120" s="152"/>
      <c r="IO120" s="152"/>
      <c r="IP120" s="152"/>
      <c r="IQ120" s="152"/>
      <c r="IR120" s="152"/>
      <c r="IS120" s="152"/>
      <c r="IT120" s="152"/>
      <c r="IU120" s="152"/>
      <c r="IV120" s="152"/>
      <c r="IW120" s="152"/>
      <c r="IX120" s="152"/>
      <c r="IY120" s="152"/>
      <c r="IZ120" s="152"/>
      <c r="JA120" s="152"/>
      <c r="JB120" s="152"/>
      <c r="JC120" s="152"/>
      <c r="JD120" s="152"/>
      <c r="JE120" s="152"/>
      <c r="JF120" s="152"/>
      <c r="JG120" s="152"/>
      <c r="JH120" s="152"/>
      <c r="JI120" s="152"/>
      <c r="JJ120" s="152"/>
      <c r="JK120" s="152"/>
      <c r="JL120" s="152"/>
      <c r="JM120" s="152"/>
      <c r="JN120" s="152"/>
      <c r="JO120" s="152"/>
      <c r="JP120" s="152"/>
      <c r="JQ120" s="152"/>
      <c r="JR120" s="152"/>
      <c r="JS120" s="152"/>
      <c r="JT120" s="152"/>
      <c r="JU120" s="152"/>
      <c r="JV120" s="152"/>
      <c r="JW120" s="152"/>
      <c r="JX120" s="152"/>
      <c r="JY120" s="152"/>
      <c r="JZ120" s="152"/>
      <c r="KA120" s="152"/>
      <c r="KB120" s="152"/>
      <c r="KC120" s="152"/>
      <c r="KD120" s="152"/>
      <c r="KE120" s="152"/>
      <c r="KF120" s="152"/>
      <c r="KG120" s="152"/>
      <c r="KH120" s="152"/>
      <c r="KI120" s="152"/>
      <c r="KJ120" s="152"/>
      <c r="KK120" s="152"/>
      <c r="KL120" s="152"/>
      <c r="KM120" s="152"/>
      <c r="KN120" s="152"/>
      <c r="KO120" s="152"/>
      <c r="KP120" s="152"/>
      <c r="KQ120" s="152"/>
      <c r="KR120" s="152"/>
      <c r="KS120" s="152"/>
      <c r="KT120" s="152"/>
      <c r="KU120" s="152"/>
      <c r="KV120" s="152"/>
      <c r="KW120" s="152"/>
      <c r="KX120" s="152"/>
      <c r="KY120" s="152"/>
      <c r="KZ120" s="152"/>
      <c r="LA120" s="152"/>
      <c r="LB120" s="152"/>
      <c r="LC120" s="152"/>
      <c r="LD120" s="152"/>
      <c r="LE120" s="152"/>
      <c r="LF120" s="152"/>
      <c r="LG120" s="152"/>
      <c r="LH120" s="152"/>
      <c r="LI120" s="152"/>
      <c r="LJ120" s="152"/>
      <c r="LK120" s="152"/>
      <c r="LL120" s="152"/>
      <c r="LM120" s="152"/>
      <c r="LN120" s="152"/>
      <c r="LO120" s="152"/>
      <c r="LP120" s="152"/>
      <c r="LQ120" s="152"/>
      <c r="LR120" s="152"/>
      <c r="LS120" s="152"/>
      <c r="LT120" s="152"/>
      <c r="LU120" s="152"/>
      <c r="LV120" s="152"/>
      <c r="LW120" s="152"/>
      <c r="LX120" s="152"/>
      <c r="LY120" s="152"/>
      <c r="LZ120" s="152"/>
      <c r="MA120" s="152"/>
      <c r="MB120" s="152"/>
      <c r="MC120" s="152"/>
      <c r="MD120" s="152"/>
      <c r="ME120" s="152"/>
      <c r="MF120" s="152"/>
      <c r="MG120" s="152"/>
      <c r="MH120" s="152"/>
      <c r="MI120" s="152"/>
      <c r="MJ120" s="152"/>
      <c r="MK120" s="152"/>
      <c r="ML120" s="152"/>
      <c r="MM120" s="152"/>
      <c r="MN120" s="152"/>
      <c r="MO120" s="152"/>
      <c r="MP120" s="152"/>
      <c r="MQ120" s="152"/>
      <c r="MR120" s="152"/>
      <c r="MS120" s="152"/>
      <c r="MT120" s="152"/>
    </row>
    <row r="121" spans="1:358" s="1" customFormat="1">
      <c r="A121" s="252"/>
      <c r="B121" s="276"/>
      <c r="C121" s="276"/>
      <c r="D121" s="152"/>
      <c r="E121" s="152"/>
      <c r="F121" s="277"/>
      <c r="G121" s="277"/>
      <c r="H121" s="277"/>
      <c r="I121" s="277"/>
      <c r="J121" s="278"/>
      <c r="K121" s="277"/>
      <c r="L121" s="277"/>
      <c r="M121" s="277"/>
      <c r="N121" s="277"/>
      <c r="O121" s="277"/>
      <c r="P121" s="277"/>
      <c r="Q121" s="277"/>
      <c r="R121" s="277"/>
      <c r="S121" s="277"/>
      <c r="T121" s="277"/>
      <c r="U121" s="277"/>
      <c r="V121" s="279"/>
      <c r="W121" s="279"/>
      <c r="X121" s="279"/>
      <c r="Y121" s="279"/>
      <c r="Z121" s="280"/>
      <c r="AA121" s="280"/>
      <c r="AB121" s="279"/>
      <c r="AC121" s="279"/>
      <c r="AD121" s="279"/>
      <c r="AE121" s="279"/>
      <c r="AF121" s="279"/>
      <c r="AG121" s="279"/>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c r="GG121" s="152"/>
      <c r="GH121" s="152"/>
      <c r="GI121" s="152"/>
      <c r="GJ121" s="152"/>
      <c r="GK121" s="152"/>
      <c r="GL121" s="152"/>
      <c r="GM121" s="152"/>
      <c r="GN121" s="152"/>
      <c r="GO121" s="152"/>
      <c r="GP121" s="152"/>
      <c r="GQ121" s="152"/>
      <c r="GR121" s="152"/>
      <c r="GS121" s="152"/>
      <c r="GT121" s="152"/>
      <c r="GU121" s="152"/>
      <c r="GV121" s="152"/>
      <c r="GW121" s="152"/>
      <c r="GX121" s="152"/>
      <c r="GY121" s="152"/>
      <c r="GZ121" s="152"/>
      <c r="HA121" s="152"/>
      <c r="HB121" s="152"/>
      <c r="HC121" s="152"/>
      <c r="HD121" s="152"/>
      <c r="HE121" s="152"/>
      <c r="HF121" s="152"/>
      <c r="HG121" s="152"/>
      <c r="HH121" s="152"/>
      <c r="HI121" s="152"/>
      <c r="HJ121" s="152"/>
      <c r="HK121" s="152"/>
      <c r="HL121" s="152"/>
      <c r="HM121" s="152"/>
      <c r="HN121" s="152"/>
      <c r="HO121" s="152"/>
      <c r="HP121" s="152"/>
      <c r="HQ121" s="152"/>
      <c r="HR121" s="152"/>
      <c r="HS121" s="152"/>
      <c r="HT121" s="152"/>
      <c r="HU121" s="152"/>
      <c r="HV121" s="152"/>
      <c r="HW121" s="152"/>
      <c r="HX121" s="152"/>
      <c r="HY121" s="152"/>
      <c r="HZ121" s="152"/>
      <c r="IA121" s="152"/>
      <c r="IB121" s="152"/>
      <c r="IC121" s="152"/>
      <c r="ID121" s="152"/>
      <c r="IE121" s="152"/>
      <c r="IF121" s="152"/>
      <c r="IG121" s="152"/>
      <c r="IH121" s="152"/>
      <c r="II121" s="152"/>
      <c r="IJ121" s="152"/>
      <c r="IK121" s="152"/>
      <c r="IL121" s="152"/>
      <c r="IM121" s="152"/>
      <c r="IN121" s="152"/>
      <c r="IO121" s="152"/>
      <c r="IP121" s="152"/>
      <c r="IQ121" s="152"/>
      <c r="IR121" s="152"/>
      <c r="IS121" s="152"/>
      <c r="IT121" s="152"/>
      <c r="IU121" s="152"/>
      <c r="IV121" s="152"/>
      <c r="IW121" s="152"/>
      <c r="IX121" s="152"/>
      <c r="IY121" s="152"/>
      <c r="IZ121" s="152"/>
      <c r="JA121" s="152"/>
      <c r="JB121" s="152"/>
      <c r="JC121" s="152"/>
      <c r="JD121" s="152"/>
      <c r="JE121" s="152"/>
      <c r="JF121" s="152"/>
      <c r="JG121" s="152"/>
      <c r="JH121" s="152"/>
      <c r="JI121" s="152"/>
      <c r="JJ121" s="152"/>
      <c r="JK121" s="152"/>
      <c r="JL121" s="152"/>
      <c r="JM121" s="152"/>
      <c r="JN121" s="152"/>
      <c r="JO121" s="152"/>
      <c r="JP121" s="152"/>
      <c r="JQ121" s="152"/>
      <c r="JR121" s="152"/>
      <c r="JS121" s="152"/>
      <c r="JT121" s="152"/>
      <c r="JU121" s="152"/>
      <c r="JV121" s="152"/>
      <c r="JW121" s="152"/>
      <c r="JX121" s="152"/>
      <c r="JY121" s="152"/>
      <c r="JZ121" s="152"/>
      <c r="KA121" s="152"/>
      <c r="KB121" s="152"/>
      <c r="KC121" s="152"/>
      <c r="KD121" s="152"/>
      <c r="KE121" s="152"/>
      <c r="KF121" s="152"/>
      <c r="KG121" s="152"/>
      <c r="KH121" s="152"/>
      <c r="KI121" s="152"/>
      <c r="KJ121" s="152"/>
      <c r="KK121" s="152"/>
      <c r="KL121" s="152"/>
      <c r="KM121" s="152"/>
      <c r="KN121" s="152"/>
      <c r="KO121" s="152"/>
      <c r="KP121" s="152"/>
      <c r="KQ121" s="152"/>
      <c r="KR121" s="152"/>
      <c r="KS121" s="152"/>
      <c r="KT121" s="152"/>
      <c r="KU121" s="152"/>
      <c r="KV121" s="152"/>
      <c r="KW121" s="152"/>
      <c r="KX121" s="152"/>
      <c r="KY121" s="152"/>
      <c r="KZ121" s="152"/>
      <c r="LA121" s="152"/>
      <c r="LB121" s="152"/>
      <c r="LC121" s="152"/>
      <c r="LD121" s="152"/>
      <c r="LE121" s="152"/>
      <c r="LF121" s="152"/>
      <c r="LG121" s="152"/>
      <c r="LH121" s="152"/>
      <c r="LI121" s="152"/>
      <c r="LJ121" s="152"/>
      <c r="LK121" s="152"/>
      <c r="LL121" s="152"/>
      <c r="LM121" s="152"/>
      <c r="LN121" s="152"/>
      <c r="LO121" s="152"/>
      <c r="LP121" s="152"/>
      <c r="LQ121" s="152"/>
      <c r="LR121" s="152"/>
      <c r="LS121" s="152"/>
      <c r="LT121" s="152"/>
      <c r="LU121" s="152"/>
      <c r="LV121" s="152"/>
      <c r="LW121" s="152"/>
      <c r="LX121" s="152"/>
      <c r="LY121" s="152"/>
      <c r="LZ121" s="152"/>
      <c r="MA121" s="152"/>
      <c r="MB121" s="152"/>
      <c r="MC121" s="152"/>
      <c r="MD121" s="152"/>
      <c r="ME121" s="152"/>
      <c r="MF121" s="152"/>
      <c r="MG121" s="152"/>
      <c r="MH121" s="152"/>
      <c r="MI121" s="152"/>
      <c r="MJ121" s="152"/>
      <c r="MK121" s="152"/>
      <c r="ML121" s="152"/>
      <c r="MM121" s="152"/>
      <c r="MN121" s="152"/>
      <c r="MO121" s="152"/>
      <c r="MP121" s="152"/>
      <c r="MQ121" s="152"/>
      <c r="MR121" s="152"/>
      <c r="MS121" s="152"/>
      <c r="MT121" s="152"/>
    </row>
    <row r="122" spans="1:358" s="1" customFormat="1">
      <c r="A122" s="252"/>
      <c r="B122" s="276"/>
      <c r="C122" s="276"/>
      <c r="D122" s="152"/>
      <c r="E122" s="152"/>
      <c r="F122" s="277"/>
      <c r="G122" s="277"/>
      <c r="H122" s="277"/>
      <c r="I122" s="277"/>
      <c r="J122" s="278"/>
      <c r="K122" s="277"/>
      <c r="L122" s="277"/>
      <c r="M122" s="277"/>
      <c r="N122" s="277"/>
      <c r="O122" s="277"/>
      <c r="P122" s="277"/>
      <c r="Q122" s="277"/>
      <c r="R122" s="277"/>
      <c r="S122" s="277"/>
      <c r="T122" s="277"/>
      <c r="U122" s="277"/>
      <c r="V122" s="279"/>
      <c r="W122" s="279"/>
      <c r="X122" s="279"/>
      <c r="Y122" s="279"/>
      <c r="Z122" s="280"/>
      <c r="AA122" s="280"/>
      <c r="AB122" s="279"/>
      <c r="AC122" s="279"/>
      <c r="AD122" s="279"/>
      <c r="AE122" s="279"/>
      <c r="AF122" s="279"/>
      <c r="AG122" s="279"/>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c r="GG122" s="152"/>
      <c r="GH122" s="152"/>
      <c r="GI122" s="152"/>
      <c r="GJ122" s="152"/>
      <c r="GK122" s="152"/>
      <c r="GL122" s="152"/>
      <c r="GM122" s="152"/>
      <c r="GN122" s="152"/>
      <c r="GO122" s="152"/>
      <c r="GP122" s="152"/>
      <c r="GQ122" s="152"/>
      <c r="GR122" s="152"/>
      <c r="GS122" s="152"/>
      <c r="GT122" s="152"/>
      <c r="GU122" s="152"/>
      <c r="GV122" s="152"/>
      <c r="GW122" s="152"/>
      <c r="GX122" s="152"/>
      <c r="GY122" s="152"/>
      <c r="GZ122" s="152"/>
      <c r="HA122" s="152"/>
      <c r="HB122" s="152"/>
      <c r="HC122" s="152"/>
      <c r="HD122" s="152"/>
      <c r="HE122" s="152"/>
      <c r="HF122" s="152"/>
      <c r="HG122" s="152"/>
      <c r="HH122" s="152"/>
      <c r="HI122" s="152"/>
      <c r="HJ122" s="152"/>
      <c r="HK122" s="152"/>
      <c r="HL122" s="152"/>
      <c r="HM122" s="152"/>
      <c r="HN122" s="152"/>
      <c r="HO122" s="152"/>
      <c r="HP122" s="152"/>
      <c r="HQ122" s="152"/>
      <c r="HR122" s="152"/>
      <c r="HS122" s="152"/>
      <c r="HT122" s="152"/>
      <c r="HU122" s="152"/>
      <c r="HV122" s="152"/>
      <c r="HW122" s="152"/>
      <c r="HX122" s="152"/>
      <c r="HY122" s="152"/>
      <c r="HZ122" s="152"/>
      <c r="IA122" s="152"/>
      <c r="IB122" s="152"/>
      <c r="IC122" s="152"/>
      <c r="ID122" s="152"/>
      <c r="IE122" s="152"/>
      <c r="IF122" s="152"/>
      <c r="IG122" s="152"/>
      <c r="IH122" s="152"/>
      <c r="II122" s="152"/>
      <c r="IJ122" s="152"/>
      <c r="IK122" s="152"/>
      <c r="IL122" s="152"/>
      <c r="IM122" s="152"/>
      <c r="IN122" s="152"/>
      <c r="IO122" s="152"/>
      <c r="IP122" s="152"/>
      <c r="IQ122" s="152"/>
      <c r="IR122" s="152"/>
      <c r="IS122" s="152"/>
      <c r="IT122" s="152"/>
      <c r="IU122" s="152"/>
      <c r="IV122" s="152"/>
      <c r="IW122" s="152"/>
      <c r="IX122" s="152"/>
      <c r="IY122" s="152"/>
      <c r="IZ122" s="152"/>
      <c r="JA122" s="152"/>
      <c r="JB122" s="152"/>
      <c r="JC122" s="152"/>
      <c r="JD122" s="152"/>
      <c r="JE122" s="152"/>
      <c r="JF122" s="152"/>
      <c r="JG122" s="152"/>
      <c r="JH122" s="152"/>
      <c r="JI122" s="152"/>
      <c r="JJ122" s="152"/>
      <c r="JK122" s="152"/>
      <c r="JL122" s="152"/>
      <c r="JM122" s="152"/>
      <c r="JN122" s="152"/>
      <c r="JO122" s="152"/>
      <c r="JP122" s="152"/>
      <c r="JQ122" s="152"/>
      <c r="JR122" s="152"/>
      <c r="JS122" s="152"/>
      <c r="JT122" s="152"/>
      <c r="JU122" s="152"/>
      <c r="JV122" s="152"/>
      <c r="JW122" s="152"/>
      <c r="JX122" s="152"/>
      <c r="JY122" s="152"/>
      <c r="JZ122" s="152"/>
      <c r="KA122" s="152"/>
      <c r="KB122" s="152"/>
      <c r="KC122" s="152"/>
      <c r="KD122" s="152"/>
      <c r="KE122" s="152"/>
      <c r="KF122" s="152"/>
      <c r="KG122" s="152"/>
      <c r="KH122" s="152"/>
      <c r="KI122" s="152"/>
      <c r="KJ122" s="152"/>
      <c r="KK122" s="152"/>
      <c r="KL122" s="152"/>
      <c r="KM122" s="152"/>
      <c r="KN122" s="152"/>
      <c r="KO122" s="152"/>
      <c r="KP122" s="152"/>
      <c r="KQ122" s="152"/>
      <c r="KR122" s="152"/>
      <c r="KS122" s="152"/>
      <c r="KT122" s="152"/>
      <c r="KU122" s="152"/>
      <c r="KV122" s="152"/>
      <c r="KW122" s="152"/>
      <c r="KX122" s="152"/>
      <c r="KY122" s="152"/>
      <c r="KZ122" s="152"/>
      <c r="LA122" s="152"/>
      <c r="LB122" s="152"/>
      <c r="LC122" s="152"/>
      <c r="LD122" s="152"/>
      <c r="LE122" s="152"/>
      <c r="LF122" s="152"/>
      <c r="LG122" s="152"/>
      <c r="LH122" s="152"/>
      <c r="LI122" s="152"/>
      <c r="LJ122" s="152"/>
      <c r="LK122" s="152"/>
      <c r="LL122" s="152"/>
      <c r="LM122" s="152"/>
      <c r="LN122" s="152"/>
      <c r="LO122" s="152"/>
      <c r="LP122" s="152"/>
      <c r="LQ122" s="152"/>
      <c r="LR122" s="152"/>
      <c r="LS122" s="152"/>
      <c r="LT122" s="152"/>
      <c r="LU122" s="152"/>
      <c r="LV122" s="152"/>
      <c r="LW122" s="152"/>
      <c r="LX122" s="152"/>
      <c r="LY122" s="152"/>
      <c r="LZ122" s="152"/>
      <c r="MA122" s="152"/>
      <c r="MB122" s="152"/>
      <c r="MC122" s="152"/>
      <c r="MD122" s="152"/>
      <c r="ME122" s="152"/>
      <c r="MF122" s="152"/>
      <c r="MG122" s="152"/>
      <c r="MH122" s="152"/>
      <c r="MI122" s="152"/>
      <c r="MJ122" s="152"/>
      <c r="MK122" s="152"/>
      <c r="ML122" s="152"/>
      <c r="MM122" s="152"/>
      <c r="MN122" s="152"/>
      <c r="MO122" s="152"/>
      <c r="MP122" s="152"/>
      <c r="MQ122" s="152"/>
      <c r="MR122" s="152"/>
      <c r="MS122" s="152"/>
      <c r="MT122" s="152"/>
    </row>
    <row r="123" spans="1:358" s="1" customFormat="1">
      <c r="A123" s="252"/>
      <c r="B123" s="276"/>
      <c r="C123" s="276"/>
      <c r="D123" s="152"/>
      <c r="E123" s="152"/>
      <c r="F123" s="277"/>
      <c r="G123" s="277"/>
      <c r="H123" s="277"/>
      <c r="I123" s="277"/>
      <c r="J123" s="278"/>
      <c r="K123" s="277"/>
      <c r="L123" s="277"/>
      <c r="M123" s="277"/>
      <c r="N123" s="277"/>
      <c r="O123" s="277"/>
      <c r="P123" s="277"/>
      <c r="Q123" s="277"/>
      <c r="R123" s="277"/>
      <c r="S123" s="277"/>
      <c r="T123" s="277"/>
      <c r="U123" s="277"/>
      <c r="V123" s="279"/>
      <c r="W123" s="279"/>
      <c r="X123" s="279"/>
      <c r="Y123" s="279"/>
      <c r="Z123" s="280"/>
      <c r="AA123" s="280"/>
      <c r="AB123" s="279"/>
      <c r="AC123" s="279"/>
      <c r="AD123" s="279"/>
      <c r="AE123" s="279"/>
      <c r="AF123" s="279"/>
      <c r="AG123" s="279"/>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c r="GG123" s="152"/>
      <c r="GH123" s="152"/>
      <c r="GI123" s="152"/>
      <c r="GJ123" s="152"/>
      <c r="GK123" s="152"/>
      <c r="GL123" s="152"/>
      <c r="GM123" s="152"/>
      <c r="GN123" s="152"/>
      <c r="GO123" s="152"/>
      <c r="GP123" s="152"/>
      <c r="GQ123" s="152"/>
      <c r="GR123" s="152"/>
      <c r="GS123" s="152"/>
      <c r="GT123" s="152"/>
      <c r="GU123" s="152"/>
      <c r="GV123" s="152"/>
      <c r="GW123" s="152"/>
      <c r="GX123" s="152"/>
      <c r="GY123" s="152"/>
      <c r="GZ123" s="152"/>
      <c r="HA123" s="152"/>
      <c r="HB123" s="152"/>
      <c r="HC123" s="152"/>
      <c r="HD123" s="152"/>
      <c r="HE123" s="152"/>
      <c r="HF123" s="152"/>
      <c r="HG123" s="152"/>
      <c r="HH123" s="152"/>
      <c r="HI123" s="152"/>
      <c r="HJ123" s="152"/>
      <c r="HK123" s="152"/>
      <c r="HL123" s="152"/>
      <c r="HM123" s="152"/>
      <c r="HN123" s="152"/>
      <c r="HO123" s="152"/>
      <c r="HP123" s="152"/>
      <c r="HQ123" s="152"/>
      <c r="HR123" s="152"/>
      <c r="HS123" s="152"/>
      <c r="HT123" s="152"/>
      <c r="HU123" s="152"/>
      <c r="HV123" s="152"/>
      <c r="HW123" s="152"/>
      <c r="HX123" s="152"/>
      <c r="HY123" s="152"/>
      <c r="HZ123" s="152"/>
      <c r="IA123" s="152"/>
      <c r="IB123" s="152"/>
      <c r="IC123" s="152"/>
      <c r="ID123" s="152"/>
      <c r="IE123" s="152"/>
      <c r="IF123" s="152"/>
      <c r="IG123" s="152"/>
      <c r="IH123" s="152"/>
      <c r="II123" s="152"/>
      <c r="IJ123" s="152"/>
      <c r="IK123" s="152"/>
      <c r="IL123" s="152"/>
      <c r="IM123" s="152"/>
      <c r="IN123" s="152"/>
      <c r="IO123" s="152"/>
      <c r="IP123" s="152"/>
      <c r="IQ123" s="152"/>
      <c r="IR123" s="152"/>
      <c r="IS123" s="152"/>
      <c r="IT123" s="152"/>
      <c r="IU123" s="152"/>
      <c r="IV123" s="152"/>
      <c r="IW123" s="152"/>
      <c r="IX123" s="152"/>
      <c r="IY123" s="152"/>
      <c r="IZ123" s="152"/>
      <c r="JA123" s="152"/>
      <c r="JB123" s="152"/>
      <c r="JC123" s="152"/>
      <c r="JD123" s="152"/>
      <c r="JE123" s="152"/>
      <c r="JF123" s="152"/>
      <c r="JG123" s="152"/>
      <c r="JH123" s="152"/>
      <c r="JI123" s="152"/>
      <c r="JJ123" s="152"/>
      <c r="JK123" s="152"/>
      <c r="JL123" s="152"/>
      <c r="JM123" s="152"/>
      <c r="JN123" s="152"/>
      <c r="JO123" s="152"/>
      <c r="JP123" s="152"/>
      <c r="JQ123" s="152"/>
      <c r="JR123" s="152"/>
      <c r="JS123" s="152"/>
      <c r="JT123" s="152"/>
      <c r="JU123" s="152"/>
      <c r="JV123" s="152"/>
      <c r="JW123" s="152"/>
      <c r="JX123" s="152"/>
      <c r="JY123" s="152"/>
      <c r="JZ123" s="152"/>
      <c r="KA123" s="152"/>
      <c r="KB123" s="152"/>
      <c r="KC123" s="152"/>
      <c r="KD123" s="152"/>
      <c r="KE123" s="152"/>
      <c r="KF123" s="152"/>
      <c r="KG123" s="152"/>
      <c r="KH123" s="152"/>
      <c r="KI123" s="152"/>
      <c r="KJ123" s="152"/>
      <c r="KK123" s="152"/>
      <c r="KL123" s="152"/>
      <c r="KM123" s="152"/>
      <c r="KN123" s="152"/>
      <c r="KO123" s="152"/>
      <c r="KP123" s="152"/>
      <c r="KQ123" s="152"/>
      <c r="KR123" s="152"/>
      <c r="KS123" s="152"/>
      <c r="KT123" s="152"/>
      <c r="KU123" s="152"/>
      <c r="KV123" s="152"/>
      <c r="KW123" s="152"/>
      <c r="KX123" s="152"/>
      <c r="KY123" s="152"/>
      <c r="KZ123" s="152"/>
      <c r="LA123" s="152"/>
      <c r="LB123" s="152"/>
      <c r="LC123" s="152"/>
      <c r="LD123" s="152"/>
      <c r="LE123" s="152"/>
      <c r="LF123" s="152"/>
      <c r="LG123" s="152"/>
      <c r="LH123" s="152"/>
      <c r="LI123" s="152"/>
      <c r="LJ123" s="152"/>
      <c r="LK123" s="152"/>
      <c r="LL123" s="152"/>
      <c r="LM123" s="152"/>
      <c r="LN123" s="152"/>
      <c r="LO123" s="152"/>
      <c r="LP123" s="152"/>
      <c r="LQ123" s="152"/>
      <c r="LR123" s="152"/>
      <c r="LS123" s="152"/>
      <c r="LT123" s="152"/>
      <c r="LU123" s="152"/>
      <c r="LV123" s="152"/>
      <c r="LW123" s="152"/>
      <c r="LX123" s="152"/>
      <c r="LY123" s="152"/>
      <c r="LZ123" s="152"/>
      <c r="MA123" s="152"/>
      <c r="MB123" s="152"/>
      <c r="MC123" s="152"/>
      <c r="MD123" s="152"/>
      <c r="ME123" s="152"/>
      <c r="MF123" s="152"/>
      <c r="MG123" s="152"/>
      <c r="MH123" s="152"/>
      <c r="MI123" s="152"/>
      <c r="MJ123" s="152"/>
      <c r="MK123" s="152"/>
      <c r="ML123" s="152"/>
      <c r="MM123" s="152"/>
      <c r="MN123" s="152"/>
      <c r="MO123" s="152"/>
      <c r="MP123" s="152"/>
      <c r="MQ123" s="152"/>
      <c r="MR123" s="152"/>
      <c r="MS123" s="152"/>
      <c r="MT123" s="152"/>
    </row>
    <row r="124" spans="1:358" s="1" customFormat="1">
      <c r="A124" s="194"/>
      <c r="B124" s="2"/>
      <c r="C124" s="2"/>
      <c r="F124" s="3"/>
      <c r="G124" s="3"/>
      <c r="H124" s="3"/>
      <c r="I124" s="3"/>
      <c r="J124" s="4"/>
      <c r="K124" s="3"/>
      <c r="L124" s="3"/>
      <c r="M124" s="3"/>
      <c r="N124" s="3"/>
      <c r="O124" s="3"/>
      <c r="P124" s="3"/>
      <c r="Q124" s="3"/>
      <c r="R124" s="3"/>
      <c r="S124" s="3"/>
      <c r="T124" s="3"/>
      <c r="U124" s="3"/>
      <c r="V124" s="6"/>
      <c r="W124" s="6"/>
      <c r="X124" s="6"/>
      <c r="Y124" s="6"/>
      <c r="Z124" s="5"/>
      <c r="AA124" s="5"/>
      <c r="AB124" s="6"/>
      <c r="AC124" s="6"/>
      <c r="AD124" s="6"/>
      <c r="AE124" s="6"/>
      <c r="AF124" s="6"/>
      <c r="AG124" s="6"/>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c r="GG124" s="152"/>
      <c r="GH124" s="152"/>
      <c r="GI124" s="152"/>
      <c r="GJ124" s="152"/>
      <c r="GK124" s="152"/>
      <c r="GL124" s="152"/>
      <c r="GM124" s="152"/>
      <c r="GN124" s="152"/>
      <c r="GO124" s="152"/>
      <c r="GP124" s="152"/>
      <c r="GQ124" s="152"/>
      <c r="GR124" s="152"/>
      <c r="GS124" s="152"/>
      <c r="GT124" s="152"/>
      <c r="GU124" s="152"/>
      <c r="GV124" s="152"/>
      <c r="GW124" s="152"/>
      <c r="GX124" s="152"/>
      <c r="GY124" s="152"/>
      <c r="GZ124" s="152"/>
      <c r="HA124" s="152"/>
      <c r="HB124" s="152"/>
      <c r="HC124" s="152"/>
      <c r="HD124" s="152"/>
      <c r="HE124" s="152"/>
      <c r="HF124" s="152"/>
      <c r="HG124" s="152"/>
      <c r="HH124" s="152"/>
      <c r="HI124" s="152"/>
      <c r="HJ124" s="152"/>
      <c r="HK124" s="152"/>
      <c r="HL124" s="152"/>
      <c r="HM124" s="152"/>
      <c r="HN124" s="152"/>
      <c r="HO124" s="152"/>
      <c r="HP124" s="152"/>
      <c r="HQ124" s="152"/>
      <c r="HR124" s="152"/>
      <c r="HS124" s="152"/>
      <c r="HT124" s="152"/>
      <c r="HU124" s="152"/>
      <c r="HV124" s="152"/>
      <c r="HW124" s="152"/>
      <c r="HX124" s="152"/>
      <c r="HY124" s="152"/>
      <c r="HZ124" s="152"/>
      <c r="IA124" s="152"/>
      <c r="IB124" s="152"/>
      <c r="IC124" s="152"/>
      <c r="ID124" s="152"/>
      <c r="IE124" s="152"/>
      <c r="IF124" s="152"/>
      <c r="IG124" s="152"/>
      <c r="IH124" s="152"/>
      <c r="II124" s="152"/>
      <c r="IJ124" s="152"/>
      <c r="IK124" s="152"/>
      <c r="IL124" s="152"/>
      <c r="IM124" s="152"/>
      <c r="IN124" s="152"/>
      <c r="IO124" s="152"/>
      <c r="IP124" s="152"/>
      <c r="IQ124" s="152"/>
      <c r="IR124" s="152"/>
      <c r="IS124" s="152"/>
      <c r="IT124" s="152"/>
      <c r="IU124" s="152"/>
      <c r="IV124" s="152"/>
      <c r="IW124" s="152"/>
      <c r="IX124" s="152"/>
      <c r="IY124" s="152"/>
      <c r="IZ124" s="152"/>
      <c r="JA124" s="152"/>
      <c r="JB124" s="152"/>
      <c r="JC124" s="152"/>
      <c r="JD124" s="152"/>
      <c r="JE124" s="152"/>
      <c r="JF124" s="152"/>
      <c r="JG124" s="152"/>
      <c r="JH124" s="152"/>
      <c r="JI124" s="152"/>
      <c r="JJ124" s="152"/>
      <c r="JK124" s="152"/>
      <c r="JL124" s="152"/>
      <c r="JM124" s="152"/>
      <c r="JN124" s="152"/>
      <c r="JO124" s="152"/>
      <c r="JP124" s="152"/>
      <c r="JQ124" s="152"/>
      <c r="JR124" s="152"/>
      <c r="JS124" s="152"/>
      <c r="JT124" s="152"/>
      <c r="JU124" s="152"/>
      <c r="JV124" s="152"/>
      <c r="JW124" s="152"/>
      <c r="JX124" s="152"/>
      <c r="JY124" s="152"/>
      <c r="JZ124" s="152"/>
      <c r="KA124" s="152"/>
      <c r="KB124" s="152"/>
      <c r="KC124" s="152"/>
      <c r="KD124" s="152"/>
      <c r="KE124" s="152"/>
      <c r="KF124" s="152"/>
      <c r="KG124" s="152"/>
      <c r="KH124" s="152"/>
      <c r="KI124" s="152"/>
      <c r="KJ124" s="152"/>
      <c r="KK124" s="152"/>
      <c r="KL124" s="152"/>
      <c r="KM124" s="152"/>
      <c r="KN124" s="152"/>
      <c r="KO124" s="152"/>
      <c r="KP124" s="152"/>
      <c r="KQ124" s="152"/>
      <c r="KR124" s="152"/>
      <c r="KS124" s="152"/>
      <c r="KT124" s="152"/>
      <c r="KU124" s="152"/>
      <c r="KV124" s="152"/>
      <c r="KW124" s="152"/>
      <c r="KX124" s="152"/>
      <c r="KY124" s="152"/>
      <c r="KZ124" s="152"/>
      <c r="LA124" s="152"/>
      <c r="LB124" s="152"/>
      <c r="LC124" s="152"/>
      <c r="LD124" s="152"/>
      <c r="LE124" s="152"/>
      <c r="LF124" s="152"/>
      <c r="LG124" s="152"/>
      <c r="LH124" s="152"/>
      <c r="LI124" s="152"/>
      <c r="LJ124" s="152"/>
      <c r="LK124" s="152"/>
      <c r="LL124" s="152"/>
      <c r="LM124" s="152"/>
      <c r="LN124" s="152"/>
      <c r="LO124" s="152"/>
      <c r="LP124" s="152"/>
      <c r="LQ124" s="152"/>
      <c r="LR124" s="152"/>
      <c r="LS124" s="152"/>
      <c r="LT124" s="152"/>
      <c r="LU124" s="152"/>
      <c r="LV124" s="152"/>
      <c r="LW124" s="152"/>
      <c r="LX124" s="152"/>
      <c r="LY124" s="152"/>
      <c r="LZ124" s="152"/>
      <c r="MA124" s="152"/>
      <c r="MB124" s="152"/>
      <c r="MC124" s="152"/>
      <c r="MD124" s="152"/>
      <c r="ME124" s="152"/>
      <c r="MF124" s="152"/>
      <c r="MG124" s="152"/>
      <c r="MH124" s="152"/>
      <c r="MI124" s="152"/>
      <c r="MJ124" s="152"/>
      <c r="MK124" s="152"/>
      <c r="ML124" s="152"/>
      <c r="MM124" s="152"/>
      <c r="MN124" s="152"/>
      <c r="MO124" s="152"/>
      <c r="MP124" s="152"/>
      <c r="MQ124" s="152"/>
      <c r="MR124" s="152"/>
      <c r="MS124" s="152"/>
      <c r="MT124" s="152"/>
    </row>
  </sheetData>
  <mergeCells count="33">
    <mergeCell ref="A47:C47"/>
    <mergeCell ref="A56:C56"/>
    <mergeCell ref="A65:C65"/>
    <mergeCell ref="AH5:AH6"/>
    <mergeCell ref="AI5:AI6"/>
    <mergeCell ref="A9:C9"/>
    <mergeCell ref="A18:C18"/>
    <mergeCell ref="A27:C27"/>
    <mergeCell ref="A36:C36"/>
    <mergeCell ref="AB5:AB6"/>
    <mergeCell ref="AC5:AC6"/>
    <mergeCell ref="AD5:AD6"/>
    <mergeCell ref="AE5:AE6"/>
    <mergeCell ref="AF5:AF6"/>
    <mergeCell ref="AG5:AG6"/>
    <mergeCell ref="T5:T6"/>
    <mergeCell ref="U5:U6"/>
    <mergeCell ref="V5:V6"/>
    <mergeCell ref="W5:W6"/>
    <mergeCell ref="X5:X6"/>
    <mergeCell ref="Y5:Y6"/>
    <mergeCell ref="S5:S6"/>
    <mergeCell ref="E5:E6"/>
    <mergeCell ref="F5:F6"/>
    <mergeCell ref="G5:G6"/>
    <mergeCell ref="H5:H6"/>
    <mergeCell ref="I5:I6"/>
    <mergeCell ref="K5:K6"/>
    <mergeCell ref="N5:N6"/>
    <mergeCell ref="O5:O6"/>
    <mergeCell ref="P5:P6"/>
    <mergeCell ref="Q5:Q6"/>
    <mergeCell ref="R5:R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420"/>
  <sheetViews>
    <sheetView topLeftCell="BH1" zoomScaleNormal="100" workbookViewId="0">
      <selection activeCell="BV19" sqref="BV19"/>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customWidth="1"/>
    <col min="65" max="69" width="10.125" style="432" customWidth="1"/>
    <col min="70" max="70" width="11.375" style="432" bestFit="1" customWidth="1"/>
    <col min="71" max="73" width="9.5" style="432" customWidth="1"/>
    <col min="74" max="74" width="18.25" style="432" customWidth="1"/>
    <col min="75" max="75" width="11.25" style="432" bestFit="1" customWidth="1"/>
    <col min="76" max="76" width="10.5" style="432" customWidth="1"/>
    <col min="77" max="78" width="9.125" style="432"/>
    <col min="79" max="79" width="10.875" style="432" customWidth="1"/>
    <col min="80" max="16384" width="9.125" style="432"/>
  </cols>
  <sheetData>
    <row r="1" spans="1:86" ht="18.75" thickBot="1">
      <c r="A1" s="428"/>
      <c r="B1" s="429"/>
      <c r="C1" s="429"/>
      <c r="D1" s="429"/>
      <c r="E1" s="429"/>
      <c r="F1" s="429"/>
      <c r="G1" s="429"/>
      <c r="H1" s="429"/>
      <c r="I1" s="429"/>
      <c r="J1" s="429"/>
      <c r="K1" s="429"/>
      <c r="L1" s="430"/>
      <c r="M1" s="430"/>
      <c r="N1" s="431"/>
      <c r="O1" s="431"/>
      <c r="P1" s="431"/>
      <c r="Q1" s="431"/>
      <c r="R1" s="431"/>
      <c r="BB1" s="548"/>
    </row>
    <row r="2" spans="1:86"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10">
        <v>2019</v>
      </c>
      <c r="BI2" s="1212"/>
      <c r="BJ2" s="1212"/>
      <c r="BK2" s="1212"/>
      <c r="BL2" s="1212"/>
      <c r="BM2" s="1212"/>
      <c r="BN2" s="1212"/>
      <c r="BO2" s="1212"/>
      <c r="BP2" s="1212"/>
      <c r="BQ2" s="1212"/>
      <c r="BR2" s="1212"/>
      <c r="BS2" s="1212"/>
      <c r="BT2" s="1210">
        <v>2020</v>
      </c>
      <c r="BU2" s="1211"/>
      <c r="BW2" s="658" t="s">
        <v>48</v>
      </c>
    </row>
    <row r="3" spans="1:86"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668">
        <v>43466</v>
      </c>
      <c r="BI3" s="668">
        <v>43497</v>
      </c>
      <c r="BJ3" s="668">
        <v>43526</v>
      </c>
      <c r="BK3" s="668">
        <v>43556</v>
      </c>
      <c r="BL3" s="678">
        <v>43586</v>
      </c>
      <c r="BM3" s="678">
        <v>43617</v>
      </c>
      <c r="BN3" s="678">
        <v>43647</v>
      </c>
      <c r="BO3" s="678">
        <v>43678</v>
      </c>
      <c r="BP3" s="678">
        <v>43709</v>
      </c>
      <c r="BQ3" s="678">
        <v>43739</v>
      </c>
      <c r="BR3" s="678">
        <v>43770</v>
      </c>
      <c r="BS3" s="695">
        <v>43800</v>
      </c>
      <c r="BT3" s="698">
        <v>43832</v>
      </c>
      <c r="BU3" s="698">
        <v>43863</v>
      </c>
      <c r="BW3" s="658"/>
    </row>
    <row r="4" spans="1:86">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696">
        <v>62.5</v>
      </c>
      <c r="BT4" s="699">
        <v>62</v>
      </c>
      <c r="BU4" s="699">
        <v>61.5</v>
      </c>
      <c r="BV4" s="565"/>
      <c r="BW4" s="518"/>
      <c r="BX4" s="547"/>
    </row>
    <row r="5" spans="1:86"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697">
        <v>61.5</v>
      </c>
      <c r="BT5" s="699">
        <v>59</v>
      </c>
      <c r="BU5" s="699">
        <v>56.5</v>
      </c>
      <c r="BV5" s="566"/>
      <c r="BW5" s="566"/>
      <c r="BX5" s="547"/>
    </row>
    <row r="6" spans="1:86"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697">
        <f>(BS5*9)+12</f>
        <v>565.5</v>
      </c>
      <c r="BT6" s="699">
        <f t="shared" ref="BT6:BU6" si="11">(BT5*9)+12</f>
        <v>543</v>
      </c>
      <c r="BU6" s="699">
        <f t="shared" si="11"/>
        <v>520.5</v>
      </c>
      <c r="BV6" s="566"/>
      <c r="BX6" s="547"/>
    </row>
    <row r="7" spans="1:86"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BT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0">
        <f t="shared" si="13"/>
        <v>490</v>
      </c>
      <c r="BU7" s="700">
        <f t="shared" ref="BU7" si="14">(BU8+BU9)/2</f>
        <v>500</v>
      </c>
      <c r="BX7" s="547"/>
    </row>
    <row r="8" spans="1:86"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7">
        <v>480</v>
      </c>
      <c r="BU8" s="707">
        <v>495</v>
      </c>
    </row>
    <row r="9" spans="1:86"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7">
        <v>500</v>
      </c>
      <c r="BU9" s="707">
        <v>505</v>
      </c>
    </row>
    <row r="10" spans="1:86"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T10" si="15">AW6-AW7</f>
        <v>51.069999999999936</v>
      </c>
      <c r="AX10" s="650">
        <f t="shared" si="15"/>
        <v>108.60000000000002</v>
      </c>
      <c r="AY10" s="650">
        <f t="shared" si="15"/>
        <v>144.33000000000004</v>
      </c>
      <c r="AZ10" s="650">
        <f t="shared" si="15"/>
        <v>183.17999999999995</v>
      </c>
      <c r="BA10" s="650">
        <f t="shared" si="15"/>
        <v>90.939999999999941</v>
      </c>
      <c r="BB10" s="650">
        <f t="shared" si="15"/>
        <v>101.31000000000006</v>
      </c>
      <c r="BC10" s="650">
        <f t="shared" si="15"/>
        <v>71.720000000000027</v>
      </c>
      <c r="BD10" s="650">
        <f t="shared" si="15"/>
        <v>54.5</v>
      </c>
      <c r="BE10" s="650">
        <f t="shared" si="15"/>
        <v>32.210000000000036</v>
      </c>
      <c r="BF10" s="650">
        <f t="shared" si="15"/>
        <v>-6.6600000000000819</v>
      </c>
      <c r="BG10" s="618">
        <f t="shared" si="15"/>
        <v>62</v>
      </c>
      <c r="BH10" s="650">
        <f t="shared" si="15"/>
        <v>54.939999999999941</v>
      </c>
      <c r="BI10" s="650">
        <f t="shared" si="15"/>
        <v>67.509999999999991</v>
      </c>
      <c r="BJ10" s="650">
        <f t="shared" si="15"/>
        <v>50.269999999999982</v>
      </c>
      <c r="BK10" s="650">
        <f t="shared" si="15"/>
        <v>58.980000000000018</v>
      </c>
      <c r="BL10" s="650">
        <f t="shared" si="15"/>
        <v>27.050000000000068</v>
      </c>
      <c r="BM10" s="650">
        <f t="shared" si="15"/>
        <v>57.349999999999966</v>
      </c>
      <c r="BN10" s="650">
        <f t="shared" si="15"/>
        <v>149.95000000000005</v>
      </c>
      <c r="BO10" s="650">
        <f t="shared" si="15"/>
        <v>104.94999999999999</v>
      </c>
      <c r="BP10" s="650">
        <f t="shared" si="15"/>
        <v>146.26999999999998</v>
      </c>
      <c r="BQ10" s="650">
        <f t="shared" si="15"/>
        <v>95.88</v>
      </c>
      <c r="BR10" s="650">
        <f t="shared" si="15"/>
        <v>105.5</v>
      </c>
      <c r="BS10" s="650">
        <f t="shared" si="15"/>
        <v>118</v>
      </c>
      <c r="BT10" s="701">
        <f t="shared" si="15"/>
        <v>53</v>
      </c>
      <c r="BU10" s="701">
        <f t="shared" ref="BU10" si="16">BU6-BU7</f>
        <v>20.5</v>
      </c>
    </row>
    <row r="11" spans="1:86"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6"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W12" s="659"/>
      <c r="BX12" s="659"/>
      <c r="BY12" s="659"/>
      <c r="BZ12" s="659"/>
      <c r="CA12" s="659"/>
      <c r="CB12" s="659"/>
      <c r="CC12" s="659"/>
      <c r="CD12" s="659"/>
      <c r="CE12" s="659"/>
    </row>
    <row r="13" spans="1:86" ht="18.75" thickBot="1">
      <c r="A13" s="484" t="s">
        <v>237</v>
      </c>
      <c r="B13" s="452">
        <f t="shared" ref="B13:M13" si="17">(B7/11.6)-B4</f>
        <v>-7.6432512315270955</v>
      </c>
      <c r="C13" s="453">
        <f t="shared" si="17"/>
        <v>-16.01966379310344</v>
      </c>
      <c r="D13" s="453">
        <f t="shared" si="17"/>
        <v>-12.933589341692787</v>
      </c>
      <c r="E13" s="453">
        <f t="shared" si="17"/>
        <v>-18.549523809523819</v>
      </c>
      <c r="F13" s="453">
        <f t="shared" si="17"/>
        <v>-23.125965517241376</v>
      </c>
      <c r="G13" s="453">
        <f t="shared" si="17"/>
        <v>-25.667405582922832</v>
      </c>
      <c r="H13" s="453">
        <f t="shared" si="17"/>
        <v>-21.0679235382309</v>
      </c>
      <c r="I13" s="453">
        <f t="shared" si="17"/>
        <v>-15.200205254515595</v>
      </c>
      <c r="J13" s="454">
        <f t="shared" si="17"/>
        <v>-17.189435736677126</v>
      </c>
      <c r="K13" s="454">
        <f t="shared" si="17"/>
        <v>-14.631739811912215</v>
      </c>
      <c r="L13" s="455">
        <f t="shared" si="17"/>
        <v>-6.3630131362889983</v>
      </c>
      <c r="M13" s="485">
        <f t="shared" si="17"/>
        <v>5.6571964017990979</v>
      </c>
      <c r="N13" s="452">
        <f t="shared" ref="N13:N14" si="18">AVERAGE(B13:D13)</f>
        <v>-12.198834788774441</v>
      </c>
      <c r="O13" s="453">
        <f t="shared" ref="O13:O14" si="19">AVERAGE(E13:G13)</f>
        <v>-22.447631636562676</v>
      </c>
      <c r="P13" s="453">
        <f t="shared" ref="P13:P14" si="20">AVERAGE(H13:J13)</f>
        <v>-17.81918817647454</v>
      </c>
      <c r="Q13" s="486">
        <f t="shared" ref="Q13:Q14" si="21">AVERAGE(K13:M13)</f>
        <v>-5.112518848800705</v>
      </c>
      <c r="R13" s="487">
        <f t="shared" ref="R13:R14" si="22">AVERAGE(B13:M13)</f>
        <v>-14.39454336265309</v>
      </c>
      <c r="S13" s="456">
        <f t="shared" ref="S13:AD13" si="23">(S7/11.6)-S4</f>
        <v>4.4836034482758613</v>
      </c>
      <c r="T13" s="457">
        <f t="shared" si="23"/>
        <v>-3.7965517241379274</v>
      </c>
      <c r="U13" s="457">
        <f t="shared" si="23"/>
        <v>-9.065517241379311</v>
      </c>
      <c r="V13" s="457">
        <f t="shared" si="23"/>
        <v>-10.407405582922831</v>
      </c>
      <c r="W13" s="457">
        <f t="shared" si="23"/>
        <v>-14.353934169278993</v>
      </c>
      <c r="X13" s="457">
        <f t="shared" si="23"/>
        <v>-16.715353901996366</v>
      </c>
      <c r="Y13" s="488">
        <f t="shared" si="23"/>
        <v>-16.511724137931033</v>
      </c>
      <c r="Z13" s="512">
        <f t="shared" si="23"/>
        <v>-18.960893416927892</v>
      </c>
      <c r="AA13" s="512">
        <f t="shared" si="23"/>
        <v>-17.036420361247952</v>
      </c>
      <c r="AB13" s="457">
        <f t="shared" si="23"/>
        <v>-18.639696223316911</v>
      </c>
      <c r="AC13" s="488">
        <f t="shared" si="23"/>
        <v>-8.5197178683385602</v>
      </c>
      <c r="AD13" s="520">
        <f t="shared" si="23"/>
        <v>-17.959688013136294</v>
      </c>
      <c r="AE13" s="459">
        <f t="shared" ref="AE13:AE14" si="24">AVERAGE(S13:U13)</f>
        <v>-2.7928218390804589</v>
      </c>
      <c r="AF13" s="458">
        <f t="shared" ref="AF13:AF14" si="25">AVERAGE(V13:X13)</f>
        <v>-13.825564551399395</v>
      </c>
      <c r="AG13" s="458">
        <f t="shared" ref="AG13:AG14" si="26">AVERAGE(Y13:AA13)</f>
        <v>-17.503012638702291</v>
      </c>
      <c r="AH13" s="458">
        <f t="shared" ref="AH13:AH14" si="27">AVERAGE(AB13:AD13)</f>
        <v>-15.039700701597255</v>
      </c>
      <c r="AI13" s="531">
        <f t="shared" ref="AI13:AI14" si="28">AVERAGE(S13:AD13)</f>
        <v>-12.290274932694849</v>
      </c>
      <c r="AJ13" s="619">
        <f t="shared" ref="AJ13:BT13" si="29">(AJ7/11.6)-AJ4</f>
        <v>-13.633793103448276</v>
      </c>
      <c r="AK13" s="620">
        <f t="shared" si="29"/>
        <v>-6.5951724137931009</v>
      </c>
      <c r="AL13" s="545">
        <f t="shared" si="29"/>
        <v>-4.6482758620689637</v>
      </c>
      <c r="AM13" s="546">
        <f t="shared" si="29"/>
        <v>-12.634827586206896</v>
      </c>
      <c r="AN13" s="546">
        <f t="shared" si="29"/>
        <v>-17.134827586206896</v>
      </c>
      <c r="AO13" s="546">
        <f t="shared" si="29"/>
        <v>-13.064827586206896</v>
      </c>
      <c r="AP13" s="546">
        <f t="shared" si="29"/>
        <v>-16.966551724137929</v>
      </c>
      <c r="AQ13" s="546">
        <f t="shared" si="29"/>
        <v>-12.28896551724138</v>
      </c>
      <c r="AR13" s="546">
        <f t="shared" si="29"/>
        <v>-11.427120689655169</v>
      </c>
      <c r="AS13" s="546">
        <f t="shared" si="29"/>
        <v>-5.7655172413793068</v>
      </c>
      <c r="AT13" s="546">
        <f t="shared" si="29"/>
        <v>-11.03551724137931</v>
      </c>
      <c r="AU13" s="621">
        <f t="shared" si="29"/>
        <v>-11.600000000000001</v>
      </c>
      <c r="AV13" s="568">
        <f t="shared" si="29"/>
        <v>-16.189999999999998</v>
      </c>
      <c r="AW13" s="569">
        <f t="shared" si="29"/>
        <v>-18.323448275862063</v>
      </c>
      <c r="AX13" s="569">
        <f t="shared" si="29"/>
        <v>-22.007241379310344</v>
      </c>
      <c r="AY13" s="569">
        <f t="shared" si="29"/>
        <v>-27.537241379310338</v>
      </c>
      <c r="AZ13" s="569">
        <f t="shared" si="29"/>
        <v>-31.091034482758616</v>
      </c>
      <c r="BA13" s="569">
        <f t="shared" si="29"/>
        <v>-25.314137931034487</v>
      </c>
      <c r="BB13" s="569">
        <f t="shared" si="29"/>
        <v>-24.628620689655179</v>
      </c>
      <c r="BC13" s="569">
        <f t="shared" si="29"/>
        <v>-21.843448275862059</v>
      </c>
      <c r="BD13" s="569">
        <f t="shared" si="29"/>
        <v>-21.767241379310342</v>
      </c>
      <c r="BE13" s="569">
        <f t="shared" si="29"/>
        <v>-22.924482758620691</v>
      </c>
      <c r="BF13" s="569">
        <f t="shared" si="29"/>
        <v>-19.654827586206899</v>
      </c>
      <c r="BG13" s="664">
        <f t="shared" si="29"/>
        <v>-20.25103448275862</v>
      </c>
      <c r="BH13" s="669">
        <f t="shared" si="29"/>
        <v>-22.442068965517237</v>
      </c>
      <c r="BI13" s="669">
        <f t="shared" si="29"/>
        <v>-25.345862068965509</v>
      </c>
      <c r="BJ13" s="669">
        <f t="shared" si="29"/>
        <v>-23.395517241379316</v>
      </c>
      <c r="BK13" s="669">
        <f t="shared" si="29"/>
        <v>-25.691379310344828</v>
      </c>
      <c r="BL13" s="669">
        <f t="shared" si="29"/>
        <v>-23.905862068965511</v>
      </c>
      <c r="BM13" s="669">
        <f t="shared" si="29"/>
        <v>-25.337586206896546</v>
      </c>
      <c r="BN13" s="669">
        <f t="shared" si="29"/>
        <v>-31.78448275862069</v>
      </c>
      <c r="BO13" s="669">
        <f t="shared" si="29"/>
        <v>-27.64448275862069</v>
      </c>
      <c r="BP13" s="669">
        <f t="shared" si="29"/>
        <v>-30.516551724137926</v>
      </c>
      <c r="BQ13" s="669">
        <f t="shared" si="29"/>
        <v>-22.516551724137926</v>
      </c>
      <c r="BR13" s="669">
        <f t="shared" si="29"/>
        <v>-24.084482758620688</v>
      </c>
      <c r="BS13" s="664">
        <f t="shared" si="29"/>
        <v>-23.922413793103445</v>
      </c>
      <c r="BT13" s="664">
        <f t="shared" si="29"/>
        <v>-19.758620689655174</v>
      </c>
      <c r="BU13" s="664">
        <f t="shared" ref="BU13" si="30">(BU7/11.6)-BU4</f>
        <v>-18.396551724137929</v>
      </c>
    </row>
    <row r="14" spans="1:86" s="503" customFormat="1" ht="18" hidden="1" customHeight="1">
      <c r="A14" s="489" t="s">
        <v>238</v>
      </c>
      <c r="B14" s="460">
        <f>(333/11.6)-B4</f>
        <v>-16.867389162561576</v>
      </c>
      <c r="C14" s="461">
        <f t="shared" ref="C14:M14" si="31">(333/11.6)-C4</f>
        <v>-27.140353448275857</v>
      </c>
      <c r="D14" s="461">
        <f t="shared" si="31"/>
        <v>-25.950830721003133</v>
      </c>
      <c r="E14" s="461">
        <f t="shared" si="31"/>
        <v>-29.842627257799681</v>
      </c>
      <c r="F14" s="461">
        <f t="shared" si="31"/>
        <v>-34.85010344827586</v>
      </c>
      <c r="G14" s="461">
        <f t="shared" si="31"/>
        <v>-33.08119868637111</v>
      </c>
      <c r="H14" s="461">
        <f t="shared" si="31"/>
        <v>-27.447233883058484</v>
      </c>
      <c r="I14" s="461">
        <f t="shared" si="31"/>
        <v>-19.165722495894908</v>
      </c>
      <c r="J14" s="462">
        <f t="shared" si="31"/>
        <v>-16.672194357366781</v>
      </c>
      <c r="K14" s="490">
        <f t="shared" si="31"/>
        <v>-17.131739811912215</v>
      </c>
      <c r="L14" s="491">
        <f t="shared" si="31"/>
        <v>-13.087151067323479</v>
      </c>
      <c r="M14" s="492">
        <f t="shared" si="31"/>
        <v>-5.8083208395802153</v>
      </c>
      <c r="N14" s="493">
        <f t="shared" si="18"/>
        <v>-23.319524443946857</v>
      </c>
      <c r="O14" s="494">
        <f t="shared" si="19"/>
        <v>-32.591309797482218</v>
      </c>
      <c r="P14" s="494">
        <f t="shared" si="20"/>
        <v>-21.09505024544006</v>
      </c>
      <c r="Q14" s="495">
        <f t="shared" si="21"/>
        <v>-12.009070572938635</v>
      </c>
      <c r="R14" s="496">
        <f t="shared" si="22"/>
        <v>-22.253738764951944</v>
      </c>
      <c r="S14" s="497">
        <f t="shared" ref="S14:AD14" si="32">(333/11.6)-S4</f>
        <v>1.8973965517241353</v>
      </c>
      <c r="T14" s="498">
        <f t="shared" si="32"/>
        <v>-0.69310344827585979</v>
      </c>
      <c r="U14" s="498">
        <f t="shared" si="32"/>
        <v>-6.3931034482758626</v>
      </c>
      <c r="V14" s="498">
        <f t="shared" si="32"/>
        <v>-10.321198686371108</v>
      </c>
      <c r="W14" s="498">
        <f t="shared" si="32"/>
        <v>-15.560830721003132</v>
      </c>
      <c r="X14" s="498">
        <f t="shared" si="32"/>
        <v>-17.66362976406533</v>
      </c>
      <c r="Y14" s="499">
        <f t="shared" si="32"/>
        <v>-13.753103448275862</v>
      </c>
      <c r="Z14" s="513">
        <f t="shared" si="32"/>
        <v>-14.995376175548582</v>
      </c>
      <c r="AA14" s="513">
        <f t="shared" si="32"/>
        <v>-14.622627257799675</v>
      </c>
      <c r="AB14" s="498">
        <f t="shared" si="32"/>
        <v>-20.277627257799669</v>
      </c>
      <c r="AC14" s="499">
        <f t="shared" si="32"/>
        <v>-15.157648902821318</v>
      </c>
      <c r="AD14" s="525">
        <f t="shared" si="32"/>
        <v>-23.390722495894916</v>
      </c>
      <c r="AE14" s="501">
        <f t="shared" si="24"/>
        <v>-1.7296034482758624</v>
      </c>
      <c r="AF14" s="500">
        <f t="shared" si="25"/>
        <v>-14.515219723813189</v>
      </c>
      <c r="AG14" s="500">
        <f t="shared" si="26"/>
        <v>-14.457035627208038</v>
      </c>
      <c r="AH14" s="500">
        <f t="shared" si="27"/>
        <v>-19.608666218838636</v>
      </c>
      <c r="AI14" s="502">
        <f t="shared" si="28"/>
        <v>-12.577631254533932</v>
      </c>
      <c r="AJ14" s="537">
        <f t="shared" ref="AJ14:AU14" si="33">(333/11.6)-AJ4</f>
        <v>-25.01310344827586</v>
      </c>
      <c r="AK14" s="538">
        <f t="shared" si="33"/>
        <v>-25.733103448275859</v>
      </c>
      <c r="AL14" s="538">
        <f t="shared" si="33"/>
        <v>-22.493103448275864</v>
      </c>
      <c r="AM14" s="539">
        <f t="shared" si="33"/>
        <v>-23.58310344827586</v>
      </c>
      <c r="AN14" s="539">
        <f t="shared" si="33"/>
        <v>-21.83310344827586</v>
      </c>
      <c r="AO14" s="539">
        <f t="shared" si="33"/>
        <v>-17.76310344827586</v>
      </c>
      <c r="AP14" s="539">
        <f t="shared" si="33"/>
        <v>-18.863103448275861</v>
      </c>
      <c r="AQ14" s="540">
        <f t="shared" si="33"/>
        <v>-21.51310344827586</v>
      </c>
      <c r="AR14" s="541">
        <f t="shared" si="33"/>
        <v>-24.961603448275856</v>
      </c>
      <c r="AS14" s="542">
        <f t="shared" si="33"/>
        <v>-26.843103448275858</v>
      </c>
      <c r="AT14" s="543">
        <f t="shared" si="33"/>
        <v>-32.113103448275865</v>
      </c>
      <c r="AU14" s="544">
        <f t="shared" si="33"/>
        <v>-32.893103448275866</v>
      </c>
      <c r="AV14" s="542"/>
      <c r="AW14" s="543"/>
      <c r="AX14" s="543"/>
      <c r="AY14" s="543"/>
      <c r="AZ14" s="544"/>
      <c r="BB14"/>
      <c r="BW14" s="655"/>
      <c r="BX14" s="655"/>
      <c r="BY14" s="655"/>
      <c r="BZ14" s="655"/>
      <c r="CA14" s="655"/>
      <c r="CB14" s="655"/>
      <c r="CC14" s="655"/>
      <c r="CD14" s="655"/>
      <c r="CE14" s="655"/>
      <c r="CF14" s="655"/>
      <c r="CG14" s="655"/>
      <c r="CH14" s="655"/>
    </row>
    <row r="15" spans="1:86" s="507" customFormat="1">
      <c r="A15" s="504" t="s">
        <v>268</v>
      </c>
      <c r="B15" s="505"/>
      <c r="C15" s="505"/>
      <c r="D15" s="505"/>
      <c r="E15" s="505"/>
      <c r="F15" s="505"/>
      <c r="G15" s="505"/>
      <c r="H15" s="505"/>
      <c r="I15" s="505"/>
      <c r="J15" s="505"/>
      <c r="K15" s="505"/>
      <c r="L15" s="505"/>
      <c r="M15" s="505"/>
      <c r="N15" s="506"/>
      <c r="O15" s="505"/>
      <c r="P15" s="505"/>
      <c r="Q15" s="505"/>
      <c r="R15" s="505"/>
      <c r="AD15" s="521"/>
      <c r="AU15" s="521"/>
      <c r="BB15"/>
      <c r="BW15" s="656"/>
      <c r="BX15" s="656"/>
      <c r="BY15" s="656"/>
      <c r="BZ15" s="656"/>
      <c r="CA15" s="656"/>
      <c r="CB15" s="656"/>
      <c r="CC15" s="656"/>
      <c r="CD15" s="656"/>
      <c r="CE15" s="656"/>
      <c r="CF15" s="656"/>
      <c r="CG15" s="656"/>
      <c r="CH15" s="656"/>
    </row>
    <row r="16" spans="1:86" s="507" customFormat="1">
      <c r="A16" s="622"/>
      <c r="B16" s="505"/>
      <c r="C16" s="505"/>
      <c r="D16" s="505"/>
      <c r="E16" s="505"/>
      <c r="F16" s="505"/>
      <c r="G16" s="505"/>
      <c r="H16" s="505"/>
      <c r="I16" s="505"/>
      <c r="J16" s="505"/>
      <c r="K16" s="505"/>
      <c r="L16" s="505"/>
      <c r="M16" s="505"/>
      <c r="N16" s="506"/>
      <c r="O16" s="505"/>
      <c r="P16" s="505"/>
      <c r="Q16" s="505"/>
      <c r="R16" s="505"/>
      <c r="AD16" s="521"/>
      <c r="AU16" s="521"/>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W16" s="656"/>
      <c r="BX16" s="656"/>
      <c r="BY16" s="656"/>
      <c r="BZ16" s="656"/>
      <c r="CA16" s="656"/>
      <c r="CB16" s="656"/>
      <c r="CC16" s="656"/>
      <c r="CD16" s="656"/>
      <c r="CE16" s="656"/>
      <c r="CF16" s="656"/>
      <c r="CG16" s="656"/>
      <c r="CH16" s="656"/>
    </row>
    <row r="17" spans="1:77" s="507" customFormat="1" ht="18.75" thickBot="1">
      <c r="A17" s="622"/>
      <c r="B17" s="505"/>
      <c r="C17" s="505"/>
      <c r="D17" s="505"/>
      <c r="E17" s="505"/>
      <c r="F17" s="505"/>
      <c r="G17" s="505"/>
      <c r="H17" s="505"/>
      <c r="I17" s="505"/>
      <c r="J17" s="505"/>
      <c r="K17" s="505"/>
      <c r="L17" s="505"/>
      <c r="M17" s="505"/>
      <c r="N17" s="506"/>
      <c r="O17" s="505"/>
      <c r="P17" s="505"/>
      <c r="Q17" s="505"/>
      <c r="R17" s="505"/>
      <c r="AD17" s="521"/>
      <c r="AU17" s="521"/>
      <c r="BB17" s="623"/>
    </row>
    <row r="18" spans="1:77" s="507" customFormat="1" ht="18.75" thickBot="1">
      <c r="A18" s="626"/>
      <c r="B18" s="627"/>
      <c r="C18" s="627"/>
      <c r="D18" s="627"/>
      <c r="E18" s="627"/>
      <c r="F18" s="627"/>
      <c r="G18" s="627"/>
      <c r="H18" s="627"/>
      <c r="I18" s="627"/>
      <c r="J18" s="627"/>
      <c r="K18" s="627"/>
      <c r="L18" s="627"/>
      <c r="M18" s="627"/>
      <c r="N18" s="628"/>
      <c r="O18" s="627"/>
      <c r="P18" s="627"/>
      <c r="Q18" s="627"/>
      <c r="R18" s="627"/>
      <c r="S18" s="629"/>
      <c r="T18" s="629"/>
      <c r="U18" s="629"/>
      <c r="V18" s="629"/>
      <c r="W18" s="629"/>
      <c r="X18" s="629"/>
      <c r="Y18" s="629"/>
      <c r="Z18" s="629"/>
      <c r="AA18" s="629"/>
      <c r="AB18" s="629"/>
      <c r="AC18" s="629"/>
      <c r="AD18" s="630"/>
      <c r="AE18" s="629"/>
      <c r="AF18" s="629"/>
      <c r="AG18" s="629"/>
      <c r="AH18" s="629"/>
      <c r="AI18" s="629"/>
      <c r="AJ18" s="629"/>
      <c r="AK18" s="629"/>
      <c r="AL18" s="629"/>
      <c r="AM18" s="629"/>
      <c r="AN18" s="629"/>
      <c r="AO18" s="629"/>
      <c r="AP18" s="629"/>
      <c r="AQ18" s="629"/>
      <c r="AR18" s="629"/>
      <c r="AS18" s="629"/>
      <c r="AT18" s="629"/>
      <c r="AU18" s="630"/>
      <c r="AV18" s="631">
        <v>43101</v>
      </c>
      <c r="AW18" s="631">
        <v>43132</v>
      </c>
      <c r="AX18" s="631">
        <v>43160</v>
      </c>
      <c r="AY18" s="631">
        <v>43191</v>
      </c>
      <c r="AZ18" s="631">
        <v>43221</v>
      </c>
      <c r="BA18" s="631">
        <v>43252</v>
      </c>
      <c r="BB18" s="631">
        <v>43283</v>
      </c>
      <c r="BC18" s="631">
        <v>43315</v>
      </c>
      <c r="BD18" s="631">
        <v>43347</v>
      </c>
      <c r="BE18" s="631">
        <v>43378</v>
      </c>
      <c r="BF18" s="631">
        <v>43410</v>
      </c>
      <c r="BG18" s="631">
        <v>43441</v>
      </c>
      <c r="BH18" s="573">
        <v>43466</v>
      </c>
      <c r="BI18" s="573">
        <v>43497</v>
      </c>
      <c r="BJ18" s="573">
        <v>43526</v>
      </c>
      <c r="BK18" s="673">
        <v>43558</v>
      </c>
      <c r="BL18" s="676">
        <v>43586</v>
      </c>
      <c r="BM18" s="676">
        <v>43617</v>
      </c>
      <c r="BN18" s="676">
        <v>43647</v>
      </c>
      <c r="BO18" s="676">
        <v>43678</v>
      </c>
      <c r="BP18" s="676">
        <v>43709</v>
      </c>
      <c r="BQ18" s="676">
        <v>43739</v>
      </c>
      <c r="BR18" s="676">
        <v>43770</v>
      </c>
      <c r="BS18" s="675">
        <v>43800</v>
      </c>
      <c r="BT18" s="573">
        <v>43831</v>
      </c>
      <c r="BU18" s="573">
        <v>43863</v>
      </c>
    </row>
    <row r="19" spans="1:77" s="507" customFormat="1">
      <c r="A19" s="633" t="s">
        <v>250</v>
      </c>
      <c r="B19" s="634"/>
      <c r="C19" s="634"/>
      <c r="D19" s="634"/>
      <c r="E19" s="634"/>
      <c r="F19" s="634"/>
      <c r="G19" s="634"/>
      <c r="H19" s="634"/>
      <c r="I19" s="634"/>
      <c r="J19" s="634"/>
      <c r="K19" s="634"/>
      <c r="L19" s="634"/>
      <c r="M19" s="634"/>
      <c r="N19" s="635"/>
      <c r="O19" s="634"/>
      <c r="P19" s="634"/>
      <c r="Q19" s="634"/>
      <c r="R19" s="634"/>
      <c r="S19" s="636"/>
      <c r="T19" s="636"/>
      <c r="U19" s="636"/>
      <c r="V19" s="636"/>
      <c r="W19" s="636"/>
      <c r="X19" s="636"/>
      <c r="Y19" s="636"/>
      <c r="Z19" s="636"/>
      <c r="AA19" s="636"/>
      <c r="AB19" s="636"/>
      <c r="AC19" s="636"/>
      <c r="AD19" s="637"/>
      <c r="AE19" s="636"/>
      <c r="AF19" s="636"/>
      <c r="AG19" s="636"/>
      <c r="AH19" s="636"/>
      <c r="AI19" s="636"/>
      <c r="AJ19" s="636"/>
      <c r="AK19" s="636"/>
      <c r="AL19" s="636"/>
      <c r="AM19" s="636"/>
      <c r="AN19" s="636"/>
      <c r="AO19" s="636"/>
      <c r="AP19" s="636"/>
      <c r="AQ19" s="636"/>
      <c r="AR19" s="636"/>
      <c r="AS19" s="636"/>
      <c r="AT19" s="636"/>
      <c r="AU19" s="637"/>
      <c r="AV19" s="642">
        <f>(AV20+AV21+AV22)/3</f>
        <v>556.66666666666663</v>
      </c>
      <c r="AW19" s="642">
        <f>AVERAGE(AW20:AW23)</f>
        <v>530</v>
      </c>
      <c r="AX19" s="642">
        <f t="shared" ref="AX19:BH19" si="34">AVERAGE(AX20:AX23)</f>
        <v>482.5</v>
      </c>
      <c r="AY19" s="642">
        <f t="shared" si="34"/>
        <v>467.5</v>
      </c>
      <c r="AZ19" s="642">
        <f t="shared" si="34"/>
        <v>487.125</v>
      </c>
      <c r="BA19" s="642">
        <f t="shared" si="34"/>
        <v>555.75</v>
      </c>
      <c r="BB19" s="642">
        <f t="shared" si="34"/>
        <v>539.75</v>
      </c>
      <c r="BC19" s="642">
        <f t="shared" si="34"/>
        <v>560.625</v>
      </c>
      <c r="BD19" s="642">
        <f t="shared" si="34"/>
        <v>606.25</v>
      </c>
      <c r="BE19" s="642">
        <f t="shared" si="34"/>
        <v>651.875</v>
      </c>
      <c r="BF19" s="642">
        <f t="shared" si="34"/>
        <v>591.25</v>
      </c>
      <c r="BG19" s="642">
        <f t="shared" si="34"/>
        <v>453.75</v>
      </c>
      <c r="BH19" s="642">
        <f t="shared" si="34"/>
        <v>409.16666666666669</v>
      </c>
      <c r="BI19" s="642">
        <f>AVERAGE(BI20:BI24)</f>
        <v>436</v>
      </c>
      <c r="BJ19" s="642">
        <f>AVERAGE(BJ20:BJ24)</f>
        <v>486</v>
      </c>
      <c r="BK19" s="642">
        <f>AVERAGE(BK20:BK24)</f>
        <v>513</v>
      </c>
      <c r="BL19" s="642">
        <f t="shared" ref="BL19:BU19" si="35">AVERAGE(BL20:BL24)</f>
        <v>528.5</v>
      </c>
      <c r="BM19" s="642">
        <f t="shared" si="35"/>
        <v>428.75</v>
      </c>
      <c r="BN19" s="642">
        <f t="shared" si="35"/>
        <v>349.5</v>
      </c>
      <c r="BO19" s="642">
        <f t="shared" si="35"/>
        <v>380.625</v>
      </c>
      <c r="BP19" s="642">
        <f t="shared" si="35"/>
        <v>345.5</v>
      </c>
      <c r="BQ19" s="642">
        <f t="shared" si="35"/>
        <v>393.75</v>
      </c>
      <c r="BR19" s="642">
        <f t="shared" si="35"/>
        <v>432.5</v>
      </c>
      <c r="BS19" s="702">
        <f t="shared" si="35"/>
        <v>423.125</v>
      </c>
      <c r="BT19" s="674">
        <f t="shared" si="35"/>
        <v>485.625</v>
      </c>
      <c r="BU19" s="674">
        <f t="shared" si="35"/>
        <v>494.375</v>
      </c>
    </row>
    <row r="20" spans="1:77" s="507" customFormat="1">
      <c r="A20" s="624" t="s">
        <v>240</v>
      </c>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45">
        <v>575</v>
      </c>
      <c r="AW20" s="646">
        <v>540</v>
      </c>
      <c r="AX20" s="652">
        <f t="shared" ref="AX20:BU24" si="36">(AX27+AX34)/2</f>
        <v>475</v>
      </c>
      <c r="AY20" s="657">
        <f t="shared" si="36"/>
        <v>465</v>
      </c>
      <c r="AZ20" s="657">
        <f t="shared" si="36"/>
        <v>485</v>
      </c>
      <c r="BA20" s="652">
        <f t="shared" si="36"/>
        <v>560</v>
      </c>
      <c r="BB20" s="657">
        <f t="shared" si="36"/>
        <v>540</v>
      </c>
      <c r="BC20" s="657">
        <f t="shared" si="36"/>
        <v>560</v>
      </c>
      <c r="BD20" s="657">
        <f t="shared" si="36"/>
        <v>602.5</v>
      </c>
      <c r="BE20" s="652">
        <f t="shared" si="36"/>
        <v>657.5</v>
      </c>
      <c r="BF20" s="657">
        <f t="shared" si="36"/>
        <v>605</v>
      </c>
      <c r="BG20" s="657">
        <f t="shared" si="36"/>
        <v>460</v>
      </c>
      <c r="BH20" s="652">
        <f t="shared" si="36"/>
        <v>415</v>
      </c>
      <c r="BI20" s="657">
        <f t="shared" si="36"/>
        <v>435</v>
      </c>
      <c r="BJ20" s="657">
        <f t="shared" si="36"/>
        <v>485</v>
      </c>
      <c r="BK20" s="652">
        <f t="shared" si="36"/>
        <v>525</v>
      </c>
      <c r="BL20" s="657">
        <f t="shared" si="36"/>
        <v>520</v>
      </c>
      <c r="BM20" s="657">
        <f t="shared" si="36"/>
        <v>440</v>
      </c>
      <c r="BN20" s="657">
        <f t="shared" si="36"/>
        <v>352.5</v>
      </c>
      <c r="BO20" s="652">
        <f t="shared" si="36"/>
        <v>375</v>
      </c>
      <c r="BP20" s="657">
        <f t="shared" si="36"/>
        <v>345</v>
      </c>
      <c r="BQ20" s="657">
        <f t="shared" si="36"/>
        <v>382.5</v>
      </c>
      <c r="BR20" s="657">
        <f t="shared" si="36"/>
        <v>425</v>
      </c>
      <c r="BS20" s="652">
        <f t="shared" si="36"/>
        <v>427.5</v>
      </c>
      <c r="BT20" s="652">
        <f t="shared" si="36"/>
        <v>485</v>
      </c>
      <c r="BU20" s="652">
        <f t="shared" si="36"/>
        <v>500</v>
      </c>
    </row>
    <row r="21" spans="1:77" s="507" customFormat="1">
      <c r="A21" s="624" t="s">
        <v>255</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7">
        <v>550</v>
      </c>
      <c r="AW21" s="646">
        <v>530</v>
      </c>
      <c r="AX21" s="651">
        <f t="shared" si="36"/>
        <v>490</v>
      </c>
      <c r="AY21" s="657">
        <f t="shared" si="36"/>
        <v>465</v>
      </c>
      <c r="AZ21" s="657">
        <f t="shared" si="36"/>
        <v>485</v>
      </c>
      <c r="BA21" s="657">
        <f t="shared" si="36"/>
        <v>550</v>
      </c>
      <c r="BB21" s="652">
        <f t="shared" si="36"/>
        <v>542.5</v>
      </c>
      <c r="BC21" s="662">
        <f t="shared" si="36"/>
        <v>567.5</v>
      </c>
      <c r="BD21" s="652">
        <f t="shared" si="36"/>
        <v>610</v>
      </c>
      <c r="BE21" s="657">
        <f t="shared" si="36"/>
        <v>660</v>
      </c>
      <c r="BF21" s="657">
        <f t="shared" si="36"/>
        <v>585</v>
      </c>
      <c r="BG21" s="657">
        <f t="shared" si="36"/>
        <v>460</v>
      </c>
      <c r="BH21" s="657">
        <f t="shared" si="36"/>
        <v>407.5</v>
      </c>
      <c r="BI21" s="657">
        <f t="shared" si="36"/>
        <v>437.5</v>
      </c>
      <c r="BJ21" s="657">
        <f t="shared" si="36"/>
        <v>490</v>
      </c>
      <c r="BK21" s="657">
        <f t="shared" si="36"/>
        <v>510</v>
      </c>
      <c r="BL21" s="652">
        <f t="shared" si="36"/>
        <v>527.5</v>
      </c>
      <c r="BM21" s="657">
        <f t="shared" si="36"/>
        <v>430</v>
      </c>
      <c r="BN21" s="657">
        <f t="shared" si="36"/>
        <v>355</v>
      </c>
      <c r="BO21" s="657">
        <f t="shared" si="36"/>
        <v>395</v>
      </c>
      <c r="BP21" s="657">
        <f t="shared" si="36"/>
        <v>345</v>
      </c>
      <c r="BQ21" s="657">
        <f t="shared" si="36"/>
        <v>397.5</v>
      </c>
      <c r="BR21" s="657">
        <f t="shared" si="36"/>
        <v>430</v>
      </c>
      <c r="BS21" s="657">
        <f t="shared" si="36"/>
        <v>420</v>
      </c>
      <c r="BT21" s="652">
        <f t="shared" si="36"/>
        <v>500</v>
      </c>
      <c r="BU21" s="652">
        <f t="shared" si="36"/>
        <v>510</v>
      </c>
    </row>
    <row r="22" spans="1:77" s="507" customFormat="1">
      <c r="A22" s="624" t="s">
        <v>241</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545</v>
      </c>
      <c r="AW22" s="646">
        <v>530</v>
      </c>
      <c r="AX22" s="651">
        <f t="shared" si="36"/>
        <v>487.5</v>
      </c>
      <c r="AY22" s="657">
        <f t="shared" si="36"/>
        <v>470</v>
      </c>
      <c r="AZ22" s="657">
        <f t="shared" si="36"/>
        <v>486</v>
      </c>
      <c r="BA22" s="657">
        <f t="shared" si="36"/>
        <v>550</v>
      </c>
      <c r="BB22" s="657">
        <f t="shared" si="36"/>
        <v>535</v>
      </c>
      <c r="BC22" s="657">
        <f t="shared" si="36"/>
        <v>560</v>
      </c>
      <c r="BD22" s="657">
        <f t="shared" si="36"/>
        <v>605</v>
      </c>
      <c r="BE22" s="657">
        <f t="shared" si="36"/>
        <v>640</v>
      </c>
      <c r="BF22" s="657">
        <f t="shared" si="36"/>
        <v>600</v>
      </c>
      <c r="BG22" s="657">
        <f t="shared" si="36"/>
        <v>455</v>
      </c>
      <c r="BH22" s="657">
        <f t="shared" si="36"/>
        <v>405</v>
      </c>
      <c r="BI22" s="652">
        <f t="shared" si="36"/>
        <v>440</v>
      </c>
      <c r="BJ22" s="657">
        <f t="shared" si="36"/>
        <v>480</v>
      </c>
      <c r="BK22" s="657">
        <f t="shared" si="36"/>
        <v>507.5</v>
      </c>
      <c r="BL22" s="657">
        <f t="shared" si="36"/>
        <v>535</v>
      </c>
      <c r="BM22" s="652">
        <f t="shared" si="36"/>
        <v>420</v>
      </c>
      <c r="BN22" s="657">
        <f t="shared" si="36"/>
        <v>325</v>
      </c>
      <c r="BO22" s="657">
        <f t="shared" si="36"/>
        <v>377.5</v>
      </c>
      <c r="BP22" s="657">
        <f t="shared" si="36"/>
        <v>342.5</v>
      </c>
      <c r="BQ22" s="657">
        <f t="shared" si="36"/>
        <v>395</v>
      </c>
      <c r="BR22" s="657">
        <f t="shared" si="36"/>
        <v>435</v>
      </c>
      <c r="BS22" s="657">
        <f t="shared" si="36"/>
        <v>425</v>
      </c>
      <c r="BT22" s="652">
        <f t="shared" si="36"/>
        <v>490</v>
      </c>
      <c r="BU22" s="652">
        <f t="shared" si="36"/>
        <v>510</v>
      </c>
    </row>
    <row r="23" spans="1:77" s="507" customFormat="1">
      <c r="A23" s="624" t="s">
        <v>242</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1"/>
      <c r="AW23" s="648">
        <v>520</v>
      </c>
      <c r="AX23" s="651">
        <f t="shared" si="36"/>
        <v>477.5</v>
      </c>
      <c r="AY23" s="657">
        <f t="shared" si="36"/>
        <v>470</v>
      </c>
      <c r="AZ23" s="652">
        <f t="shared" si="36"/>
        <v>492.5</v>
      </c>
      <c r="BA23" s="657">
        <f t="shared" si="36"/>
        <v>563</v>
      </c>
      <c r="BB23" s="657">
        <f t="shared" si="36"/>
        <v>541.5</v>
      </c>
      <c r="BC23" s="657">
        <f t="shared" si="36"/>
        <v>555</v>
      </c>
      <c r="BD23" s="657">
        <f t="shared" si="36"/>
        <v>607.5</v>
      </c>
      <c r="BE23" s="657">
        <f t="shared" si="36"/>
        <v>650</v>
      </c>
      <c r="BF23" s="652">
        <f t="shared" si="36"/>
        <v>575</v>
      </c>
      <c r="BG23" s="652">
        <f t="shared" si="36"/>
        <v>440</v>
      </c>
      <c r="BH23" s="652"/>
      <c r="BI23" s="657">
        <f t="shared" si="36"/>
        <v>432.5</v>
      </c>
      <c r="BJ23" s="652">
        <f t="shared" si="36"/>
        <v>492.5</v>
      </c>
      <c r="BK23" s="657">
        <f t="shared" si="36"/>
        <v>512.5</v>
      </c>
      <c r="BL23" s="657">
        <f t="shared" si="36"/>
        <v>535</v>
      </c>
      <c r="BM23" s="652">
        <f t="shared" si="36"/>
        <v>425</v>
      </c>
      <c r="BN23" s="652">
        <f t="shared" si="36"/>
        <v>360</v>
      </c>
      <c r="BO23" s="652">
        <f t="shared" si="36"/>
        <v>375</v>
      </c>
      <c r="BP23" s="657">
        <f t="shared" si="36"/>
        <v>345</v>
      </c>
      <c r="BQ23" s="652">
        <f t="shared" si="36"/>
        <v>400</v>
      </c>
      <c r="BR23" s="657">
        <f t="shared" si="36"/>
        <v>435</v>
      </c>
      <c r="BS23" s="657"/>
      <c r="BT23" s="705"/>
      <c r="BU23" s="706"/>
      <c r="BW23" s="663" t="s">
        <v>49</v>
      </c>
    </row>
    <row r="24" spans="1:77" s="507" customFormat="1">
      <c r="A24" s="624" t="s">
        <v>254</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c r="AX24" s="651"/>
      <c r="AY24" s="657"/>
      <c r="AZ24" s="652"/>
      <c r="BA24" s="657"/>
      <c r="BB24" s="657"/>
      <c r="BC24" s="657"/>
      <c r="BD24" s="657"/>
      <c r="BE24" s="657"/>
      <c r="BF24" s="652"/>
      <c r="BG24" s="652"/>
      <c r="BH24" s="652"/>
      <c r="BI24" s="657">
        <f t="shared" si="36"/>
        <v>435</v>
      </c>
      <c r="BJ24" s="657">
        <f t="shared" si="36"/>
        <v>482.5</v>
      </c>
      <c r="BK24" s="657">
        <f t="shared" si="36"/>
        <v>510</v>
      </c>
      <c r="BL24" s="657">
        <f t="shared" si="36"/>
        <v>525</v>
      </c>
      <c r="BM24" s="652"/>
      <c r="BN24" s="657">
        <f t="shared" si="36"/>
        <v>355</v>
      </c>
      <c r="BO24" s="662"/>
      <c r="BP24" s="652">
        <f t="shared" si="36"/>
        <v>350</v>
      </c>
      <c r="BQ24" s="652"/>
      <c r="BR24" s="652">
        <f t="shared" si="36"/>
        <v>437.5</v>
      </c>
      <c r="BS24" s="657">
        <f t="shared" si="36"/>
        <v>420</v>
      </c>
      <c r="BT24" s="652">
        <f t="shared" si="36"/>
        <v>467.5</v>
      </c>
      <c r="BU24" s="652">
        <f t="shared" si="36"/>
        <v>457.5</v>
      </c>
      <c r="BW24" s="663"/>
    </row>
    <row r="25" spans="1:77" s="507" customFormat="1">
      <c r="A25" s="625"/>
      <c r="B25" s="627"/>
      <c r="C25" s="627"/>
      <c r="D25" s="627"/>
      <c r="E25" s="627"/>
      <c r="F25" s="627"/>
      <c r="G25" s="627"/>
      <c r="H25" s="627"/>
      <c r="I25" s="627"/>
      <c r="J25" s="627"/>
      <c r="K25" s="627"/>
      <c r="L25" s="627"/>
      <c r="M25" s="627"/>
      <c r="N25" s="627"/>
      <c r="O25" s="627"/>
      <c r="P25" s="627"/>
      <c r="Q25" s="627"/>
      <c r="R25" s="627"/>
      <c r="S25" s="627"/>
      <c r="T25" s="627"/>
      <c r="U25" s="627"/>
      <c r="V25" s="627"/>
      <c r="W25" s="627"/>
      <c r="X25" s="627"/>
      <c r="Y25" s="627"/>
      <c r="Z25" s="627"/>
      <c r="AA25" s="627"/>
      <c r="AB25" s="627"/>
      <c r="AC25" s="627"/>
      <c r="AD25" s="643"/>
      <c r="AE25" s="627"/>
      <c r="AF25" s="627"/>
      <c r="AG25" s="627"/>
      <c r="AH25" s="627"/>
      <c r="AI25" s="627"/>
      <c r="AJ25" s="627"/>
      <c r="AK25" s="627"/>
      <c r="AL25" s="627"/>
      <c r="AM25" s="627"/>
      <c r="AN25" s="627"/>
      <c r="AO25" s="627"/>
      <c r="AP25" s="627"/>
      <c r="AQ25" s="627"/>
      <c r="AR25" s="627"/>
      <c r="AS25" s="627"/>
      <c r="AT25" s="627"/>
      <c r="AU25" s="643"/>
      <c r="AV25" s="644"/>
      <c r="AW25" s="644"/>
      <c r="AX25" s="644"/>
      <c r="AY25" s="632"/>
      <c r="AZ25" s="644"/>
      <c r="BA25" s="644"/>
      <c r="BB25" s="644"/>
      <c r="BC25" s="644"/>
      <c r="BD25" s="644"/>
      <c r="BE25" s="644"/>
      <c r="BF25" s="644"/>
      <c r="BG25" s="644"/>
      <c r="BH25" s="644"/>
      <c r="BI25" s="644"/>
      <c r="BJ25" s="644"/>
      <c r="BK25" s="627"/>
      <c r="BL25" s="627"/>
      <c r="BM25" s="627"/>
      <c r="BN25" s="627"/>
      <c r="BO25" s="627"/>
      <c r="BP25" s="627"/>
      <c r="BQ25" s="627"/>
      <c r="BR25" s="627"/>
      <c r="BS25" s="627"/>
      <c r="BT25" s="505"/>
      <c r="BU25" s="505"/>
    </row>
    <row r="26" spans="1:77" s="507" customFormat="1" ht="18" customHeight="1">
      <c r="A26" s="638" t="s">
        <v>251</v>
      </c>
      <c r="B26" s="639"/>
      <c r="C26" s="639"/>
      <c r="D26" s="639"/>
      <c r="E26" s="639"/>
      <c r="F26" s="639"/>
      <c r="G26" s="639"/>
      <c r="H26" s="639"/>
      <c r="I26" s="639"/>
      <c r="J26" s="639"/>
      <c r="K26" s="639"/>
      <c r="L26" s="639"/>
      <c r="M26" s="639"/>
      <c r="N26" s="640"/>
      <c r="O26" s="639"/>
      <c r="P26" s="639"/>
      <c r="Q26" s="639"/>
      <c r="R26" s="639"/>
      <c r="S26" s="637"/>
      <c r="T26" s="637"/>
      <c r="U26" s="637"/>
      <c r="V26" s="637"/>
      <c r="W26" s="637"/>
      <c r="X26" s="637"/>
      <c r="Y26" s="637"/>
      <c r="Z26" s="637"/>
      <c r="AA26" s="637"/>
      <c r="AB26" s="637"/>
      <c r="AC26" s="637"/>
      <c r="AD26" s="637"/>
      <c r="AE26" s="637"/>
      <c r="AF26" s="637"/>
      <c r="AG26" s="637"/>
      <c r="AH26" s="637"/>
      <c r="AI26" s="637"/>
      <c r="AJ26" s="637"/>
      <c r="AK26" s="637"/>
      <c r="AL26" s="637"/>
      <c r="AM26" s="637"/>
      <c r="AN26" s="637"/>
      <c r="AO26" s="637"/>
      <c r="AP26" s="637"/>
      <c r="AQ26" s="637"/>
      <c r="AR26" s="637"/>
      <c r="AS26" s="637"/>
      <c r="AT26" s="637"/>
      <c r="AU26" s="637"/>
      <c r="AV26" s="637"/>
      <c r="AW26" s="637"/>
      <c r="AX26" s="642">
        <f>AVERAGE(AX27:AX30)</f>
        <v>490</v>
      </c>
      <c r="AY26" s="642">
        <f t="shared" ref="AY26:BD26" si="37">AVERAGE(AY27:AY30)</f>
        <v>471.25</v>
      </c>
      <c r="AZ26" s="642">
        <v>484</v>
      </c>
      <c r="BA26" s="642">
        <f t="shared" si="37"/>
        <v>555.75</v>
      </c>
      <c r="BB26" s="642">
        <f t="shared" si="37"/>
        <v>536.25</v>
      </c>
      <c r="BC26" s="642">
        <f t="shared" si="37"/>
        <v>552.5</v>
      </c>
      <c r="BD26" s="642">
        <f t="shared" si="37"/>
        <v>595</v>
      </c>
      <c r="BE26" s="642">
        <f t="shared" ref="BE26:BT26" si="38">AVERAGE(BE27:BE31)</f>
        <v>642</v>
      </c>
      <c r="BF26" s="642">
        <f t="shared" si="38"/>
        <v>597</v>
      </c>
      <c r="BG26" s="642">
        <f t="shared" si="38"/>
        <v>461</v>
      </c>
      <c r="BH26" s="642">
        <f t="shared" si="38"/>
        <v>416.66666666666669</v>
      </c>
      <c r="BI26" s="642">
        <f t="shared" si="38"/>
        <v>429</v>
      </c>
      <c r="BJ26" s="642">
        <f t="shared" si="38"/>
        <v>472</v>
      </c>
      <c r="BK26" s="642">
        <f t="shared" si="38"/>
        <v>503</v>
      </c>
      <c r="BL26" s="642">
        <f t="shared" si="38"/>
        <v>524</v>
      </c>
      <c r="BM26" s="642">
        <f t="shared" si="38"/>
        <v>438.75</v>
      </c>
      <c r="BN26" s="642">
        <f t="shared" si="38"/>
        <v>357</v>
      </c>
      <c r="BO26" s="642">
        <f t="shared" si="38"/>
        <v>386.25</v>
      </c>
      <c r="BP26" s="642">
        <f t="shared" si="38"/>
        <v>340</v>
      </c>
      <c r="BQ26" s="642">
        <f t="shared" si="38"/>
        <v>380</v>
      </c>
      <c r="BR26" s="642">
        <f t="shared" si="38"/>
        <v>424</v>
      </c>
      <c r="BS26" s="642">
        <f t="shared" si="38"/>
        <v>417.5</v>
      </c>
      <c r="BT26" s="660">
        <f t="shared" si="38"/>
        <v>475</v>
      </c>
      <c r="BU26" s="660">
        <f t="shared" ref="BU26" si="39">AVERAGE(BU27:BU31)</f>
        <v>485</v>
      </c>
    </row>
    <row r="27" spans="1:77" s="507" customFormat="1" ht="18" customHeight="1">
      <c r="A27" s="624" t="s">
        <v>240</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32"/>
      <c r="AW27" s="632"/>
      <c r="AX27" s="654">
        <v>485</v>
      </c>
      <c r="AY27" s="647">
        <v>470</v>
      </c>
      <c r="AZ27" s="647">
        <v>480</v>
      </c>
      <c r="BA27" s="652">
        <v>560</v>
      </c>
      <c r="BB27" s="647">
        <v>535</v>
      </c>
      <c r="BC27" s="657">
        <v>550</v>
      </c>
      <c r="BD27" s="657">
        <v>590</v>
      </c>
      <c r="BE27" s="657">
        <v>645</v>
      </c>
      <c r="BF27" s="657">
        <v>610</v>
      </c>
      <c r="BG27" s="657">
        <v>470</v>
      </c>
      <c r="BH27" s="662">
        <v>420</v>
      </c>
      <c r="BI27" s="630">
        <v>430</v>
      </c>
      <c r="BJ27" s="657">
        <v>470</v>
      </c>
      <c r="BK27" s="630">
        <v>510</v>
      </c>
      <c r="BL27" s="657">
        <v>510</v>
      </c>
      <c r="BM27" s="657">
        <v>450</v>
      </c>
      <c r="BN27" s="657">
        <v>360</v>
      </c>
      <c r="BO27" s="630">
        <v>380</v>
      </c>
      <c r="BP27" s="657">
        <v>340</v>
      </c>
      <c r="BQ27" s="657">
        <v>380</v>
      </c>
      <c r="BR27" s="657">
        <v>415</v>
      </c>
      <c r="BS27" s="630">
        <v>420</v>
      </c>
      <c r="BT27" s="629">
        <v>470</v>
      </c>
      <c r="BU27" s="629">
        <v>490</v>
      </c>
    </row>
    <row r="28" spans="1:77" s="507" customFormat="1">
      <c r="A28" s="624" t="s">
        <v>255</v>
      </c>
      <c r="B28" s="627"/>
      <c r="C28" s="627"/>
      <c r="D28" s="627"/>
      <c r="E28" s="627"/>
      <c r="F28" s="627"/>
      <c r="G28" s="627"/>
      <c r="H28" s="627"/>
      <c r="I28" s="627"/>
      <c r="J28" s="627"/>
      <c r="K28" s="627"/>
      <c r="L28" s="627"/>
      <c r="M28" s="627"/>
      <c r="N28" s="628"/>
      <c r="O28" s="627"/>
      <c r="P28" s="627"/>
      <c r="Q28" s="627"/>
      <c r="R28" s="627"/>
      <c r="S28" s="629"/>
      <c r="T28" s="629"/>
      <c r="U28" s="629"/>
      <c r="V28" s="629"/>
      <c r="W28" s="629"/>
      <c r="X28" s="629"/>
      <c r="Y28" s="629"/>
      <c r="Z28" s="629"/>
      <c r="AA28" s="629"/>
      <c r="AB28" s="629"/>
      <c r="AC28" s="629"/>
      <c r="AD28" s="630"/>
      <c r="AE28" s="629"/>
      <c r="AF28" s="629"/>
      <c r="AG28" s="629"/>
      <c r="AH28" s="629"/>
      <c r="AI28" s="629"/>
      <c r="AJ28" s="629"/>
      <c r="AK28" s="629"/>
      <c r="AL28" s="629"/>
      <c r="AM28" s="629"/>
      <c r="AN28" s="629"/>
      <c r="AO28" s="629"/>
      <c r="AP28" s="629"/>
      <c r="AQ28" s="629"/>
      <c r="AR28" s="629"/>
      <c r="AS28" s="629"/>
      <c r="AT28" s="629"/>
      <c r="AU28" s="630"/>
      <c r="AV28" s="632"/>
      <c r="AW28" s="632"/>
      <c r="AX28" s="653">
        <v>495</v>
      </c>
      <c r="AY28" s="647">
        <v>465</v>
      </c>
      <c r="AZ28" s="647">
        <v>480</v>
      </c>
      <c r="BA28" s="647">
        <v>550</v>
      </c>
      <c r="BB28" s="652">
        <v>540</v>
      </c>
      <c r="BC28" s="652">
        <v>560</v>
      </c>
      <c r="BD28" s="661">
        <v>600</v>
      </c>
      <c r="BE28" s="662">
        <v>650</v>
      </c>
      <c r="BF28" s="657">
        <v>590</v>
      </c>
      <c r="BG28" s="657">
        <v>470</v>
      </c>
      <c r="BH28" s="657">
        <v>415</v>
      </c>
      <c r="BI28" s="630">
        <v>430</v>
      </c>
      <c r="BJ28" s="630">
        <v>480</v>
      </c>
      <c r="BK28" s="657">
        <v>500</v>
      </c>
      <c r="BL28" s="657">
        <v>520</v>
      </c>
      <c r="BM28" s="657">
        <v>440</v>
      </c>
      <c r="BN28" s="657">
        <v>360</v>
      </c>
      <c r="BO28" s="657">
        <v>400</v>
      </c>
      <c r="BP28" s="657">
        <v>340</v>
      </c>
      <c r="BQ28" s="630">
        <v>390</v>
      </c>
      <c r="BR28" s="657">
        <v>425</v>
      </c>
      <c r="BS28" s="657">
        <v>415</v>
      </c>
      <c r="BT28" s="629">
        <v>490</v>
      </c>
      <c r="BU28" s="629">
        <v>500</v>
      </c>
      <c r="BW28" s="505"/>
      <c r="BX28" s="505"/>
      <c r="BY28" s="505"/>
    </row>
    <row r="29" spans="1:77" s="507" customFormat="1">
      <c r="A29" s="624" t="s">
        <v>241</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3">
        <v>495</v>
      </c>
      <c r="AY29" s="647">
        <v>475</v>
      </c>
      <c r="AZ29" s="647">
        <v>485</v>
      </c>
      <c r="BA29" s="647">
        <v>550</v>
      </c>
      <c r="BB29" s="647">
        <v>530</v>
      </c>
      <c r="BC29" s="657">
        <v>550</v>
      </c>
      <c r="BD29" s="657">
        <v>595</v>
      </c>
      <c r="BE29" s="657">
        <v>630</v>
      </c>
      <c r="BF29" s="657">
        <v>610</v>
      </c>
      <c r="BG29" s="657">
        <v>465</v>
      </c>
      <c r="BH29" s="657">
        <v>415</v>
      </c>
      <c r="BI29" s="630">
        <v>430</v>
      </c>
      <c r="BJ29" s="657">
        <v>465</v>
      </c>
      <c r="BK29" s="657">
        <v>500</v>
      </c>
      <c r="BL29" s="630">
        <v>530</v>
      </c>
      <c r="BM29" s="630">
        <v>430</v>
      </c>
      <c r="BN29" s="657">
        <v>335</v>
      </c>
      <c r="BO29" s="657">
        <v>385</v>
      </c>
      <c r="BP29" s="657">
        <v>335</v>
      </c>
      <c r="BQ29" s="630">
        <v>390</v>
      </c>
      <c r="BR29" s="657">
        <v>425</v>
      </c>
      <c r="BS29" s="657">
        <v>420</v>
      </c>
      <c r="BT29" s="629">
        <v>480</v>
      </c>
      <c r="BU29" s="629">
        <v>500</v>
      </c>
      <c r="BW29" s="466"/>
      <c r="BX29" s="466"/>
      <c r="BY29" s="505"/>
    </row>
    <row r="30" spans="1:77" s="507" customFormat="1">
      <c r="A30" s="624" t="s">
        <v>242</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475</v>
      </c>
      <c r="AZ30" s="654">
        <v>490</v>
      </c>
      <c r="BA30" s="647">
        <v>563</v>
      </c>
      <c r="BB30" s="647">
        <v>540</v>
      </c>
      <c r="BC30" s="657">
        <v>550</v>
      </c>
      <c r="BD30" s="657">
        <v>595</v>
      </c>
      <c r="BE30" s="657">
        <v>645</v>
      </c>
      <c r="BF30" s="661">
        <v>580</v>
      </c>
      <c r="BG30" s="630">
        <v>450</v>
      </c>
      <c r="BH30" s="629"/>
      <c r="BI30" s="657">
        <v>425</v>
      </c>
      <c r="BJ30" s="657">
        <v>475</v>
      </c>
      <c r="BK30" s="657">
        <v>505</v>
      </c>
      <c r="BL30" s="630">
        <v>530</v>
      </c>
      <c r="BM30" s="657">
        <v>435</v>
      </c>
      <c r="BN30" s="630">
        <v>370</v>
      </c>
      <c r="BO30" s="630">
        <v>380</v>
      </c>
      <c r="BP30" s="657">
        <v>340</v>
      </c>
      <c r="BQ30" s="630">
        <v>390</v>
      </c>
      <c r="BR30" s="657">
        <v>425</v>
      </c>
      <c r="BS30" s="657"/>
      <c r="BT30" s="705"/>
      <c r="BU30" s="705"/>
      <c r="BW30" s="466"/>
      <c r="BX30" s="466"/>
      <c r="BY30" s="505"/>
    </row>
    <row r="31" spans="1:77" s="507" customFormat="1" ht="18" customHeight="1">
      <c r="A31" s="624" t="s">
        <v>254</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4"/>
      <c r="AY31" s="647"/>
      <c r="AZ31" s="654"/>
      <c r="BA31" s="647"/>
      <c r="BB31" s="647"/>
      <c r="BC31" s="657"/>
      <c r="BD31" s="657"/>
      <c r="BE31" s="657">
        <v>640</v>
      </c>
      <c r="BF31" s="657">
        <v>595</v>
      </c>
      <c r="BG31" s="630">
        <v>450</v>
      </c>
      <c r="BH31" s="629"/>
      <c r="BI31" s="672">
        <v>430</v>
      </c>
      <c r="BJ31" s="657">
        <v>470</v>
      </c>
      <c r="BK31" s="657">
        <v>500</v>
      </c>
      <c r="BL31" s="630">
        <v>530</v>
      </c>
      <c r="BM31" s="657"/>
      <c r="BN31" s="657">
        <v>360</v>
      </c>
      <c r="BO31" s="629"/>
      <c r="BP31" s="630">
        <v>345</v>
      </c>
      <c r="BQ31" s="657">
        <v>350</v>
      </c>
      <c r="BR31" s="630">
        <v>430</v>
      </c>
      <c r="BS31" s="657">
        <v>415</v>
      </c>
      <c r="BT31" s="628">
        <v>460</v>
      </c>
      <c r="BU31" s="628">
        <v>450</v>
      </c>
      <c r="BV31" s="703"/>
      <c r="BW31" s="465"/>
      <c r="BX31" s="465"/>
      <c r="BY31" s="465"/>
    </row>
    <row r="32" spans="1:77" s="507" customFormat="1">
      <c r="A32" s="625"/>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44"/>
      <c r="AY32" s="632"/>
      <c r="AZ32" s="644"/>
      <c r="BA32" s="644"/>
      <c r="BB32" s="644"/>
      <c r="BC32" s="644"/>
      <c r="BD32" s="644"/>
      <c r="BE32" s="644"/>
      <c r="BF32" s="644"/>
      <c r="BG32" s="644"/>
      <c r="BH32" s="644"/>
      <c r="BI32" s="644"/>
      <c r="BJ32" s="644"/>
      <c r="BK32" s="629"/>
      <c r="BL32" s="629"/>
      <c r="BM32" s="629"/>
      <c r="BN32" s="629"/>
      <c r="BO32" s="629"/>
      <c r="BP32" s="629"/>
      <c r="BQ32" s="629"/>
      <c r="BR32" s="629"/>
      <c r="BS32" s="629"/>
      <c r="BW32" s="703"/>
    </row>
    <row r="33" spans="1:76" s="507" customFormat="1">
      <c r="A33" s="638" t="s">
        <v>252</v>
      </c>
      <c r="B33" s="639"/>
      <c r="C33" s="639"/>
      <c r="D33" s="639"/>
      <c r="E33" s="639"/>
      <c r="F33" s="639"/>
      <c r="G33" s="639"/>
      <c r="H33" s="639"/>
      <c r="I33" s="639"/>
      <c r="J33" s="639"/>
      <c r="K33" s="639"/>
      <c r="L33" s="639"/>
      <c r="M33" s="639"/>
      <c r="N33" s="640"/>
      <c r="O33" s="639"/>
      <c r="P33" s="639"/>
      <c r="Q33" s="639"/>
      <c r="R33" s="639"/>
      <c r="S33" s="637"/>
      <c r="T33" s="637"/>
      <c r="U33" s="637"/>
      <c r="V33" s="637"/>
      <c r="W33" s="637"/>
      <c r="X33" s="637"/>
      <c r="Y33" s="637"/>
      <c r="Z33" s="637"/>
      <c r="AA33" s="637"/>
      <c r="AB33" s="637"/>
      <c r="AC33" s="637"/>
      <c r="AD33" s="637"/>
      <c r="AE33" s="637"/>
      <c r="AF33" s="637"/>
      <c r="AG33" s="637"/>
      <c r="AH33" s="637"/>
      <c r="AI33" s="637"/>
      <c r="AJ33" s="637"/>
      <c r="AK33" s="637"/>
      <c r="AL33" s="637"/>
      <c r="AM33" s="637"/>
      <c r="AN33" s="637"/>
      <c r="AO33" s="637"/>
      <c r="AP33" s="637"/>
      <c r="AQ33" s="637"/>
      <c r="AR33" s="637"/>
      <c r="AS33" s="637"/>
      <c r="AT33" s="637"/>
      <c r="AU33" s="637"/>
      <c r="AV33" s="637"/>
      <c r="AW33" s="637"/>
      <c r="AX33" s="642">
        <f>AVERAGE(AX34:AX37)</f>
        <v>475</v>
      </c>
      <c r="AY33" s="642">
        <f t="shared" ref="AY33:BD33" si="40">AVERAGE(AY34:AY37)</f>
        <v>463.75</v>
      </c>
      <c r="AZ33" s="642">
        <f t="shared" si="40"/>
        <v>490.5</v>
      </c>
      <c r="BA33" s="642">
        <f t="shared" si="40"/>
        <v>555.75</v>
      </c>
      <c r="BB33" s="642">
        <f t="shared" si="40"/>
        <v>543.25</v>
      </c>
      <c r="BC33" s="642">
        <f t="shared" si="40"/>
        <v>568.75</v>
      </c>
      <c r="BD33" s="642">
        <f t="shared" si="40"/>
        <v>617.5</v>
      </c>
      <c r="BE33" s="642">
        <f t="shared" ref="BE33:BT33" si="41">AVERAGE(BE34:BE38)</f>
        <v>659</v>
      </c>
      <c r="BF33" s="642">
        <f t="shared" si="41"/>
        <v>588</v>
      </c>
      <c r="BG33" s="642">
        <f t="shared" si="41"/>
        <v>442</v>
      </c>
      <c r="BH33" s="642">
        <f t="shared" si="41"/>
        <v>401.66666666666669</v>
      </c>
      <c r="BI33" s="642">
        <f>AVERAGE(BI34:BI38)</f>
        <v>443</v>
      </c>
      <c r="BJ33" s="642">
        <f t="shared" si="41"/>
        <v>500</v>
      </c>
      <c r="BK33" s="642">
        <f t="shared" si="41"/>
        <v>523</v>
      </c>
      <c r="BL33" s="642">
        <f t="shared" si="41"/>
        <v>533</v>
      </c>
      <c r="BM33" s="642">
        <f t="shared" si="41"/>
        <v>418.75</v>
      </c>
      <c r="BN33" s="642">
        <f t="shared" si="41"/>
        <v>342</v>
      </c>
      <c r="BO33" s="642">
        <f t="shared" si="41"/>
        <v>375</v>
      </c>
      <c r="BP33" s="642">
        <f t="shared" si="41"/>
        <v>351</v>
      </c>
      <c r="BQ33" s="642">
        <f t="shared" si="41"/>
        <v>392</v>
      </c>
      <c r="BR33" s="642">
        <f t="shared" si="41"/>
        <v>441</v>
      </c>
      <c r="BS33" s="642">
        <f t="shared" si="41"/>
        <v>428.75</v>
      </c>
      <c r="BT33" s="660">
        <f t="shared" si="41"/>
        <v>496.25</v>
      </c>
      <c r="BU33" s="660">
        <f t="shared" ref="BU33" si="42">AVERAGE(BU34:BU38)</f>
        <v>503.75</v>
      </c>
      <c r="BW33" s="703"/>
      <c r="BX33" s="703"/>
    </row>
    <row r="34" spans="1:76" s="507" customFormat="1">
      <c r="A34" s="624" t="s">
        <v>240</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v>465</v>
      </c>
      <c r="AY34" s="647">
        <v>460</v>
      </c>
      <c r="AZ34" s="647">
        <v>490</v>
      </c>
      <c r="BA34" s="652">
        <v>560</v>
      </c>
      <c r="BB34" s="652">
        <v>545</v>
      </c>
      <c r="BC34" s="657">
        <v>570</v>
      </c>
      <c r="BD34" s="657">
        <v>615</v>
      </c>
      <c r="BE34" s="657">
        <v>670</v>
      </c>
      <c r="BF34" s="657">
        <v>600</v>
      </c>
      <c r="BG34" s="657">
        <v>450</v>
      </c>
      <c r="BH34" s="630">
        <v>410</v>
      </c>
      <c r="BI34" s="657">
        <v>440</v>
      </c>
      <c r="BJ34" s="657">
        <v>500</v>
      </c>
      <c r="BK34" s="672">
        <v>540</v>
      </c>
      <c r="BL34" s="672">
        <v>530</v>
      </c>
      <c r="BM34" s="657">
        <v>430</v>
      </c>
      <c r="BN34" s="657">
        <v>345</v>
      </c>
      <c r="BO34" s="672">
        <v>370</v>
      </c>
      <c r="BP34" s="657">
        <v>350</v>
      </c>
      <c r="BQ34" s="657">
        <v>385</v>
      </c>
      <c r="BR34" s="657">
        <v>435</v>
      </c>
      <c r="BS34" s="630">
        <v>435</v>
      </c>
      <c r="BT34" s="629">
        <v>500</v>
      </c>
      <c r="BU34" s="629">
        <v>510</v>
      </c>
      <c r="BW34" s="704"/>
      <c r="BX34" s="703"/>
    </row>
    <row r="35" spans="1:76" s="507" customFormat="1">
      <c r="A35" s="624" t="s">
        <v>255</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3">
        <v>485</v>
      </c>
      <c r="AY35" s="647">
        <v>465</v>
      </c>
      <c r="AZ35" s="647">
        <v>490</v>
      </c>
      <c r="BA35" s="647">
        <v>550</v>
      </c>
      <c r="BB35" s="652">
        <v>545</v>
      </c>
      <c r="BC35" s="652">
        <v>575</v>
      </c>
      <c r="BD35" s="661">
        <v>620</v>
      </c>
      <c r="BE35" s="657">
        <v>670</v>
      </c>
      <c r="BF35" s="657">
        <v>580</v>
      </c>
      <c r="BG35" s="657">
        <v>450</v>
      </c>
      <c r="BH35" s="657">
        <v>400</v>
      </c>
      <c r="BI35" s="657">
        <v>445</v>
      </c>
      <c r="BJ35" s="657">
        <v>500</v>
      </c>
      <c r="BK35" s="657">
        <v>520</v>
      </c>
      <c r="BL35" s="657">
        <v>535</v>
      </c>
      <c r="BM35" s="657">
        <v>420</v>
      </c>
      <c r="BN35" s="672">
        <v>350</v>
      </c>
      <c r="BO35" s="657">
        <v>390</v>
      </c>
      <c r="BP35" s="657">
        <v>350</v>
      </c>
      <c r="BQ35" s="657">
        <v>405</v>
      </c>
      <c r="BR35" s="657">
        <v>435</v>
      </c>
      <c r="BS35" s="657">
        <v>425</v>
      </c>
      <c r="BT35" s="629">
        <v>510</v>
      </c>
      <c r="BU35" s="629">
        <v>520</v>
      </c>
      <c r="BW35" s="704"/>
      <c r="BX35" s="703"/>
    </row>
    <row r="36" spans="1:76" s="507" customFormat="1">
      <c r="A36" s="624" t="s">
        <v>241</v>
      </c>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53">
        <v>480</v>
      </c>
      <c r="AY36" s="647">
        <v>465</v>
      </c>
      <c r="AZ36" s="647">
        <v>487</v>
      </c>
      <c r="BA36" s="647">
        <v>550</v>
      </c>
      <c r="BB36" s="647">
        <v>540</v>
      </c>
      <c r="BC36" s="657">
        <v>570</v>
      </c>
      <c r="BD36" s="657">
        <v>615</v>
      </c>
      <c r="BE36" s="657">
        <v>650</v>
      </c>
      <c r="BF36" s="657">
        <v>590</v>
      </c>
      <c r="BG36" s="657">
        <v>445</v>
      </c>
      <c r="BH36" s="657">
        <v>395</v>
      </c>
      <c r="BI36" s="672">
        <v>450</v>
      </c>
      <c r="BJ36" s="657">
        <v>495</v>
      </c>
      <c r="BK36" s="657">
        <v>515</v>
      </c>
      <c r="BL36" s="657">
        <v>540</v>
      </c>
      <c r="BM36" s="657">
        <v>410</v>
      </c>
      <c r="BN36" s="657">
        <v>315</v>
      </c>
      <c r="BO36" s="672">
        <v>370</v>
      </c>
      <c r="BP36" s="657">
        <v>350</v>
      </c>
      <c r="BQ36" s="657">
        <v>400</v>
      </c>
      <c r="BR36" s="657">
        <v>445</v>
      </c>
      <c r="BS36" s="657">
        <v>430</v>
      </c>
      <c r="BT36" s="629">
        <v>500</v>
      </c>
      <c r="BU36" s="629">
        <v>520</v>
      </c>
      <c r="BW36" s="703"/>
    </row>
    <row r="37" spans="1:76" s="507" customFormat="1">
      <c r="A37" s="624" t="s">
        <v>242</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3">
        <v>470</v>
      </c>
      <c r="AY37" s="647">
        <v>465</v>
      </c>
      <c r="AZ37" s="654">
        <v>495</v>
      </c>
      <c r="BA37" s="647">
        <v>563</v>
      </c>
      <c r="BB37" s="647">
        <v>543</v>
      </c>
      <c r="BC37" s="657">
        <v>560</v>
      </c>
      <c r="BD37" s="661">
        <v>620</v>
      </c>
      <c r="BE37" s="662">
        <v>655</v>
      </c>
      <c r="BF37" s="661">
        <v>570</v>
      </c>
      <c r="BG37" s="630">
        <v>430</v>
      </c>
      <c r="BH37" s="629"/>
      <c r="BI37" s="657">
        <v>440</v>
      </c>
      <c r="BJ37" s="672">
        <v>510</v>
      </c>
      <c r="BK37" s="657">
        <v>520</v>
      </c>
      <c r="BL37" s="657">
        <v>540</v>
      </c>
      <c r="BM37" s="672">
        <v>415</v>
      </c>
      <c r="BN37" s="672">
        <v>350</v>
      </c>
      <c r="BO37" s="672">
        <v>370</v>
      </c>
      <c r="BP37" s="657">
        <v>350</v>
      </c>
      <c r="BQ37" s="630">
        <v>410</v>
      </c>
      <c r="BR37" s="657">
        <v>445</v>
      </c>
      <c r="BS37" s="657"/>
      <c r="BT37" s="705"/>
      <c r="BU37" s="705"/>
      <c r="BW37" s="704"/>
    </row>
    <row r="38" spans="1:76" s="507" customFormat="1">
      <c r="A38" s="624" t="s">
        <v>254</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c r="AY38" s="647"/>
      <c r="AZ38" s="654"/>
      <c r="BA38" s="647"/>
      <c r="BB38" s="647"/>
      <c r="BC38" s="657"/>
      <c r="BD38" s="661"/>
      <c r="BE38" s="657">
        <v>650</v>
      </c>
      <c r="BF38" s="657">
        <v>600</v>
      </c>
      <c r="BG38" s="657">
        <v>435</v>
      </c>
      <c r="BH38" s="629"/>
      <c r="BI38" s="657">
        <v>440</v>
      </c>
      <c r="BJ38" s="657">
        <v>495</v>
      </c>
      <c r="BK38" s="657">
        <v>520</v>
      </c>
      <c r="BL38" s="657">
        <v>520</v>
      </c>
      <c r="BM38" s="629"/>
      <c r="BN38" s="672">
        <v>350</v>
      </c>
      <c r="BO38" s="629"/>
      <c r="BP38" s="630">
        <v>355</v>
      </c>
      <c r="BQ38" s="657">
        <v>360</v>
      </c>
      <c r="BR38" s="630">
        <v>445</v>
      </c>
      <c r="BS38" s="657">
        <v>425</v>
      </c>
      <c r="BT38" s="628">
        <v>475</v>
      </c>
      <c r="BU38" s="628">
        <v>465</v>
      </c>
    </row>
    <row r="39" spans="1:76" s="507" customFormat="1">
      <c r="A39" s="625"/>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44"/>
      <c r="AY39" s="632"/>
      <c r="AZ39" s="644"/>
      <c r="BA39" s="644"/>
      <c r="BB39" s="644"/>
      <c r="BC39" s="644"/>
      <c r="BD39" s="644"/>
      <c r="BE39" s="644"/>
      <c r="BF39" s="644"/>
      <c r="BG39" s="644"/>
      <c r="BH39" s="644"/>
      <c r="BI39" s="644"/>
      <c r="BJ39" s="644"/>
      <c r="BK39" s="627"/>
      <c r="BL39" s="627"/>
      <c r="BM39" s="627"/>
      <c r="BN39" s="627"/>
      <c r="BO39" s="627"/>
      <c r="BP39" s="627"/>
      <c r="BQ39" s="657"/>
      <c r="BR39" s="627"/>
      <c r="BS39" s="627"/>
      <c r="BT39" s="505"/>
      <c r="BU39" s="505"/>
      <c r="BX39" s="703"/>
    </row>
    <row r="40" spans="1:76" s="507" customFormat="1">
      <c r="A40" s="638" t="s">
        <v>253</v>
      </c>
      <c r="B40" s="639"/>
      <c r="C40" s="639"/>
      <c r="D40" s="639"/>
      <c r="E40" s="639"/>
      <c r="F40" s="639"/>
      <c r="G40" s="639"/>
      <c r="H40" s="639"/>
      <c r="I40" s="639"/>
      <c r="J40" s="639"/>
      <c r="K40" s="639"/>
      <c r="L40" s="639"/>
      <c r="M40" s="639"/>
      <c r="N40" s="640"/>
      <c r="O40" s="639"/>
      <c r="P40" s="639"/>
      <c r="Q40" s="639"/>
      <c r="R40" s="639"/>
      <c r="S40" s="637"/>
      <c r="T40" s="637"/>
      <c r="U40" s="637"/>
      <c r="V40" s="637"/>
      <c r="W40" s="637"/>
      <c r="X40" s="637"/>
      <c r="Y40" s="637"/>
      <c r="Z40" s="637"/>
      <c r="AA40" s="637"/>
      <c r="AB40" s="637"/>
      <c r="AC40" s="637"/>
      <c r="AD40" s="637"/>
      <c r="AE40" s="637"/>
      <c r="AF40" s="637"/>
      <c r="AG40" s="637"/>
      <c r="AH40" s="637"/>
      <c r="AI40" s="637"/>
      <c r="AJ40" s="637"/>
      <c r="AK40" s="637"/>
      <c r="AL40" s="637"/>
      <c r="AM40" s="637"/>
      <c r="AN40" s="637"/>
      <c r="AO40" s="637"/>
      <c r="AP40" s="637"/>
      <c r="AQ40" s="637"/>
      <c r="AR40" s="637"/>
      <c r="AS40" s="637"/>
      <c r="AT40" s="637"/>
      <c r="AU40" s="637"/>
      <c r="AV40" s="637"/>
      <c r="AW40" s="637"/>
      <c r="AX40" s="642">
        <f>AX6-AX19</f>
        <v>98.600000000000023</v>
      </c>
      <c r="AY40" s="642">
        <f t="shared" ref="AY40:BU40" si="43">AY6-AY19</f>
        <v>149.33000000000004</v>
      </c>
      <c r="AZ40" s="642">
        <f t="shared" si="43"/>
        <v>198.55499999999995</v>
      </c>
      <c r="BA40" s="642">
        <f t="shared" si="43"/>
        <v>95.189999999999941</v>
      </c>
      <c r="BB40" s="642">
        <f t="shared" si="43"/>
        <v>124.06000000000006</v>
      </c>
      <c r="BC40" s="642">
        <f t="shared" si="43"/>
        <v>98.595000000000027</v>
      </c>
      <c r="BD40" s="642">
        <f t="shared" si="43"/>
        <v>65.75</v>
      </c>
      <c r="BE40" s="642">
        <f t="shared" si="43"/>
        <v>35.335000000000036</v>
      </c>
      <c r="BF40" s="642">
        <f t="shared" si="43"/>
        <v>-65.410000000000082</v>
      </c>
      <c r="BG40" s="642">
        <f t="shared" si="43"/>
        <v>38.25</v>
      </c>
      <c r="BH40" s="642">
        <f t="shared" si="43"/>
        <v>70.773333333333255</v>
      </c>
      <c r="BI40" s="642">
        <f t="shared" si="43"/>
        <v>86.509999999999991</v>
      </c>
      <c r="BJ40" s="642">
        <f t="shared" si="43"/>
        <v>69.269999999999982</v>
      </c>
      <c r="BK40" s="642">
        <f t="shared" si="43"/>
        <v>70.980000000000018</v>
      </c>
      <c r="BL40" s="642">
        <f t="shared" si="43"/>
        <v>26.050000000000068</v>
      </c>
      <c r="BM40" s="642">
        <f t="shared" si="43"/>
        <v>51.099999999999966</v>
      </c>
      <c r="BN40" s="642">
        <f t="shared" si="43"/>
        <v>165.45000000000005</v>
      </c>
      <c r="BO40" s="642">
        <f t="shared" si="43"/>
        <v>89.324999999999989</v>
      </c>
      <c r="BP40" s="642">
        <f t="shared" si="43"/>
        <v>155.76999999999998</v>
      </c>
      <c r="BQ40" s="642">
        <f t="shared" si="43"/>
        <v>129.63</v>
      </c>
      <c r="BR40" s="642">
        <f t="shared" si="43"/>
        <v>110.5</v>
      </c>
      <c r="BS40" s="642">
        <f t="shared" si="43"/>
        <v>142.375</v>
      </c>
      <c r="BT40" s="642">
        <f t="shared" si="43"/>
        <v>57.375</v>
      </c>
      <c r="BU40" s="642">
        <f t="shared" si="43"/>
        <v>26.125</v>
      </c>
    </row>
    <row r="41" spans="1:76" s="507" customFormat="1">
      <c r="A41" s="622"/>
      <c r="B41" s="505"/>
      <c r="C41" s="505"/>
      <c r="D41" s="505"/>
      <c r="E41" s="505"/>
      <c r="F41" s="505"/>
      <c r="G41" s="505"/>
      <c r="H41" s="505"/>
      <c r="I41" s="505"/>
      <c r="J41" s="505"/>
      <c r="K41" s="505"/>
      <c r="L41" s="505"/>
      <c r="M41" s="505"/>
      <c r="N41" s="506"/>
      <c r="O41" s="505"/>
      <c r="P41" s="505"/>
      <c r="Q41" s="505"/>
      <c r="R41" s="505"/>
      <c r="AD41" s="521"/>
      <c r="AU41" s="521"/>
      <c r="BB41" s="623"/>
    </row>
    <row r="42" spans="1:76">
      <c r="D42" s="509"/>
      <c r="E42" s="509"/>
      <c r="F42" s="509"/>
      <c r="G42" s="509"/>
      <c r="H42" s="509"/>
      <c r="I42" s="509"/>
      <c r="J42" s="509"/>
      <c r="K42" s="509"/>
      <c r="L42" s="509"/>
      <c r="M42" s="509"/>
    </row>
    <row r="43" spans="1:76">
      <c r="D43" s="509"/>
      <c r="E43" s="509"/>
      <c r="F43" s="509"/>
      <c r="G43" s="509"/>
      <c r="H43" s="509"/>
      <c r="I43" s="509"/>
      <c r="J43" s="509"/>
      <c r="K43" s="509"/>
      <c r="L43" s="509"/>
      <c r="M43" s="509"/>
    </row>
    <row r="420" spans="9:9">
      <c r="I420" s="508">
        <v>333</v>
      </c>
    </row>
  </sheetData>
  <mergeCells count="8">
    <mergeCell ref="BT2:BU2"/>
    <mergeCell ref="BH2:BS2"/>
    <mergeCell ref="B2:M2"/>
    <mergeCell ref="N2:R2"/>
    <mergeCell ref="S2:AD2"/>
    <mergeCell ref="AE2:AI2"/>
    <mergeCell ref="AJ2:AU2"/>
    <mergeCell ref="AV2:BG2"/>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20"/>
  <sheetViews>
    <sheetView topLeftCell="BH1" zoomScale="90" zoomScaleNormal="90" workbookViewId="0">
      <selection activeCell="BM46" sqref="BM46:BN46"/>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customWidth="1"/>
    <col min="65" max="69" width="10.125" style="432" customWidth="1"/>
    <col min="70" max="70" width="11.375" style="432" bestFit="1" customWidth="1"/>
    <col min="71" max="73" width="9.5" style="432" customWidth="1"/>
    <col min="74" max="74" width="11.875" style="432" customWidth="1"/>
    <col min="75" max="75" width="18.25" style="432" customWidth="1"/>
    <col min="76" max="76" width="11.25" style="432" bestFit="1" customWidth="1"/>
    <col min="77" max="77" width="10.5" style="432" customWidth="1"/>
    <col min="78" max="79" width="9.125" style="432"/>
    <col min="80" max="80" width="10.875" style="432" customWidth="1"/>
    <col min="81" max="16384" width="9.125" style="432"/>
  </cols>
  <sheetData>
    <row r="1" spans="1:87" ht="18.75" thickBot="1">
      <c r="A1" s="428"/>
      <c r="B1" s="429"/>
      <c r="C1" s="429"/>
      <c r="D1" s="429"/>
      <c r="E1" s="429"/>
      <c r="F1" s="429"/>
      <c r="G1" s="429"/>
      <c r="H1" s="429"/>
      <c r="I1" s="429"/>
      <c r="J1" s="429"/>
      <c r="K1" s="429"/>
      <c r="L1" s="430"/>
      <c r="M1" s="430"/>
      <c r="N1" s="431"/>
      <c r="O1" s="431"/>
      <c r="P1" s="431"/>
      <c r="Q1" s="431"/>
      <c r="R1" s="431"/>
      <c r="BB1" s="548"/>
    </row>
    <row r="2" spans="1:87"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10">
        <v>2019</v>
      </c>
      <c r="BI2" s="1212"/>
      <c r="BJ2" s="1212"/>
      <c r="BK2" s="1212"/>
      <c r="BL2" s="1212"/>
      <c r="BM2" s="1212"/>
      <c r="BN2" s="1212"/>
      <c r="BO2" s="1212"/>
      <c r="BP2" s="1212"/>
      <c r="BQ2" s="1212"/>
      <c r="BR2" s="1212"/>
      <c r="BS2" s="1212"/>
      <c r="BT2" s="1229">
        <v>2020</v>
      </c>
      <c r="BU2" s="1230"/>
      <c r="BV2" s="1230"/>
      <c r="BX2" s="658"/>
    </row>
    <row r="3" spans="1:87"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668">
        <v>43466</v>
      </c>
      <c r="BI3" s="668">
        <v>43497</v>
      </c>
      <c r="BJ3" s="668">
        <v>43526</v>
      </c>
      <c r="BK3" s="668">
        <v>43556</v>
      </c>
      <c r="BL3" s="678">
        <v>43586</v>
      </c>
      <c r="BM3" s="678">
        <v>43617</v>
      </c>
      <c r="BN3" s="678">
        <v>43647</v>
      </c>
      <c r="BO3" s="678">
        <v>43678</v>
      </c>
      <c r="BP3" s="678">
        <v>43709</v>
      </c>
      <c r="BQ3" s="678">
        <v>43739</v>
      </c>
      <c r="BR3" s="678">
        <v>43770</v>
      </c>
      <c r="BS3" s="695">
        <v>43800</v>
      </c>
      <c r="BT3" s="698">
        <v>43832</v>
      </c>
      <c r="BU3" s="698">
        <v>43863</v>
      </c>
      <c r="BV3" s="698">
        <v>43892</v>
      </c>
      <c r="BX3" s="658"/>
    </row>
    <row r="4" spans="1:87">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696">
        <v>64</v>
      </c>
      <c r="BT4" s="699">
        <v>65.5</v>
      </c>
      <c r="BU4" s="699">
        <v>64</v>
      </c>
      <c r="BV4" s="699">
        <v>63</v>
      </c>
      <c r="BW4" s="565"/>
      <c r="BX4" s="518"/>
      <c r="BY4" s="547"/>
    </row>
    <row r="5" spans="1:87"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697">
        <v>64.3</v>
      </c>
      <c r="BT5" s="699">
        <v>61</v>
      </c>
      <c r="BU5" s="699">
        <v>59.4</v>
      </c>
      <c r="BV5" s="699">
        <v>58.3</v>
      </c>
      <c r="BW5" s="566"/>
      <c r="BX5" s="566"/>
      <c r="BY5" s="547"/>
    </row>
    <row r="6" spans="1:87"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697">
        <f>(BS5*9)+12</f>
        <v>590.69999999999993</v>
      </c>
      <c r="BT6" s="699">
        <f t="shared" ref="BT6:BV6" si="11">(BT5*9)+12</f>
        <v>561</v>
      </c>
      <c r="BU6" s="699">
        <f t="shared" si="11"/>
        <v>546.6</v>
      </c>
      <c r="BV6" s="699">
        <f t="shared" si="11"/>
        <v>536.69999999999993</v>
      </c>
      <c r="BW6" s="566"/>
      <c r="BY6" s="547"/>
    </row>
    <row r="7" spans="1:87"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BU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0">
        <f t="shared" si="13"/>
        <v>547.5</v>
      </c>
      <c r="BV7" s="700">
        <f t="shared" ref="BV7" si="14">(BV8+BV9)/2</f>
        <v>512.5</v>
      </c>
      <c r="BY7" s="547"/>
    </row>
    <row r="8" spans="1:87"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7">
        <v>535</v>
      </c>
      <c r="BV8" s="707">
        <v>500</v>
      </c>
    </row>
    <row r="9" spans="1:87"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7">
        <v>560</v>
      </c>
      <c r="BV9" s="707">
        <v>525</v>
      </c>
    </row>
    <row r="10" spans="1:87"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U10" si="15">AW6-AW7</f>
        <v>51.069999999999936</v>
      </c>
      <c r="AX10" s="650">
        <f t="shared" si="15"/>
        <v>108.60000000000002</v>
      </c>
      <c r="AY10" s="650">
        <f t="shared" si="15"/>
        <v>144.33000000000004</v>
      </c>
      <c r="AZ10" s="650">
        <f t="shared" si="15"/>
        <v>183.17999999999995</v>
      </c>
      <c r="BA10" s="650">
        <f t="shared" si="15"/>
        <v>90.939999999999941</v>
      </c>
      <c r="BB10" s="650">
        <f t="shared" si="15"/>
        <v>101.31000000000006</v>
      </c>
      <c r="BC10" s="650">
        <f t="shared" si="15"/>
        <v>71.720000000000027</v>
      </c>
      <c r="BD10" s="650">
        <f t="shared" si="15"/>
        <v>54.5</v>
      </c>
      <c r="BE10" s="650">
        <f t="shared" si="15"/>
        <v>32.210000000000036</v>
      </c>
      <c r="BF10" s="650">
        <f t="shared" si="15"/>
        <v>-6.6600000000000819</v>
      </c>
      <c r="BG10" s="618">
        <f t="shared" si="15"/>
        <v>62</v>
      </c>
      <c r="BH10" s="650">
        <f t="shared" si="15"/>
        <v>54.939999999999941</v>
      </c>
      <c r="BI10" s="650">
        <f t="shared" si="15"/>
        <v>67.509999999999991</v>
      </c>
      <c r="BJ10" s="650">
        <f t="shared" si="15"/>
        <v>50.269999999999982</v>
      </c>
      <c r="BK10" s="650">
        <f t="shared" si="15"/>
        <v>58.980000000000018</v>
      </c>
      <c r="BL10" s="650">
        <f t="shared" si="15"/>
        <v>27.050000000000068</v>
      </c>
      <c r="BM10" s="650">
        <f t="shared" si="15"/>
        <v>57.349999999999966</v>
      </c>
      <c r="BN10" s="650">
        <f t="shared" si="15"/>
        <v>149.95000000000005</v>
      </c>
      <c r="BO10" s="650">
        <f t="shared" si="15"/>
        <v>104.94999999999999</v>
      </c>
      <c r="BP10" s="650">
        <f t="shared" si="15"/>
        <v>146.26999999999998</v>
      </c>
      <c r="BQ10" s="650">
        <f t="shared" si="15"/>
        <v>95.88</v>
      </c>
      <c r="BR10" s="650">
        <f t="shared" si="15"/>
        <v>105.5</v>
      </c>
      <c r="BS10" s="650">
        <f t="shared" si="15"/>
        <v>143.19999999999993</v>
      </c>
      <c r="BT10" s="710">
        <f t="shared" si="15"/>
        <v>-16.5</v>
      </c>
      <c r="BU10" s="701">
        <f t="shared" si="15"/>
        <v>-0.89999999999997726</v>
      </c>
      <c r="BV10" s="701">
        <f t="shared" ref="BV10" si="16">BV6-BV7</f>
        <v>24.199999999999932</v>
      </c>
    </row>
    <row r="11" spans="1:87"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7"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X12" s="659"/>
      <c r="BY12" s="659"/>
      <c r="BZ12" s="659"/>
      <c r="CA12" s="659"/>
      <c r="CB12" s="659"/>
      <c r="CC12" s="659"/>
      <c r="CD12" s="659"/>
      <c r="CE12" s="659"/>
      <c r="CF12" s="659"/>
    </row>
    <row r="13" spans="1:87" ht="18.75" thickBot="1">
      <c r="A13" s="484" t="s">
        <v>237</v>
      </c>
      <c r="B13" s="452">
        <f t="shared" ref="B13:M13" si="17">(B7/11.6)-B4</f>
        <v>-7.6432512315270955</v>
      </c>
      <c r="C13" s="453">
        <f t="shared" si="17"/>
        <v>-16.01966379310344</v>
      </c>
      <c r="D13" s="453">
        <f t="shared" si="17"/>
        <v>-12.933589341692787</v>
      </c>
      <c r="E13" s="453">
        <f t="shared" si="17"/>
        <v>-18.549523809523819</v>
      </c>
      <c r="F13" s="453">
        <f t="shared" si="17"/>
        <v>-23.125965517241376</v>
      </c>
      <c r="G13" s="453">
        <f t="shared" si="17"/>
        <v>-25.667405582922832</v>
      </c>
      <c r="H13" s="453">
        <f t="shared" si="17"/>
        <v>-21.0679235382309</v>
      </c>
      <c r="I13" s="453">
        <f t="shared" si="17"/>
        <v>-15.200205254515595</v>
      </c>
      <c r="J13" s="454">
        <f t="shared" si="17"/>
        <v>-17.189435736677126</v>
      </c>
      <c r="K13" s="454">
        <f t="shared" si="17"/>
        <v>-14.631739811912215</v>
      </c>
      <c r="L13" s="455">
        <f t="shared" si="17"/>
        <v>-6.3630131362889983</v>
      </c>
      <c r="M13" s="485">
        <f t="shared" si="17"/>
        <v>5.6571964017990979</v>
      </c>
      <c r="N13" s="452">
        <f t="shared" ref="N13:N14" si="18">AVERAGE(B13:D13)</f>
        <v>-12.198834788774441</v>
      </c>
      <c r="O13" s="453">
        <f t="shared" ref="O13:O14" si="19">AVERAGE(E13:G13)</f>
        <v>-22.447631636562676</v>
      </c>
      <c r="P13" s="453">
        <f t="shared" ref="P13:P14" si="20">AVERAGE(H13:J13)</f>
        <v>-17.81918817647454</v>
      </c>
      <c r="Q13" s="486">
        <f t="shared" ref="Q13:Q14" si="21">AVERAGE(K13:M13)</f>
        <v>-5.112518848800705</v>
      </c>
      <c r="R13" s="487">
        <f t="shared" ref="R13:R14" si="22">AVERAGE(B13:M13)</f>
        <v>-14.39454336265309</v>
      </c>
      <c r="S13" s="456">
        <f t="shared" ref="S13:AD13" si="23">(S7/11.6)-S4</f>
        <v>4.4836034482758613</v>
      </c>
      <c r="T13" s="457">
        <f t="shared" si="23"/>
        <v>-3.7965517241379274</v>
      </c>
      <c r="U13" s="457">
        <f t="shared" si="23"/>
        <v>-9.065517241379311</v>
      </c>
      <c r="V13" s="457">
        <f t="shared" si="23"/>
        <v>-10.407405582922831</v>
      </c>
      <c r="W13" s="457">
        <f t="shared" si="23"/>
        <v>-14.353934169278993</v>
      </c>
      <c r="X13" s="457">
        <f t="shared" si="23"/>
        <v>-16.715353901996366</v>
      </c>
      <c r="Y13" s="488">
        <f t="shared" si="23"/>
        <v>-16.511724137931033</v>
      </c>
      <c r="Z13" s="512">
        <f t="shared" si="23"/>
        <v>-18.960893416927892</v>
      </c>
      <c r="AA13" s="512">
        <f t="shared" si="23"/>
        <v>-17.036420361247952</v>
      </c>
      <c r="AB13" s="457">
        <f t="shared" si="23"/>
        <v>-18.639696223316911</v>
      </c>
      <c r="AC13" s="488">
        <f t="shared" si="23"/>
        <v>-8.5197178683385602</v>
      </c>
      <c r="AD13" s="520">
        <f t="shared" si="23"/>
        <v>-17.959688013136294</v>
      </c>
      <c r="AE13" s="459">
        <f t="shared" ref="AE13:AE14" si="24">AVERAGE(S13:U13)</f>
        <v>-2.7928218390804589</v>
      </c>
      <c r="AF13" s="458">
        <f t="shared" ref="AF13:AF14" si="25">AVERAGE(V13:X13)</f>
        <v>-13.825564551399395</v>
      </c>
      <c r="AG13" s="458">
        <f t="shared" ref="AG13:AG14" si="26">AVERAGE(Y13:AA13)</f>
        <v>-17.503012638702291</v>
      </c>
      <c r="AH13" s="458">
        <f t="shared" ref="AH13:AH14" si="27">AVERAGE(AB13:AD13)</f>
        <v>-15.039700701597255</v>
      </c>
      <c r="AI13" s="531">
        <f t="shared" ref="AI13:AI14" si="28">AVERAGE(S13:AD13)</f>
        <v>-12.290274932694849</v>
      </c>
      <c r="AJ13" s="619">
        <f t="shared" ref="AJ13:BU13" si="29">(AJ7/11.6)-AJ4</f>
        <v>-13.633793103448276</v>
      </c>
      <c r="AK13" s="620">
        <f t="shared" si="29"/>
        <v>-6.5951724137931009</v>
      </c>
      <c r="AL13" s="545">
        <f t="shared" si="29"/>
        <v>-4.6482758620689637</v>
      </c>
      <c r="AM13" s="546">
        <f t="shared" si="29"/>
        <v>-12.634827586206896</v>
      </c>
      <c r="AN13" s="546">
        <f t="shared" si="29"/>
        <v>-17.134827586206896</v>
      </c>
      <c r="AO13" s="546">
        <f t="shared" si="29"/>
        <v>-13.064827586206896</v>
      </c>
      <c r="AP13" s="546">
        <f t="shared" si="29"/>
        <v>-16.966551724137929</v>
      </c>
      <c r="AQ13" s="546">
        <f t="shared" si="29"/>
        <v>-12.28896551724138</v>
      </c>
      <c r="AR13" s="546">
        <f t="shared" si="29"/>
        <v>-11.427120689655169</v>
      </c>
      <c r="AS13" s="546">
        <f t="shared" si="29"/>
        <v>-5.7655172413793068</v>
      </c>
      <c r="AT13" s="546">
        <f t="shared" si="29"/>
        <v>-11.03551724137931</v>
      </c>
      <c r="AU13" s="621">
        <f t="shared" si="29"/>
        <v>-11.600000000000001</v>
      </c>
      <c r="AV13" s="568">
        <f t="shared" si="29"/>
        <v>-16.189999999999998</v>
      </c>
      <c r="AW13" s="569">
        <f t="shared" si="29"/>
        <v>-18.323448275862063</v>
      </c>
      <c r="AX13" s="569">
        <f t="shared" si="29"/>
        <v>-22.007241379310344</v>
      </c>
      <c r="AY13" s="569">
        <f t="shared" si="29"/>
        <v>-27.537241379310338</v>
      </c>
      <c r="AZ13" s="569">
        <f t="shared" si="29"/>
        <v>-31.091034482758616</v>
      </c>
      <c r="BA13" s="569">
        <f t="shared" si="29"/>
        <v>-25.314137931034487</v>
      </c>
      <c r="BB13" s="569">
        <f t="shared" si="29"/>
        <v>-24.628620689655179</v>
      </c>
      <c r="BC13" s="569">
        <f t="shared" si="29"/>
        <v>-21.843448275862059</v>
      </c>
      <c r="BD13" s="569">
        <f t="shared" si="29"/>
        <v>-21.767241379310342</v>
      </c>
      <c r="BE13" s="569">
        <f t="shared" si="29"/>
        <v>-22.924482758620691</v>
      </c>
      <c r="BF13" s="569">
        <f t="shared" si="29"/>
        <v>-19.654827586206899</v>
      </c>
      <c r="BG13" s="664">
        <f t="shared" si="29"/>
        <v>-20.25103448275862</v>
      </c>
      <c r="BH13" s="669">
        <f t="shared" si="29"/>
        <v>-22.442068965517237</v>
      </c>
      <c r="BI13" s="669">
        <f t="shared" si="29"/>
        <v>-25.345862068965509</v>
      </c>
      <c r="BJ13" s="669">
        <f t="shared" si="29"/>
        <v>-23.395517241379316</v>
      </c>
      <c r="BK13" s="669">
        <f t="shared" si="29"/>
        <v>-25.691379310344828</v>
      </c>
      <c r="BL13" s="669">
        <f t="shared" si="29"/>
        <v>-23.905862068965511</v>
      </c>
      <c r="BM13" s="669">
        <f t="shared" si="29"/>
        <v>-25.337586206896546</v>
      </c>
      <c r="BN13" s="669">
        <f t="shared" si="29"/>
        <v>-31.78448275862069</v>
      </c>
      <c r="BO13" s="669">
        <f t="shared" si="29"/>
        <v>-27.64448275862069</v>
      </c>
      <c r="BP13" s="669">
        <f t="shared" si="29"/>
        <v>-30.516551724137926</v>
      </c>
      <c r="BQ13" s="669">
        <f t="shared" si="29"/>
        <v>-22.516551724137926</v>
      </c>
      <c r="BR13" s="669">
        <f t="shared" si="29"/>
        <v>-24.084482758620688</v>
      </c>
      <c r="BS13" s="669">
        <f t="shared" si="29"/>
        <v>-25.422413793103445</v>
      </c>
      <c r="BT13" s="669">
        <f t="shared" si="29"/>
        <v>-15.71551724137931</v>
      </c>
      <c r="BU13" s="664">
        <f t="shared" si="29"/>
        <v>-16.801724137931032</v>
      </c>
      <c r="BV13" s="664">
        <f t="shared" ref="BV13" si="30">(BV7/11.6)-BV4</f>
        <v>-18.818965517241381</v>
      </c>
    </row>
    <row r="14" spans="1:87" s="503" customFormat="1" ht="18" hidden="1" customHeight="1">
      <c r="A14" s="489" t="s">
        <v>238</v>
      </c>
      <c r="B14" s="460">
        <f>(333/11.6)-B4</f>
        <v>-16.867389162561576</v>
      </c>
      <c r="C14" s="461">
        <f t="shared" ref="C14:M14" si="31">(333/11.6)-C4</f>
        <v>-27.140353448275857</v>
      </c>
      <c r="D14" s="461">
        <f t="shared" si="31"/>
        <v>-25.950830721003133</v>
      </c>
      <c r="E14" s="461">
        <f t="shared" si="31"/>
        <v>-29.842627257799681</v>
      </c>
      <c r="F14" s="461">
        <f t="shared" si="31"/>
        <v>-34.85010344827586</v>
      </c>
      <c r="G14" s="461">
        <f t="shared" si="31"/>
        <v>-33.08119868637111</v>
      </c>
      <c r="H14" s="461">
        <f t="shared" si="31"/>
        <v>-27.447233883058484</v>
      </c>
      <c r="I14" s="461">
        <f t="shared" si="31"/>
        <v>-19.165722495894908</v>
      </c>
      <c r="J14" s="462">
        <f t="shared" si="31"/>
        <v>-16.672194357366781</v>
      </c>
      <c r="K14" s="490">
        <f t="shared" si="31"/>
        <v>-17.131739811912215</v>
      </c>
      <c r="L14" s="491">
        <f t="shared" si="31"/>
        <v>-13.087151067323479</v>
      </c>
      <c r="M14" s="492">
        <f t="shared" si="31"/>
        <v>-5.8083208395802153</v>
      </c>
      <c r="N14" s="493">
        <f t="shared" si="18"/>
        <v>-23.319524443946857</v>
      </c>
      <c r="O14" s="494">
        <f t="shared" si="19"/>
        <v>-32.591309797482218</v>
      </c>
      <c r="P14" s="494">
        <f t="shared" si="20"/>
        <v>-21.09505024544006</v>
      </c>
      <c r="Q14" s="495">
        <f t="shared" si="21"/>
        <v>-12.009070572938635</v>
      </c>
      <c r="R14" s="496">
        <f t="shared" si="22"/>
        <v>-22.253738764951944</v>
      </c>
      <c r="S14" s="497">
        <f t="shared" ref="S14:AD14" si="32">(333/11.6)-S4</f>
        <v>1.8973965517241353</v>
      </c>
      <c r="T14" s="498">
        <f t="shared" si="32"/>
        <v>-0.69310344827585979</v>
      </c>
      <c r="U14" s="498">
        <f t="shared" si="32"/>
        <v>-6.3931034482758626</v>
      </c>
      <c r="V14" s="498">
        <f t="shared" si="32"/>
        <v>-10.321198686371108</v>
      </c>
      <c r="W14" s="498">
        <f t="shared" si="32"/>
        <v>-15.560830721003132</v>
      </c>
      <c r="X14" s="498">
        <f t="shared" si="32"/>
        <v>-17.66362976406533</v>
      </c>
      <c r="Y14" s="499">
        <f t="shared" si="32"/>
        <v>-13.753103448275862</v>
      </c>
      <c r="Z14" s="513">
        <f t="shared" si="32"/>
        <v>-14.995376175548582</v>
      </c>
      <c r="AA14" s="513">
        <f t="shared" si="32"/>
        <v>-14.622627257799675</v>
      </c>
      <c r="AB14" s="498">
        <f t="shared" si="32"/>
        <v>-20.277627257799669</v>
      </c>
      <c r="AC14" s="499">
        <f t="shared" si="32"/>
        <v>-15.157648902821318</v>
      </c>
      <c r="AD14" s="525">
        <f t="shared" si="32"/>
        <v>-23.390722495894916</v>
      </c>
      <c r="AE14" s="501">
        <f t="shared" si="24"/>
        <v>-1.7296034482758624</v>
      </c>
      <c r="AF14" s="500">
        <f t="shared" si="25"/>
        <v>-14.515219723813189</v>
      </c>
      <c r="AG14" s="500">
        <f t="shared" si="26"/>
        <v>-14.457035627208038</v>
      </c>
      <c r="AH14" s="500">
        <f t="shared" si="27"/>
        <v>-19.608666218838636</v>
      </c>
      <c r="AI14" s="502">
        <f t="shared" si="28"/>
        <v>-12.577631254533932</v>
      </c>
      <c r="AJ14" s="537">
        <f t="shared" ref="AJ14:AU14" si="33">(333/11.6)-AJ4</f>
        <v>-25.01310344827586</v>
      </c>
      <c r="AK14" s="538">
        <f t="shared" si="33"/>
        <v>-25.733103448275859</v>
      </c>
      <c r="AL14" s="538">
        <f t="shared" si="33"/>
        <v>-22.493103448275864</v>
      </c>
      <c r="AM14" s="539">
        <f t="shared" si="33"/>
        <v>-23.58310344827586</v>
      </c>
      <c r="AN14" s="539">
        <f t="shared" si="33"/>
        <v>-21.83310344827586</v>
      </c>
      <c r="AO14" s="539">
        <f t="shared" si="33"/>
        <v>-17.76310344827586</v>
      </c>
      <c r="AP14" s="539">
        <f t="shared" si="33"/>
        <v>-18.863103448275861</v>
      </c>
      <c r="AQ14" s="540">
        <f t="shared" si="33"/>
        <v>-21.51310344827586</v>
      </c>
      <c r="AR14" s="541">
        <f t="shared" si="33"/>
        <v>-24.961603448275856</v>
      </c>
      <c r="AS14" s="542">
        <f t="shared" si="33"/>
        <v>-26.843103448275858</v>
      </c>
      <c r="AT14" s="543">
        <f t="shared" si="33"/>
        <v>-32.113103448275865</v>
      </c>
      <c r="AU14" s="544">
        <f t="shared" si="33"/>
        <v>-32.893103448275866</v>
      </c>
      <c r="AV14" s="542"/>
      <c r="AW14" s="543"/>
      <c r="AX14" s="543"/>
      <c r="AY14" s="543"/>
      <c r="AZ14" s="544"/>
      <c r="BB14"/>
      <c r="BX14" s="655"/>
      <c r="BY14" s="655"/>
      <c r="BZ14" s="655"/>
      <c r="CA14" s="655"/>
      <c r="CB14" s="655"/>
      <c r="CC14" s="655"/>
      <c r="CD14" s="655"/>
      <c r="CE14" s="655"/>
      <c r="CF14" s="655"/>
      <c r="CG14" s="655"/>
      <c r="CH14" s="655"/>
      <c r="CI14" s="655"/>
    </row>
    <row r="15" spans="1:87" s="507" customFormat="1">
      <c r="A15" s="504" t="s">
        <v>271</v>
      </c>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c r="CD15" s="656"/>
      <c r="CE15" s="656"/>
      <c r="CF15" s="656"/>
      <c r="CG15" s="656"/>
      <c r="CH15" s="656"/>
      <c r="CI15" s="656"/>
    </row>
    <row r="16" spans="1:87" s="507" customFormat="1">
      <c r="A16" s="622"/>
      <c r="B16" s="505"/>
      <c r="C16" s="505"/>
      <c r="D16" s="505"/>
      <c r="E16" s="505"/>
      <c r="F16" s="505"/>
      <c r="G16" s="505"/>
      <c r="H16" s="505"/>
      <c r="I16" s="505"/>
      <c r="J16" s="505"/>
      <c r="K16" s="505"/>
      <c r="L16" s="505"/>
      <c r="M16" s="505"/>
      <c r="N16" s="506"/>
      <c r="O16" s="505"/>
      <c r="P16" s="505"/>
      <c r="Q16" s="505"/>
      <c r="R16" s="505"/>
      <c r="AD16" s="521"/>
      <c r="AU16" s="521"/>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X16" s="656"/>
      <c r="BY16" s="656"/>
      <c r="BZ16" s="656"/>
      <c r="CA16" s="656"/>
      <c r="CB16" s="656"/>
      <c r="CC16" s="656"/>
      <c r="CD16" s="656"/>
      <c r="CE16" s="656"/>
      <c r="CF16" s="656"/>
      <c r="CG16" s="656"/>
      <c r="CH16" s="656"/>
      <c r="CI16" s="656"/>
    </row>
    <row r="17" spans="1:78" s="507" customFormat="1" ht="18.75" thickBot="1">
      <c r="A17" s="622"/>
      <c r="B17" s="505"/>
      <c r="C17" s="505"/>
      <c r="D17" s="505"/>
      <c r="E17" s="505"/>
      <c r="F17" s="505"/>
      <c r="G17" s="505"/>
      <c r="H17" s="505"/>
      <c r="I17" s="505"/>
      <c r="J17" s="505"/>
      <c r="K17" s="505"/>
      <c r="L17" s="505"/>
      <c r="M17" s="505"/>
      <c r="N17" s="506"/>
      <c r="O17" s="505"/>
      <c r="P17" s="505"/>
      <c r="Q17" s="505"/>
      <c r="R17" s="505"/>
      <c r="AD17" s="521"/>
      <c r="AU17" s="521"/>
      <c r="BB17" s="623"/>
    </row>
    <row r="18" spans="1:78" s="507" customFormat="1" ht="18.75" thickBot="1">
      <c r="A18" s="626"/>
      <c r="B18" s="627"/>
      <c r="C18" s="627"/>
      <c r="D18" s="627"/>
      <c r="E18" s="627"/>
      <c r="F18" s="627"/>
      <c r="G18" s="627"/>
      <c r="H18" s="627"/>
      <c r="I18" s="627"/>
      <c r="J18" s="627"/>
      <c r="K18" s="627"/>
      <c r="L18" s="627"/>
      <c r="M18" s="627"/>
      <c r="N18" s="628"/>
      <c r="O18" s="627"/>
      <c r="P18" s="627"/>
      <c r="Q18" s="627"/>
      <c r="R18" s="627"/>
      <c r="S18" s="629"/>
      <c r="T18" s="629"/>
      <c r="U18" s="629"/>
      <c r="V18" s="629"/>
      <c r="W18" s="629"/>
      <c r="X18" s="629"/>
      <c r="Y18" s="629"/>
      <c r="Z18" s="629"/>
      <c r="AA18" s="629"/>
      <c r="AB18" s="629"/>
      <c r="AC18" s="629"/>
      <c r="AD18" s="630"/>
      <c r="AE18" s="629"/>
      <c r="AF18" s="629"/>
      <c r="AG18" s="629"/>
      <c r="AH18" s="629"/>
      <c r="AI18" s="629"/>
      <c r="AJ18" s="629"/>
      <c r="AK18" s="629"/>
      <c r="AL18" s="629"/>
      <c r="AM18" s="629"/>
      <c r="AN18" s="629"/>
      <c r="AO18" s="629"/>
      <c r="AP18" s="629"/>
      <c r="AQ18" s="629"/>
      <c r="AR18" s="629"/>
      <c r="AS18" s="629"/>
      <c r="AT18" s="629"/>
      <c r="AU18" s="630"/>
      <c r="AV18" s="631">
        <v>43101</v>
      </c>
      <c r="AW18" s="631">
        <v>43132</v>
      </c>
      <c r="AX18" s="631">
        <v>43160</v>
      </c>
      <c r="AY18" s="631">
        <v>43191</v>
      </c>
      <c r="AZ18" s="631">
        <v>43221</v>
      </c>
      <c r="BA18" s="631">
        <v>43252</v>
      </c>
      <c r="BB18" s="631">
        <v>43283</v>
      </c>
      <c r="BC18" s="631">
        <v>43315</v>
      </c>
      <c r="BD18" s="631">
        <v>43347</v>
      </c>
      <c r="BE18" s="631">
        <v>43378</v>
      </c>
      <c r="BF18" s="631">
        <v>43410</v>
      </c>
      <c r="BG18" s="631">
        <v>43441</v>
      </c>
      <c r="BH18" s="573">
        <v>43466</v>
      </c>
      <c r="BI18" s="573">
        <v>43497</v>
      </c>
      <c r="BJ18" s="573">
        <v>43526</v>
      </c>
      <c r="BK18" s="673">
        <v>43558</v>
      </c>
      <c r="BL18" s="676">
        <v>43586</v>
      </c>
      <c r="BM18" s="676">
        <v>43617</v>
      </c>
      <c r="BN18" s="676">
        <v>43647</v>
      </c>
      <c r="BO18" s="676">
        <v>43678</v>
      </c>
      <c r="BP18" s="676">
        <v>43709</v>
      </c>
      <c r="BQ18" s="676">
        <v>43739</v>
      </c>
      <c r="BR18" s="676">
        <v>43770</v>
      </c>
      <c r="BS18" s="675">
        <v>43800</v>
      </c>
      <c r="BT18" s="573">
        <v>43831</v>
      </c>
      <c r="BU18" s="573">
        <v>43863</v>
      </c>
      <c r="BV18" s="573">
        <v>43895</v>
      </c>
    </row>
    <row r="19" spans="1:78" s="507" customFormat="1">
      <c r="A19" s="633" t="s">
        <v>250</v>
      </c>
      <c r="B19" s="634"/>
      <c r="C19" s="634"/>
      <c r="D19" s="634"/>
      <c r="E19" s="634"/>
      <c r="F19" s="634"/>
      <c r="G19" s="634"/>
      <c r="H19" s="634"/>
      <c r="I19" s="634"/>
      <c r="J19" s="634"/>
      <c r="K19" s="634"/>
      <c r="L19" s="634"/>
      <c r="M19" s="634"/>
      <c r="N19" s="635"/>
      <c r="O19" s="634"/>
      <c r="P19" s="634"/>
      <c r="Q19" s="634"/>
      <c r="R19" s="634"/>
      <c r="S19" s="636"/>
      <c r="T19" s="636"/>
      <c r="U19" s="636"/>
      <c r="V19" s="636"/>
      <c r="W19" s="636"/>
      <c r="X19" s="636"/>
      <c r="Y19" s="636"/>
      <c r="Z19" s="636"/>
      <c r="AA19" s="636"/>
      <c r="AB19" s="636"/>
      <c r="AC19" s="636"/>
      <c r="AD19" s="637"/>
      <c r="AE19" s="636"/>
      <c r="AF19" s="636"/>
      <c r="AG19" s="636"/>
      <c r="AH19" s="636"/>
      <c r="AI19" s="636"/>
      <c r="AJ19" s="636"/>
      <c r="AK19" s="636"/>
      <c r="AL19" s="636"/>
      <c r="AM19" s="636"/>
      <c r="AN19" s="636"/>
      <c r="AO19" s="636"/>
      <c r="AP19" s="636"/>
      <c r="AQ19" s="636"/>
      <c r="AR19" s="636"/>
      <c r="AS19" s="636"/>
      <c r="AT19" s="636"/>
      <c r="AU19" s="637"/>
      <c r="AV19" s="642">
        <f>(AV20+AV21+AV22)/3</f>
        <v>556.66666666666663</v>
      </c>
      <c r="AW19" s="642">
        <f>AVERAGE(AW20:AW23)</f>
        <v>530</v>
      </c>
      <c r="AX19" s="642">
        <f t="shared" ref="AX19:BH19" si="34">AVERAGE(AX20:AX23)</f>
        <v>482.5</v>
      </c>
      <c r="AY19" s="642">
        <f t="shared" si="34"/>
        <v>467.5</v>
      </c>
      <c r="AZ19" s="642">
        <f t="shared" si="34"/>
        <v>487.125</v>
      </c>
      <c r="BA19" s="642">
        <f t="shared" si="34"/>
        <v>555.75</v>
      </c>
      <c r="BB19" s="642">
        <f t="shared" si="34"/>
        <v>539.75</v>
      </c>
      <c r="BC19" s="642">
        <f t="shared" si="34"/>
        <v>560.625</v>
      </c>
      <c r="BD19" s="642">
        <f t="shared" si="34"/>
        <v>606.25</v>
      </c>
      <c r="BE19" s="642">
        <f t="shared" si="34"/>
        <v>651.875</v>
      </c>
      <c r="BF19" s="642">
        <f t="shared" si="34"/>
        <v>591.25</v>
      </c>
      <c r="BG19" s="642">
        <f t="shared" si="34"/>
        <v>453.75</v>
      </c>
      <c r="BH19" s="642">
        <f t="shared" si="34"/>
        <v>409.16666666666669</v>
      </c>
      <c r="BI19" s="642">
        <f>AVERAGE(BI20:BI24)</f>
        <v>436</v>
      </c>
      <c r="BJ19" s="642">
        <f>AVERAGE(BJ20:BJ24)</f>
        <v>486</v>
      </c>
      <c r="BK19" s="642">
        <f>AVERAGE(BK20:BK24)</f>
        <v>513</v>
      </c>
      <c r="BL19" s="642">
        <f t="shared" ref="BL19:BV19" si="35">AVERAGE(BL20:BL24)</f>
        <v>528.5</v>
      </c>
      <c r="BM19" s="642">
        <f t="shared" si="35"/>
        <v>428.75</v>
      </c>
      <c r="BN19" s="642">
        <f t="shared" si="35"/>
        <v>349.5</v>
      </c>
      <c r="BO19" s="642">
        <f t="shared" si="35"/>
        <v>380.625</v>
      </c>
      <c r="BP19" s="642">
        <f t="shared" si="35"/>
        <v>345.5</v>
      </c>
      <c r="BQ19" s="642">
        <f t="shared" si="35"/>
        <v>393.75</v>
      </c>
      <c r="BR19" s="642">
        <f t="shared" si="35"/>
        <v>432.5</v>
      </c>
      <c r="BS19" s="702">
        <f t="shared" si="35"/>
        <v>423.125</v>
      </c>
      <c r="BT19" s="702">
        <f t="shared" si="35"/>
        <v>485.625</v>
      </c>
      <c r="BU19" s="674">
        <f t="shared" si="35"/>
        <v>547.5</v>
      </c>
      <c r="BV19" s="674">
        <f t="shared" si="35"/>
        <v>516.25</v>
      </c>
    </row>
    <row r="20" spans="1:78" s="507" customFormat="1">
      <c r="A20" s="624" t="s">
        <v>240</v>
      </c>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45">
        <v>575</v>
      </c>
      <c r="AW20" s="646">
        <v>540</v>
      </c>
      <c r="AX20" s="652">
        <f t="shared" ref="AX20:BS24" si="36">(AX27+AX34)/2</f>
        <v>475</v>
      </c>
      <c r="AY20" s="657">
        <f t="shared" si="36"/>
        <v>465</v>
      </c>
      <c r="AZ20" s="657">
        <f t="shared" si="36"/>
        <v>485</v>
      </c>
      <c r="BA20" s="652">
        <f t="shared" si="36"/>
        <v>560</v>
      </c>
      <c r="BB20" s="657">
        <f t="shared" si="36"/>
        <v>540</v>
      </c>
      <c r="BC20" s="657">
        <f t="shared" si="36"/>
        <v>560</v>
      </c>
      <c r="BD20" s="657">
        <f t="shared" si="36"/>
        <v>602.5</v>
      </c>
      <c r="BE20" s="652">
        <f t="shared" si="36"/>
        <v>657.5</v>
      </c>
      <c r="BF20" s="657">
        <f t="shared" si="36"/>
        <v>605</v>
      </c>
      <c r="BG20" s="657">
        <f t="shared" si="36"/>
        <v>460</v>
      </c>
      <c r="BH20" s="652">
        <f t="shared" si="36"/>
        <v>415</v>
      </c>
      <c r="BI20" s="657">
        <f t="shared" si="36"/>
        <v>435</v>
      </c>
      <c r="BJ20" s="657">
        <f t="shared" si="36"/>
        <v>485</v>
      </c>
      <c r="BK20" s="652">
        <f t="shared" si="36"/>
        <v>525</v>
      </c>
      <c r="BL20" s="657">
        <f t="shared" si="36"/>
        <v>520</v>
      </c>
      <c r="BM20" s="657">
        <f t="shared" si="36"/>
        <v>440</v>
      </c>
      <c r="BN20" s="657">
        <f t="shared" si="36"/>
        <v>352.5</v>
      </c>
      <c r="BO20" s="652">
        <f t="shared" si="36"/>
        <v>375</v>
      </c>
      <c r="BP20" s="657">
        <f t="shared" si="36"/>
        <v>345</v>
      </c>
      <c r="BQ20" s="657">
        <f t="shared" si="36"/>
        <v>382.5</v>
      </c>
      <c r="BR20" s="657">
        <f t="shared" si="36"/>
        <v>425</v>
      </c>
      <c r="BS20" s="652">
        <f t="shared" si="36"/>
        <v>427.5</v>
      </c>
      <c r="BT20" s="711">
        <f t="shared" ref="BT20:BV22" si="37">(BT27+BT34)/2</f>
        <v>485</v>
      </c>
      <c r="BU20" s="652">
        <f t="shared" si="37"/>
        <v>550</v>
      </c>
      <c r="BV20" s="652">
        <f t="shared" si="37"/>
        <v>495</v>
      </c>
    </row>
    <row r="21" spans="1:78" s="507" customFormat="1">
      <c r="A21" s="624" t="s">
        <v>255</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7">
        <v>550</v>
      </c>
      <c r="AW21" s="646">
        <v>530</v>
      </c>
      <c r="AX21" s="651">
        <f t="shared" si="36"/>
        <v>490</v>
      </c>
      <c r="AY21" s="657">
        <f t="shared" si="36"/>
        <v>465</v>
      </c>
      <c r="AZ21" s="657">
        <f t="shared" si="36"/>
        <v>485</v>
      </c>
      <c r="BA21" s="657">
        <f t="shared" si="36"/>
        <v>550</v>
      </c>
      <c r="BB21" s="652">
        <f t="shared" si="36"/>
        <v>542.5</v>
      </c>
      <c r="BC21" s="662">
        <f t="shared" si="36"/>
        <v>567.5</v>
      </c>
      <c r="BD21" s="652">
        <f t="shared" si="36"/>
        <v>610</v>
      </c>
      <c r="BE21" s="657">
        <f t="shared" si="36"/>
        <v>660</v>
      </c>
      <c r="BF21" s="657">
        <f t="shared" si="36"/>
        <v>585</v>
      </c>
      <c r="BG21" s="657">
        <f t="shared" si="36"/>
        <v>460</v>
      </c>
      <c r="BH21" s="657">
        <f t="shared" si="36"/>
        <v>407.5</v>
      </c>
      <c r="BI21" s="657">
        <f t="shared" si="36"/>
        <v>437.5</v>
      </c>
      <c r="BJ21" s="657">
        <f t="shared" si="36"/>
        <v>490</v>
      </c>
      <c r="BK21" s="657">
        <f t="shared" si="36"/>
        <v>510</v>
      </c>
      <c r="BL21" s="652">
        <f t="shared" si="36"/>
        <v>527.5</v>
      </c>
      <c r="BM21" s="657">
        <f t="shared" si="36"/>
        <v>430</v>
      </c>
      <c r="BN21" s="657">
        <f t="shared" si="36"/>
        <v>355</v>
      </c>
      <c r="BO21" s="657">
        <f t="shared" si="36"/>
        <v>395</v>
      </c>
      <c r="BP21" s="657">
        <f t="shared" si="36"/>
        <v>345</v>
      </c>
      <c r="BQ21" s="657">
        <f t="shared" si="36"/>
        <v>397.5</v>
      </c>
      <c r="BR21" s="657">
        <f t="shared" si="36"/>
        <v>430</v>
      </c>
      <c r="BS21" s="657">
        <f t="shared" si="36"/>
        <v>420</v>
      </c>
      <c r="BT21" s="652">
        <f t="shared" si="37"/>
        <v>500</v>
      </c>
      <c r="BU21" s="652">
        <f>(BU28+BU35)/2</f>
        <v>545</v>
      </c>
      <c r="BV21" s="652">
        <f>(BV28+BV35)/2</f>
        <v>530</v>
      </c>
    </row>
    <row r="22" spans="1:78" s="507" customFormat="1">
      <c r="A22" s="624" t="s">
        <v>241</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545</v>
      </c>
      <c r="AW22" s="646">
        <v>530</v>
      </c>
      <c r="AX22" s="651">
        <f t="shared" si="36"/>
        <v>487.5</v>
      </c>
      <c r="AY22" s="657">
        <f t="shared" si="36"/>
        <v>470</v>
      </c>
      <c r="AZ22" s="657">
        <f t="shared" si="36"/>
        <v>486</v>
      </c>
      <c r="BA22" s="657">
        <f t="shared" si="36"/>
        <v>550</v>
      </c>
      <c r="BB22" s="657">
        <f t="shared" si="36"/>
        <v>535</v>
      </c>
      <c r="BC22" s="657">
        <f t="shared" si="36"/>
        <v>560</v>
      </c>
      <c r="BD22" s="657">
        <f t="shared" si="36"/>
        <v>605</v>
      </c>
      <c r="BE22" s="657">
        <f t="shared" si="36"/>
        <v>640</v>
      </c>
      <c r="BF22" s="657">
        <f t="shared" si="36"/>
        <v>600</v>
      </c>
      <c r="BG22" s="657">
        <f t="shared" si="36"/>
        <v>455</v>
      </c>
      <c r="BH22" s="657">
        <f t="shared" si="36"/>
        <v>405</v>
      </c>
      <c r="BI22" s="652">
        <f t="shared" si="36"/>
        <v>440</v>
      </c>
      <c r="BJ22" s="657">
        <f t="shared" si="36"/>
        <v>480</v>
      </c>
      <c r="BK22" s="657">
        <f t="shared" si="36"/>
        <v>507.5</v>
      </c>
      <c r="BL22" s="657">
        <f t="shared" si="36"/>
        <v>535</v>
      </c>
      <c r="BM22" s="652">
        <f t="shared" si="36"/>
        <v>420</v>
      </c>
      <c r="BN22" s="657">
        <f t="shared" si="36"/>
        <v>325</v>
      </c>
      <c r="BO22" s="657">
        <f t="shared" si="36"/>
        <v>377.5</v>
      </c>
      <c r="BP22" s="657">
        <f t="shared" si="36"/>
        <v>342.5</v>
      </c>
      <c r="BQ22" s="657">
        <f t="shared" si="36"/>
        <v>395</v>
      </c>
      <c r="BR22" s="657">
        <f t="shared" si="36"/>
        <v>435</v>
      </c>
      <c r="BS22" s="657">
        <f t="shared" si="36"/>
        <v>425</v>
      </c>
      <c r="BT22" s="711">
        <f t="shared" si="37"/>
        <v>490</v>
      </c>
      <c r="BU22" s="652">
        <f t="shared" si="37"/>
        <v>540</v>
      </c>
      <c r="BV22" s="652">
        <f t="shared" si="37"/>
        <v>510</v>
      </c>
    </row>
    <row r="23" spans="1:78" s="507" customFormat="1">
      <c r="A23" s="624" t="s">
        <v>242</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1"/>
      <c r="AW23" s="648">
        <v>520</v>
      </c>
      <c r="AX23" s="651">
        <f t="shared" si="36"/>
        <v>477.5</v>
      </c>
      <c r="AY23" s="657">
        <f t="shared" si="36"/>
        <v>470</v>
      </c>
      <c r="AZ23" s="652">
        <f t="shared" si="36"/>
        <v>492.5</v>
      </c>
      <c r="BA23" s="657">
        <f t="shared" si="36"/>
        <v>563</v>
      </c>
      <c r="BB23" s="657">
        <f t="shared" si="36"/>
        <v>541.5</v>
      </c>
      <c r="BC23" s="657">
        <f t="shared" si="36"/>
        <v>555</v>
      </c>
      <c r="BD23" s="657">
        <f t="shared" si="36"/>
        <v>607.5</v>
      </c>
      <c r="BE23" s="657">
        <f t="shared" si="36"/>
        <v>650</v>
      </c>
      <c r="BF23" s="652">
        <f t="shared" si="36"/>
        <v>575</v>
      </c>
      <c r="BG23" s="652">
        <f t="shared" si="36"/>
        <v>440</v>
      </c>
      <c r="BH23" s="652"/>
      <c r="BI23" s="657">
        <f t="shared" si="36"/>
        <v>432.5</v>
      </c>
      <c r="BJ23" s="652">
        <f t="shared" si="36"/>
        <v>492.5</v>
      </c>
      <c r="BK23" s="657">
        <f t="shared" si="36"/>
        <v>512.5</v>
      </c>
      <c r="BL23" s="657">
        <f t="shared" si="36"/>
        <v>535</v>
      </c>
      <c r="BM23" s="652">
        <f t="shared" si="36"/>
        <v>425</v>
      </c>
      <c r="BN23" s="652">
        <f t="shared" si="36"/>
        <v>360</v>
      </c>
      <c r="BO23" s="652">
        <f t="shared" si="36"/>
        <v>375</v>
      </c>
      <c r="BP23" s="657">
        <f t="shared" si="36"/>
        <v>345</v>
      </c>
      <c r="BQ23" s="652">
        <f t="shared" si="36"/>
        <v>400</v>
      </c>
      <c r="BR23" s="657">
        <f t="shared" si="36"/>
        <v>435</v>
      </c>
      <c r="BS23" s="657"/>
      <c r="BT23" s="705"/>
      <c r="BU23" s="706"/>
      <c r="BV23" s="705"/>
      <c r="BX23" s="663"/>
    </row>
    <row r="24" spans="1:78" s="507" customFormat="1">
      <c r="A24" s="624" t="s">
        <v>254</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c r="AX24" s="651"/>
      <c r="AY24" s="657"/>
      <c r="AZ24" s="652"/>
      <c r="BA24" s="657"/>
      <c r="BB24" s="657"/>
      <c r="BC24" s="657"/>
      <c r="BD24" s="657"/>
      <c r="BE24" s="657"/>
      <c r="BF24" s="652"/>
      <c r="BG24" s="652"/>
      <c r="BH24" s="652"/>
      <c r="BI24" s="657">
        <f t="shared" si="36"/>
        <v>435</v>
      </c>
      <c r="BJ24" s="657">
        <f t="shared" si="36"/>
        <v>482.5</v>
      </c>
      <c r="BK24" s="657">
        <f t="shared" si="36"/>
        <v>510</v>
      </c>
      <c r="BL24" s="657">
        <f t="shared" si="36"/>
        <v>525</v>
      </c>
      <c r="BM24" s="652"/>
      <c r="BN24" s="657">
        <f t="shared" si="36"/>
        <v>355</v>
      </c>
      <c r="BO24" s="662"/>
      <c r="BP24" s="652">
        <f t="shared" si="36"/>
        <v>350</v>
      </c>
      <c r="BQ24" s="652"/>
      <c r="BR24" s="652">
        <f t="shared" si="36"/>
        <v>437.5</v>
      </c>
      <c r="BS24" s="657">
        <f t="shared" si="36"/>
        <v>420</v>
      </c>
      <c r="BT24" s="711">
        <f>(BT31+BT38)/2</f>
        <v>467.5</v>
      </c>
      <c r="BU24" s="652">
        <f>(BU31+BU38)/2</f>
        <v>555</v>
      </c>
      <c r="BV24" s="652">
        <f>(BV31+BV38)/2</f>
        <v>530</v>
      </c>
      <c r="BX24" s="663"/>
    </row>
    <row r="25" spans="1:78" s="507" customFormat="1">
      <c r="A25" s="625"/>
      <c r="B25" s="627"/>
      <c r="C25" s="627"/>
      <c r="D25" s="627"/>
      <c r="E25" s="627"/>
      <c r="F25" s="627"/>
      <c r="G25" s="627"/>
      <c r="H25" s="627"/>
      <c r="I25" s="627"/>
      <c r="J25" s="627"/>
      <c r="K25" s="627"/>
      <c r="L25" s="627"/>
      <c r="M25" s="627"/>
      <c r="N25" s="627"/>
      <c r="O25" s="627"/>
      <c r="P25" s="627"/>
      <c r="Q25" s="627"/>
      <c r="R25" s="627"/>
      <c r="S25" s="627"/>
      <c r="T25" s="627"/>
      <c r="U25" s="627"/>
      <c r="V25" s="627"/>
      <c r="W25" s="627"/>
      <c r="X25" s="627"/>
      <c r="Y25" s="627"/>
      <c r="Z25" s="627"/>
      <c r="AA25" s="627"/>
      <c r="AB25" s="627"/>
      <c r="AC25" s="627"/>
      <c r="AD25" s="643"/>
      <c r="AE25" s="627"/>
      <c r="AF25" s="627"/>
      <c r="AG25" s="627"/>
      <c r="AH25" s="627"/>
      <c r="AI25" s="627"/>
      <c r="AJ25" s="627"/>
      <c r="AK25" s="627"/>
      <c r="AL25" s="627"/>
      <c r="AM25" s="627"/>
      <c r="AN25" s="627"/>
      <c r="AO25" s="627"/>
      <c r="AP25" s="627"/>
      <c r="AQ25" s="627"/>
      <c r="AR25" s="627"/>
      <c r="AS25" s="627"/>
      <c r="AT25" s="627"/>
      <c r="AU25" s="643"/>
      <c r="AV25" s="644"/>
      <c r="AW25" s="644"/>
      <c r="AX25" s="644"/>
      <c r="AY25" s="632"/>
      <c r="AZ25" s="644"/>
      <c r="BA25" s="644"/>
      <c r="BB25" s="644"/>
      <c r="BC25" s="644"/>
      <c r="BD25" s="644"/>
      <c r="BE25" s="644"/>
      <c r="BF25" s="644"/>
      <c r="BG25" s="644"/>
      <c r="BH25" s="644"/>
      <c r="BI25" s="644"/>
      <c r="BJ25" s="644"/>
      <c r="BK25" s="627"/>
      <c r="BL25" s="627"/>
      <c r="BM25" s="627"/>
      <c r="BN25" s="627"/>
      <c r="BO25" s="627"/>
      <c r="BP25" s="627"/>
      <c r="BQ25" s="627"/>
      <c r="BR25" s="627"/>
      <c r="BS25" s="627"/>
      <c r="BT25" s="505"/>
      <c r="BU25" s="505"/>
      <c r="BV25" s="505"/>
    </row>
    <row r="26" spans="1:78" s="507" customFormat="1" ht="18" customHeight="1">
      <c r="A26" s="638" t="s">
        <v>251</v>
      </c>
      <c r="B26" s="639"/>
      <c r="C26" s="639"/>
      <c r="D26" s="639"/>
      <c r="E26" s="639"/>
      <c r="F26" s="639"/>
      <c r="G26" s="639"/>
      <c r="H26" s="639"/>
      <c r="I26" s="639"/>
      <c r="J26" s="639"/>
      <c r="K26" s="639"/>
      <c r="L26" s="639"/>
      <c r="M26" s="639"/>
      <c r="N26" s="640"/>
      <c r="O26" s="639"/>
      <c r="P26" s="639"/>
      <c r="Q26" s="639"/>
      <c r="R26" s="639"/>
      <c r="S26" s="637"/>
      <c r="T26" s="637"/>
      <c r="U26" s="637"/>
      <c r="V26" s="637"/>
      <c r="W26" s="637"/>
      <c r="X26" s="637"/>
      <c r="Y26" s="637"/>
      <c r="Z26" s="637"/>
      <c r="AA26" s="637"/>
      <c r="AB26" s="637"/>
      <c r="AC26" s="637"/>
      <c r="AD26" s="637"/>
      <c r="AE26" s="637"/>
      <c r="AF26" s="637"/>
      <c r="AG26" s="637"/>
      <c r="AH26" s="637"/>
      <c r="AI26" s="637"/>
      <c r="AJ26" s="637"/>
      <c r="AK26" s="637"/>
      <c r="AL26" s="637"/>
      <c r="AM26" s="637"/>
      <c r="AN26" s="637"/>
      <c r="AO26" s="637"/>
      <c r="AP26" s="637"/>
      <c r="AQ26" s="637"/>
      <c r="AR26" s="637"/>
      <c r="AS26" s="637"/>
      <c r="AT26" s="637"/>
      <c r="AU26" s="637"/>
      <c r="AV26" s="637"/>
      <c r="AW26" s="637"/>
      <c r="AX26" s="642">
        <f>AVERAGE(AX27:AX30)</f>
        <v>490</v>
      </c>
      <c r="AY26" s="642">
        <f t="shared" ref="AY26:BD26" si="38">AVERAGE(AY27:AY30)</f>
        <v>471.25</v>
      </c>
      <c r="AZ26" s="642">
        <v>484</v>
      </c>
      <c r="BA26" s="642">
        <f t="shared" si="38"/>
        <v>555.75</v>
      </c>
      <c r="BB26" s="642">
        <f t="shared" si="38"/>
        <v>536.25</v>
      </c>
      <c r="BC26" s="642">
        <f t="shared" si="38"/>
        <v>552.5</v>
      </c>
      <c r="BD26" s="642">
        <f t="shared" si="38"/>
        <v>595</v>
      </c>
      <c r="BE26" s="642">
        <f t="shared" ref="BE26:BS26" si="39">AVERAGE(BE27:BE31)</f>
        <v>642</v>
      </c>
      <c r="BF26" s="642">
        <f t="shared" si="39"/>
        <v>597</v>
      </c>
      <c r="BG26" s="642">
        <f t="shared" si="39"/>
        <v>461</v>
      </c>
      <c r="BH26" s="642">
        <f t="shared" si="39"/>
        <v>416.66666666666669</v>
      </c>
      <c r="BI26" s="642">
        <f t="shared" si="39"/>
        <v>429</v>
      </c>
      <c r="BJ26" s="642">
        <f t="shared" si="39"/>
        <v>472</v>
      </c>
      <c r="BK26" s="642">
        <f t="shared" si="39"/>
        <v>503</v>
      </c>
      <c r="BL26" s="642">
        <f t="shared" si="39"/>
        <v>524</v>
      </c>
      <c r="BM26" s="642">
        <f t="shared" si="39"/>
        <v>438.75</v>
      </c>
      <c r="BN26" s="642">
        <f t="shared" si="39"/>
        <v>357</v>
      </c>
      <c r="BO26" s="642">
        <f t="shared" si="39"/>
        <v>386.25</v>
      </c>
      <c r="BP26" s="642">
        <f t="shared" si="39"/>
        <v>340</v>
      </c>
      <c r="BQ26" s="642">
        <f t="shared" si="39"/>
        <v>380</v>
      </c>
      <c r="BR26" s="642">
        <f t="shared" si="39"/>
        <v>424</v>
      </c>
      <c r="BS26" s="642">
        <f t="shared" si="39"/>
        <v>417.5</v>
      </c>
      <c r="BT26" s="642">
        <f>AVERAGE(BT27:BT31)</f>
        <v>475</v>
      </c>
      <c r="BU26" s="660">
        <f>AVERAGE(BU27:BU31)</f>
        <v>533.75</v>
      </c>
      <c r="BV26" s="660">
        <f>AVERAGE(BV27:BV31)</f>
        <v>503.75</v>
      </c>
    </row>
    <row r="27" spans="1:78" s="507" customFormat="1" ht="18" customHeight="1">
      <c r="A27" s="624" t="s">
        <v>240</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32"/>
      <c r="AW27" s="632"/>
      <c r="AX27" s="654">
        <v>485</v>
      </c>
      <c r="AY27" s="647">
        <v>470</v>
      </c>
      <c r="AZ27" s="647">
        <v>480</v>
      </c>
      <c r="BA27" s="652">
        <v>560</v>
      </c>
      <c r="BB27" s="647">
        <v>535</v>
      </c>
      <c r="BC27" s="657">
        <v>550</v>
      </c>
      <c r="BD27" s="657">
        <v>590</v>
      </c>
      <c r="BE27" s="657">
        <v>645</v>
      </c>
      <c r="BF27" s="657">
        <v>610</v>
      </c>
      <c r="BG27" s="657">
        <v>470</v>
      </c>
      <c r="BH27" s="662">
        <v>420</v>
      </c>
      <c r="BI27" s="630">
        <v>430</v>
      </c>
      <c r="BJ27" s="657">
        <v>470</v>
      </c>
      <c r="BK27" s="630">
        <v>510</v>
      </c>
      <c r="BL27" s="657">
        <v>510</v>
      </c>
      <c r="BM27" s="657">
        <v>450</v>
      </c>
      <c r="BN27" s="657">
        <v>360</v>
      </c>
      <c r="BO27" s="630">
        <v>380</v>
      </c>
      <c r="BP27" s="657">
        <v>340</v>
      </c>
      <c r="BQ27" s="657">
        <v>380</v>
      </c>
      <c r="BR27" s="657">
        <v>415</v>
      </c>
      <c r="BS27" s="630">
        <v>420</v>
      </c>
      <c r="BT27" s="712">
        <v>470</v>
      </c>
      <c r="BU27" s="629">
        <v>535</v>
      </c>
      <c r="BV27" s="629">
        <v>475</v>
      </c>
    </row>
    <row r="28" spans="1:78" s="507" customFormat="1">
      <c r="A28" s="624" t="s">
        <v>255</v>
      </c>
      <c r="B28" s="627"/>
      <c r="C28" s="627"/>
      <c r="D28" s="627"/>
      <c r="E28" s="627"/>
      <c r="F28" s="627"/>
      <c r="G28" s="627"/>
      <c r="H28" s="627"/>
      <c r="I28" s="627"/>
      <c r="J28" s="627"/>
      <c r="K28" s="627"/>
      <c r="L28" s="627"/>
      <c r="M28" s="627"/>
      <c r="N28" s="628"/>
      <c r="O28" s="627"/>
      <c r="P28" s="627"/>
      <c r="Q28" s="627"/>
      <c r="R28" s="627"/>
      <c r="S28" s="629"/>
      <c r="T28" s="629"/>
      <c r="U28" s="629"/>
      <c r="V28" s="629"/>
      <c r="W28" s="629"/>
      <c r="X28" s="629"/>
      <c r="Y28" s="629"/>
      <c r="Z28" s="629"/>
      <c r="AA28" s="629"/>
      <c r="AB28" s="629"/>
      <c r="AC28" s="629"/>
      <c r="AD28" s="630"/>
      <c r="AE28" s="629"/>
      <c r="AF28" s="629"/>
      <c r="AG28" s="629"/>
      <c r="AH28" s="629"/>
      <c r="AI28" s="629"/>
      <c r="AJ28" s="629"/>
      <c r="AK28" s="629"/>
      <c r="AL28" s="629"/>
      <c r="AM28" s="629"/>
      <c r="AN28" s="629"/>
      <c r="AO28" s="629"/>
      <c r="AP28" s="629"/>
      <c r="AQ28" s="629"/>
      <c r="AR28" s="629"/>
      <c r="AS28" s="629"/>
      <c r="AT28" s="629"/>
      <c r="AU28" s="630"/>
      <c r="AV28" s="632"/>
      <c r="AW28" s="632"/>
      <c r="AX28" s="653">
        <v>495</v>
      </c>
      <c r="AY28" s="647">
        <v>465</v>
      </c>
      <c r="AZ28" s="647">
        <v>480</v>
      </c>
      <c r="BA28" s="647">
        <v>550</v>
      </c>
      <c r="BB28" s="652">
        <v>540</v>
      </c>
      <c r="BC28" s="652">
        <v>560</v>
      </c>
      <c r="BD28" s="661">
        <v>600</v>
      </c>
      <c r="BE28" s="662">
        <v>650</v>
      </c>
      <c r="BF28" s="657">
        <v>590</v>
      </c>
      <c r="BG28" s="657">
        <v>470</v>
      </c>
      <c r="BH28" s="657">
        <v>415</v>
      </c>
      <c r="BI28" s="630">
        <v>430</v>
      </c>
      <c r="BJ28" s="630">
        <v>480</v>
      </c>
      <c r="BK28" s="657">
        <v>500</v>
      </c>
      <c r="BL28" s="657">
        <v>520</v>
      </c>
      <c r="BM28" s="657">
        <v>440</v>
      </c>
      <c r="BN28" s="657">
        <v>360</v>
      </c>
      <c r="BO28" s="657">
        <v>400</v>
      </c>
      <c r="BP28" s="657">
        <v>340</v>
      </c>
      <c r="BQ28" s="630">
        <v>390</v>
      </c>
      <c r="BR28" s="657">
        <v>425</v>
      </c>
      <c r="BS28" s="657">
        <v>415</v>
      </c>
      <c r="BT28" s="630">
        <v>490</v>
      </c>
      <c r="BU28" s="629">
        <v>535</v>
      </c>
      <c r="BV28" s="629">
        <v>520</v>
      </c>
      <c r="BX28" s="505"/>
      <c r="BY28" s="505"/>
      <c r="BZ28" s="505"/>
    </row>
    <row r="29" spans="1:78" s="507" customFormat="1">
      <c r="A29" s="624" t="s">
        <v>241</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3">
        <v>495</v>
      </c>
      <c r="AY29" s="647">
        <v>475</v>
      </c>
      <c r="AZ29" s="647">
        <v>485</v>
      </c>
      <c r="BA29" s="647">
        <v>550</v>
      </c>
      <c r="BB29" s="647">
        <v>530</v>
      </c>
      <c r="BC29" s="657">
        <v>550</v>
      </c>
      <c r="BD29" s="657">
        <v>595</v>
      </c>
      <c r="BE29" s="657">
        <v>630</v>
      </c>
      <c r="BF29" s="657">
        <v>610</v>
      </c>
      <c r="BG29" s="657">
        <v>465</v>
      </c>
      <c r="BH29" s="657">
        <v>415</v>
      </c>
      <c r="BI29" s="630">
        <v>430</v>
      </c>
      <c r="BJ29" s="657">
        <v>465</v>
      </c>
      <c r="BK29" s="657">
        <v>500</v>
      </c>
      <c r="BL29" s="630">
        <v>530</v>
      </c>
      <c r="BM29" s="630">
        <v>430</v>
      </c>
      <c r="BN29" s="657">
        <v>335</v>
      </c>
      <c r="BO29" s="657">
        <v>385</v>
      </c>
      <c r="BP29" s="657">
        <v>335</v>
      </c>
      <c r="BQ29" s="630">
        <v>390</v>
      </c>
      <c r="BR29" s="657">
        <v>425</v>
      </c>
      <c r="BS29" s="657">
        <v>420</v>
      </c>
      <c r="BT29" s="712">
        <v>480</v>
      </c>
      <c r="BU29" s="629">
        <v>525</v>
      </c>
      <c r="BV29" s="629">
        <v>500</v>
      </c>
      <c r="BX29" s="466"/>
      <c r="BY29" s="466"/>
      <c r="BZ29" s="505"/>
    </row>
    <row r="30" spans="1:78" s="507" customFormat="1">
      <c r="A30" s="624" t="s">
        <v>242</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475</v>
      </c>
      <c r="AZ30" s="654">
        <v>490</v>
      </c>
      <c r="BA30" s="647">
        <v>563</v>
      </c>
      <c r="BB30" s="647">
        <v>540</v>
      </c>
      <c r="BC30" s="657">
        <v>550</v>
      </c>
      <c r="BD30" s="657">
        <v>595</v>
      </c>
      <c r="BE30" s="657">
        <v>645</v>
      </c>
      <c r="BF30" s="661">
        <v>580</v>
      </c>
      <c r="BG30" s="630">
        <v>450</v>
      </c>
      <c r="BH30" s="629"/>
      <c r="BI30" s="657">
        <v>425</v>
      </c>
      <c r="BJ30" s="657">
        <v>475</v>
      </c>
      <c r="BK30" s="657">
        <v>505</v>
      </c>
      <c r="BL30" s="630">
        <v>530</v>
      </c>
      <c r="BM30" s="657">
        <v>435</v>
      </c>
      <c r="BN30" s="630">
        <v>370</v>
      </c>
      <c r="BO30" s="630">
        <v>380</v>
      </c>
      <c r="BP30" s="657">
        <v>340</v>
      </c>
      <c r="BQ30" s="630">
        <v>390</v>
      </c>
      <c r="BR30" s="657">
        <v>425</v>
      </c>
      <c r="BS30" s="657"/>
      <c r="BT30" s="705"/>
      <c r="BU30" s="705"/>
      <c r="BV30" s="705"/>
      <c r="BX30" s="466"/>
      <c r="BY30" s="466"/>
      <c r="BZ30" s="505"/>
    </row>
    <row r="31" spans="1:78" s="507" customFormat="1" ht="18" customHeight="1">
      <c r="A31" s="624" t="s">
        <v>254</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4"/>
      <c r="AY31" s="647"/>
      <c r="AZ31" s="654"/>
      <c r="BA31" s="647"/>
      <c r="BB31" s="647"/>
      <c r="BC31" s="657"/>
      <c r="BD31" s="657"/>
      <c r="BE31" s="657">
        <v>640</v>
      </c>
      <c r="BF31" s="657">
        <v>595</v>
      </c>
      <c r="BG31" s="630">
        <v>450</v>
      </c>
      <c r="BH31" s="629"/>
      <c r="BI31" s="672">
        <v>430</v>
      </c>
      <c r="BJ31" s="657">
        <v>470</v>
      </c>
      <c r="BK31" s="657">
        <v>500</v>
      </c>
      <c r="BL31" s="630">
        <v>530</v>
      </c>
      <c r="BM31" s="657"/>
      <c r="BN31" s="657">
        <v>360</v>
      </c>
      <c r="BO31" s="629"/>
      <c r="BP31" s="630">
        <v>345</v>
      </c>
      <c r="BQ31" s="657">
        <v>350</v>
      </c>
      <c r="BR31" s="630">
        <v>430</v>
      </c>
      <c r="BS31" s="657">
        <v>415</v>
      </c>
      <c r="BT31" s="712">
        <v>460</v>
      </c>
      <c r="BU31" s="628">
        <v>540</v>
      </c>
      <c r="BV31" s="628">
        <v>520</v>
      </c>
      <c r="BW31" s="703"/>
      <c r="BX31" s="465"/>
      <c r="BY31" s="465"/>
      <c r="BZ31" s="465"/>
    </row>
    <row r="32" spans="1:78" s="507" customFormat="1">
      <c r="A32" s="625"/>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44"/>
      <c r="AY32" s="632"/>
      <c r="AZ32" s="644"/>
      <c r="BA32" s="644"/>
      <c r="BB32" s="644"/>
      <c r="BC32" s="644"/>
      <c r="BD32" s="644"/>
      <c r="BE32" s="644"/>
      <c r="BF32" s="644"/>
      <c r="BG32" s="644"/>
      <c r="BH32" s="644"/>
      <c r="BI32" s="644"/>
      <c r="BJ32" s="644"/>
      <c r="BK32" s="629"/>
      <c r="BL32" s="629"/>
      <c r="BM32" s="629"/>
      <c r="BN32" s="629"/>
      <c r="BO32" s="629"/>
      <c r="BP32" s="629"/>
      <c r="BQ32" s="629"/>
      <c r="BR32" s="629"/>
      <c r="BS32" s="629"/>
      <c r="BX32" s="703"/>
    </row>
    <row r="33" spans="1:77" s="507" customFormat="1">
      <c r="A33" s="638" t="s">
        <v>252</v>
      </c>
      <c r="B33" s="639"/>
      <c r="C33" s="639"/>
      <c r="D33" s="639"/>
      <c r="E33" s="639"/>
      <c r="F33" s="639"/>
      <c r="G33" s="639"/>
      <c r="H33" s="639"/>
      <c r="I33" s="639"/>
      <c r="J33" s="639"/>
      <c r="K33" s="639"/>
      <c r="L33" s="639"/>
      <c r="M33" s="639"/>
      <c r="N33" s="640"/>
      <c r="O33" s="639"/>
      <c r="P33" s="639"/>
      <c r="Q33" s="639"/>
      <c r="R33" s="639"/>
      <c r="S33" s="637"/>
      <c r="T33" s="637"/>
      <c r="U33" s="637"/>
      <c r="V33" s="637"/>
      <c r="W33" s="637"/>
      <c r="X33" s="637"/>
      <c r="Y33" s="637"/>
      <c r="Z33" s="637"/>
      <c r="AA33" s="637"/>
      <c r="AB33" s="637"/>
      <c r="AC33" s="637"/>
      <c r="AD33" s="637"/>
      <c r="AE33" s="637"/>
      <c r="AF33" s="637"/>
      <c r="AG33" s="637"/>
      <c r="AH33" s="637"/>
      <c r="AI33" s="637"/>
      <c r="AJ33" s="637"/>
      <c r="AK33" s="637"/>
      <c r="AL33" s="637"/>
      <c r="AM33" s="637"/>
      <c r="AN33" s="637"/>
      <c r="AO33" s="637"/>
      <c r="AP33" s="637"/>
      <c r="AQ33" s="637"/>
      <c r="AR33" s="637"/>
      <c r="AS33" s="637"/>
      <c r="AT33" s="637"/>
      <c r="AU33" s="637"/>
      <c r="AV33" s="637"/>
      <c r="AW33" s="637"/>
      <c r="AX33" s="642">
        <f>AVERAGE(AX34:AX37)</f>
        <v>475</v>
      </c>
      <c r="AY33" s="642">
        <f t="shared" ref="AY33:BD33" si="40">AVERAGE(AY34:AY37)</f>
        <v>463.75</v>
      </c>
      <c r="AZ33" s="642">
        <f t="shared" si="40"/>
        <v>490.5</v>
      </c>
      <c r="BA33" s="642">
        <f t="shared" si="40"/>
        <v>555.75</v>
      </c>
      <c r="BB33" s="642">
        <f t="shared" si="40"/>
        <v>543.25</v>
      </c>
      <c r="BC33" s="642">
        <f t="shared" si="40"/>
        <v>568.75</v>
      </c>
      <c r="BD33" s="642">
        <f t="shared" si="40"/>
        <v>617.5</v>
      </c>
      <c r="BE33" s="642">
        <f t="shared" ref="BE33:BV33" si="41">AVERAGE(BE34:BE38)</f>
        <v>659</v>
      </c>
      <c r="BF33" s="642">
        <f t="shared" si="41"/>
        <v>588</v>
      </c>
      <c r="BG33" s="642">
        <f t="shared" si="41"/>
        <v>442</v>
      </c>
      <c r="BH33" s="642">
        <f t="shared" si="41"/>
        <v>401.66666666666669</v>
      </c>
      <c r="BI33" s="642">
        <f>AVERAGE(BI34:BI38)</f>
        <v>443</v>
      </c>
      <c r="BJ33" s="642">
        <f t="shared" si="41"/>
        <v>500</v>
      </c>
      <c r="BK33" s="642">
        <f t="shared" si="41"/>
        <v>523</v>
      </c>
      <c r="BL33" s="642">
        <f t="shared" si="41"/>
        <v>533</v>
      </c>
      <c r="BM33" s="642">
        <f t="shared" si="41"/>
        <v>418.75</v>
      </c>
      <c r="BN33" s="642">
        <f t="shared" si="41"/>
        <v>342</v>
      </c>
      <c r="BO33" s="642">
        <f t="shared" si="41"/>
        <v>375</v>
      </c>
      <c r="BP33" s="642">
        <f t="shared" si="41"/>
        <v>351</v>
      </c>
      <c r="BQ33" s="642">
        <f t="shared" si="41"/>
        <v>392</v>
      </c>
      <c r="BR33" s="642">
        <f t="shared" si="41"/>
        <v>441</v>
      </c>
      <c r="BS33" s="642">
        <f t="shared" si="41"/>
        <v>428.75</v>
      </c>
      <c r="BT33" s="642">
        <f t="shared" si="41"/>
        <v>496.25</v>
      </c>
      <c r="BU33" s="660">
        <f t="shared" si="41"/>
        <v>561.25</v>
      </c>
      <c r="BV33" s="660">
        <f t="shared" si="41"/>
        <v>528.75</v>
      </c>
      <c r="BX33" s="703"/>
      <c r="BY33" s="703"/>
    </row>
    <row r="34" spans="1:77" s="507" customFormat="1">
      <c r="A34" s="624" t="s">
        <v>240</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v>465</v>
      </c>
      <c r="AY34" s="647">
        <v>460</v>
      </c>
      <c r="AZ34" s="647">
        <v>490</v>
      </c>
      <c r="BA34" s="652">
        <v>560</v>
      </c>
      <c r="BB34" s="652">
        <v>545</v>
      </c>
      <c r="BC34" s="657">
        <v>570</v>
      </c>
      <c r="BD34" s="657">
        <v>615</v>
      </c>
      <c r="BE34" s="657">
        <v>670</v>
      </c>
      <c r="BF34" s="657">
        <v>600</v>
      </c>
      <c r="BG34" s="657">
        <v>450</v>
      </c>
      <c r="BH34" s="630">
        <v>410</v>
      </c>
      <c r="BI34" s="657">
        <v>440</v>
      </c>
      <c r="BJ34" s="657">
        <v>500</v>
      </c>
      <c r="BK34" s="672">
        <v>540</v>
      </c>
      <c r="BL34" s="672">
        <v>530</v>
      </c>
      <c r="BM34" s="657">
        <v>430</v>
      </c>
      <c r="BN34" s="657">
        <v>345</v>
      </c>
      <c r="BO34" s="672">
        <v>370</v>
      </c>
      <c r="BP34" s="657">
        <v>350</v>
      </c>
      <c r="BQ34" s="657">
        <v>385</v>
      </c>
      <c r="BR34" s="657">
        <v>435</v>
      </c>
      <c r="BS34" s="630">
        <v>435</v>
      </c>
      <c r="BT34" s="712">
        <v>500</v>
      </c>
      <c r="BU34" s="629">
        <v>565</v>
      </c>
      <c r="BV34" s="629">
        <v>515</v>
      </c>
      <c r="BX34" s="704"/>
      <c r="BY34" s="703"/>
    </row>
    <row r="35" spans="1:77" s="507" customFormat="1">
      <c r="A35" s="624" t="s">
        <v>255</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3">
        <v>485</v>
      </c>
      <c r="AY35" s="647">
        <v>465</v>
      </c>
      <c r="AZ35" s="647">
        <v>490</v>
      </c>
      <c r="BA35" s="647">
        <v>550</v>
      </c>
      <c r="BB35" s="652">
        <v>545</v>
      </c>
      <c r="BC35" s="652">
        <v>575</v>
      </c>
      <c r="BD35" s="661">
        <v>620</v>
      </c>
      <c r="BE35" s="657">
        <v>670</v>
      </c>
      <c r="BF35" s="657">
        <v>580</v>
      </c>
      <c r="BG35" s="657">
        <v>450</v>
      </c>
      <c r="BH35" s="657">
        <v>400</v>
      </c>
      <c r="BI35" s="657">
        <v>445</v>
      </c>
      <c r="BJ35" s="657">
        <v>500</v>
      </c>
      <c r="BK35" s="657">
        <v>520</v>
      </c>
      <c r="BL35" s="657">
        <v>535</v>
      </c>
      <c r="BM35" s="657">
        <v>420</v>
      </c>
      <c r="BN35" s="672">
        <v>350</v>
      </c>
      <c r="BO35" s="657">
        <v>390</v>
      </c>
      <c r="BP35" s="657">
        <v>350</v>
      </c>
      <c r="BQ35" s="657">
        <v>405</v>
      </c>
      <c r="BR35" s="657">
        <v>435</v>
      </c>
      <c r="BS35" s="657">
        <v>425</v>
      </c>
      <c r="BT35" s="630">
        <v>510</v>
      </c>
      <c r="BU35" s="629">
        <v>555</v>
      </c>
      <c r="BV35" s="629">
        <v>540</v>
      </c>
      <c r="BX35" s="704"/>
      <c r="BY35" s="703"/>
    </row>
    <row r="36" spans="1:77" s="507" customFormat="1">
      <c r="A36" s="624" t="s">
        <v>241</v>
      </c>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53">
        <v>480</v>
      </c>
      <c r="AY36" s="647">
        <v>465</v>
      </c>
      <c r="AZ36" s="647">
        <v>487</v>
      </c>
      <c r="BA36" s="647">
        <v>550</v>
      </c>
      <c r="BB36" s="647">
        <v>540</v>
      </c>
      <c r="BC36" s="657">
        <v>570</v>
      </c>
      <c r="BD36" s="657">
        <v>615</v>
      </c>
      <c r="BE36" s="657">
        <v>650</v>
      </c>
      <c r="BF36" s="657">
        <v>590</v>
      </c>
      <c r="BG36" s="657">
        <v>445</v>
      </c>
      <c r="BH36" s="657">
        <v>395</v>
      </c>
      <c r="BI36" s="672">
        <v>450</v>
      </c>
      <c r="BJ36" s="657">
        <v>495</v>
      </c>
      <c r="BK36" s="657">
        <v>515</v>
      </c>
      <c r="BL36" s="657">
        <v>540</v>
      </c>
      <c r="BM36" s="657">
        <v>410</v>
      </c>
      <c r="BN36" s="657">
        <v>315</v>
      </c>
      <c r="BO36" s="672">
        <v>370</v>
      </c>
      <c r="BP36" s="657">
        <v>350</v>
      </c>
      <c r="BQ36" s="657">
        <v>400</v>
      </c>
      <c r="BR36" s="657">
        <v>445</v>
      </c>
      <c r="BS36" s="657">
        <v>430</v>
      </c>
      <c r="BT36" s="712">
        <v>500</v>
      </c>
      <c r="BU36" s="629">
        <v>555</v>
      </c>
      <c r="BV36" s="629">
        <v>520</v>
      </c>
      <c r="BX36" s="703"/>
    </row>
    <row r="37" spans="1:77" s="507" customFormat="1">
      <c r="A37" s="624" t="s">
        <v>242</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3">
        <v>470</v>
      </c>
      <c r="AY37" s="647">
        <v>465</v>
      </c>
      <c r="AZ37" s="654">
        <v>495</v>
      </c>
      <c r="BA37" s="647">
        <v>563</v>
      </c>
      <c r="BB37" s="647">
        <v>543</v>
      </c>
      <c r="BC37" s="657">
        <v>560</v>
      </c>
      <c r="BD37" s="661">
        <v>620</v>
      </c>
      <c r="BE37" s="662">
        <v>655</v>
      </c>
      <c r="BF37" s="661">
        <v>570</v>
      </c>
      <c r="BG37" s="630">
        <v>430</v>
      </c>
      <c r="BH37" s="629"/>
      <c r="BI37" s="657">
        <v>440</v>
      </c>
      <c r="BJ37" s="672">
        <v>510</v>
      </c>
      <c r="BK37" s="657">
        <v>520</v>
      </c>
      <c r="BL37" s="657">
        <v>540</v>
      </c>
      <c r="BM37" s="672">
        <v>415</v>
      </c>
      <c r="BN37" s="672">
        <v>350</v>
      </c>
      <c r="BO37" s="672">
        <v>370</v>
      </c>
      <c r="BP37" s="657">
        <v>350</v>
      </c>
      <c r="BQ37" s="630">
        <v>410</v>
      </c>
      <c r="BR37" s="657">
        <v>445</v>
      </c>
      <c r="BS37" s="657"/>
      <c r="BT37" s="705"/>
      <c r="BU37" s="705"/>
      <c r="BV37" s="705"/>
    </row>
    <row r="38" spans="1:77" s="507" customFormat="1">
      <c r="A38" s="624" t="s">
        <v>254</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c r="AY38" s="647"/>
      <c r="AZ38" s="654"/>
      <c r="BA38" s="647"/>
      <c r="BB38" s="647"/>
      <c r="BC38" s="657"/>
      <c r="BD38" s="661"/>
      <c r="BE38" s="657">
        <v>650</v>
      </c>
      <c r="BF38" s="657">
        <v>600</v>
      </c>
      <c r="BG38" s="657">
        <v>435</v>
      </c>
      <c r="BH38" s="629"/>
      <c r="BI38" s="657">
        <v>440</v>
      </c>
      <c r="BJ38" s="657">
        <v>495</v>
      </c>
      <c r="BK38" s="657">
        <v>520</v>
      </c>
      <c r="BL38" s="657">
        <v>520</v>
      </c>
      <c r="BM38" s="629"/>
      <c r="BN38" s="672">
        <v>350</v>
      </c>
      <c r="BO38" s="629"/>
      <c r="BP38" s="630">
        <v>355</v>
      </c>
      <c r="BQ38" s="657">
        <v>360</v>
      </c>
      <c r="BR38" s="630">
        <v>445</v>
      </c>
      <c r="BS38" s="657">
        <v>425</v>
      </c>
      <c r="BT38" s="712">
        <v>475</v>
      </c>
      <c r="BU38" s="628">
        <v>570</v>
      </c>
      <c r="BV38" s="628">
        <v>540</v>
      </c>
    </row>
    <row r="39" spans="1:77" s="507" customFormat="1">
      <c r="A39" s="625"/>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44"/>
      <c r="AY39" s="632"/>
      <c r="AZ39" s="644"/>
      <c r="BA39" s="644"/>
      <c r="BB39" s="644"/>
      <c r="BC39" s="644"/>
      <c r="BD39" s="644"/>
      <c r="BE39" s="644"/>
      <c r="BF39" s="644"/>
      <c r="BG39" s="644"/>
      <c r="BH39" s="644"/>
      <c r="BI39" s="644"/>
      <c r="BJ39" s="644"/>
      <c r="BK39" s="627"/>
      <c r="BL39" s="627"/>
      <c r="BM39" s="627"/>
      <c r="BN39" s="627"/>
      <c r="BO39" s="627"/>
      <c r="BP39" s="627"/>
      <c r="BQ39" s="657"/>
      <c r="BR39" s="627"/>
      <c r="BS39" s="627"/>
      <c r="BT39" s="505"/>
      <c r="BU39" s="505"/>
      <c r="BV39" s="505"/>
      <c r="BY39" s="703"/>
    </row>
    <row r="40" spans="1:77" s="507" customFormat="1">
      <c r="A40" s="638" t="s">
        <v>253</v>
      </c>
      <c r="B40" s="639"/>
      <c r="C40" s="639"/>
      <c r="D40" s="639"/>
      <c r="E40" s="639"/>
      <c r="F40" s="639"/>
      <c r="G40" s="639"/>
      <c r="H40" s="639"/>
      <c r="I40" s="639"/>
      <c r="J40" s="639"/>
      <c r="K40" s="639"/>
      <c r="L40" s="639"/>
      <c r="M40" s="639"/>
      <c r="N40" s="640"/>
      <c r="O40" s="639"/>
      <c r="P40" s="639"/>
      <c r="Q40" s="639"/>
      <c r="R40" s="639"/>
      <c r="S40" s="637"/>
      <c r="T40" s="637"/>
      <c r="U40" s="637"/>
      <c r="V40" s="637"/>
      <c r="W40" s="637"/>
      <c r="X40" s="637"/>
      <c r="Y40" s="637"/>
      <c r="Z40" s="637"/>
      <c r="AA40" s="637"/>
      <c r="AB40" s="637"/>
      <c r="AC40" s="637"/>
      <c r="AD40" s="637"/>
      <c r="AE40" s="637"/>
      <c r="AF40" s="637"/>
      <c r="AG40" s="637"/>
      <c r="AH40" s="637"/>
      <c r="AI40" s="637"/>
      <c r="AJ40" s="637"/>
      <c r="AK40" s="637"/>
      <c r="AL40" s="637"/>
      <c r="AM40" s="637"/>
      <c r="AN40" s="637"/>
      <c r="AO40" s="637"/>
      <c r="AP40" s="637"/>
      <c r="AQ40" s="637"/>
      <c r="AR40" s="637"/>
      <c r="AS40" s="637"/>
      <c r="AT40" s="637"/>
      <c r="AU40" s="637"/>
      <c r="AV40" s="637"/>
      <c r="AW40" s="637"/>
      <c r="AX40" s="642">
        <f>AX6-AX19</f>
        <v>98.600000000000023</v>
      </c>
      <c r="AY40" s="642">
        <f t="shared" ref="AY40:BV40" si="42">AY6-AY19</f>
        <v>149.33000000000004</v>
      </c>
      <c r="AZ40" s="642">
        <f t="shared" si="42"/>
        <v>198.55499999999995</v>
      </c>
      <c r="BA40" s="642">
        <f t="shared" si="42"/>
        <v>95.189999999999941</v>
      </c>
      <c r="BB40" s="642">
        <f t="shared" si="42"/>
        <v>124.06000000000006</v>
      </c>
      <c r="BC40" s="642">
        <f t="shared" si="42"/>
        <v>98.595000000000027</v>
      </c>
      <c r="BD40" s="642">
        <f t="shared" si="42"/>
        <v>65.75</v>
      </c>
      <c r="BE40" s="642">
        <f t="shared" si="42"/>
        <v>35.335000000000036</v>
      </c>
      <c r="BF40" s="642">
        <f t="shared" si="42"/>
        <v>-65.410000000000082</v>
      </c>
      <c r="BG40" s="642">
        <f t="shared" si="42"/>
        <v>38.25</v>
      </c>
      <c r="BH40" s="642">
        <f t="shared" si="42"/>
        <v>70.773333333333255</v>
      </c>
      <c r="BI40" s="642">
        <f t="shared" si="42"/>
        <v>86.509999999999991</v>
      </c>
      <c r="BJ40" s="642">
        <f t="shared" si="42"/>
        <v>69.269999999999982</v>
      </c>
      <c r="BK40" s="642">
        <f t="shared" si="42"/>
        <v>70.980000000000018</v>
      </c>
      <c r="BL40" s="642">
        <f t="shared" si="42"/>
        <v>26.050000000000068</v>
      </c>
      <c r="BM40" s="642">
        <f t="shared" si="42"/>
        <v>51.099999999999966</v>
      </c>
      <c r="BN40" s="642">
        <f t="shared" si="42"/>
        <v>165.45000000000005</v>
      </c>
      <c r="BO40" s="642">
        <f t="shared" si="42"/>
        <v>89.324999999999989</v>
      </c>
      <c r="BP40" s="642">
        <f t="shared" si="42"/>
        <v>155.76999999999998</v>
      </c>
      <c r="BQ40" s="642">
        <f t="shared" si="42"/>
        <v>129.63</v>
      </c>
      <c r="BR40" s="642">
        <f t="shared" si="42"/>
        <v>110.5</v>
      </c>
      <c r="BS40" s="642">
        <f t="shared" si="42"/>
        <v>167.57499999999993</v>
      </c>
      <c r="BT40" s="642">
        <f t="shared" si="42"/>
        <v>75.375</v>
      </c>
      <c r="BU40" s="642">
        <f t="shared" si="42"/>
        <v>-0.89999999999997726</v>
      </c>
      <c r="BV40" s="642">
        <f t="shared" si="42"/>
        <v>20.449999999999932</v>
      </c>
    </row>
    <row r="41" spans="1:77" s="507" customFormat="1">
      <c r="A41" s="622"/>
      <c r="B41" s="505"/>
      <c r="C41" s="505"/>
      <c r="D41" s="505"/>
      <c r="E41" s="505"/>
      <c r="F41" s="505"/>
      <c r="G41" s="505"/>
      <c r="H41" s="505"/>
      <c r="I41" s="505"/>
      <c r="J41" s="505"/>
      <c r="K41" s="505"/>
      <c r="L41" s="505"/>
      <c r="M41" s="505"/>
      <c r="N41" s="506"/>
      <c r="O41" s="505"/>
      <c r="P41" s="505"/>
      <c r="Q41" s="505"/>
      <c r="R41" s="505"/>
      <c r="AD41" s="521"/>
      <c r="AU41" s="521"/>
      <c r="BB41" s="623"/>
    </row>
    <row r="42" spans="1:77">
      <c r="D42" s="509"/>
      <c r="E42" s="509"/>
      <c r="F42" s="509"/>
      <c r="G42" s="509"/>
      <c r="H42" s="509"/>
      <c r="I42" s="509"/>
      <c r="J42" s="509"/>
      <c r="K42" s="509"/>
      <c r="L42" s="509"/>
      <c r="M42" s="509"/>
    </row>
    <row r="43" spans="1:77">
      <c r="D43" s="509"/>
      <c r="E43" s="509"/>
      <c r="F43" s="509"/>
      <c r="G43" s="509"/>
      <c r="H43" s="509"/>
      <c r="I43" s="509"/>
      <c r="J43" s="509"/>
      <c r="K43" s="509"/>
      <c r="L43" s="509"/>
      <c r="M43" s="509"/>
    </row>
    <row r="420" spans="9:9">
      <c r="I420" s="508">
        <v>333</v>
      </c>
    </row>
  </sheetData>
  <mergeCells count="8">
    <mergeCell ref="BH2:BS2"/>
    <mergeCell ref="BT2:BV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21"/>
  <sheetViews>
    <sheetView topLeftCell="BH1" zoomScale="90" zoomScaleNormal="90" workbookViewId="0">
      <selection activeCell="BY6" sqref="BY6"/>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customWidth="1"/>
    <col min="65" max="69" width="10.125" style="432" customWidth="1"/>
    <col min="70" max="70" width="11.375" style="432" bestFit="1" customWidth="1"/>
    <col min="71" max="71" width="9.5" style="432" customWidth="1"/>
    <col min="72" max="75" width="9.75" style="432" customWidth="1"/>
    <col min="76" max="76" width="11.25" style="432" bestFit="1" customWidth="1"/>
    <col min="77" max="77" width="10.5" style="432" customWidth="1"/>
    <col min="78" max="79" width="9.125" style="432"/>
    <col min="80" max="80" width="10.875" style="432" customWidth="1"/>
    <col min="81" max="16384" width="9.125" style="432"/>
  </cols>
  <sheetData>
    <row r="1" spans="1:87" ht="18.75" thickBot="1">
      <c r="A1" s="428"/>
      <c r="B1" s="429"/>
      <c r="C1" s="429"/>
      <c r="D1" s="429"/>
      <c r="E1" s="429"/>
      <c r="F1" s="429"/>
      <c r="G1" s="429"/>
      <c r="H1" s="429"/>
      <c r="I1" s="429"/>
      <c r="J1" s="429"/>
      <c r="K1" s="429"/>
      <c r="L1" s="430"/>
      <c r="M1" s="430"/>
      <c r="N1" s="431"/>
      <c r="O1" s="431"/>
      <c r="P1" s="431"/>
      <c r="Q1" s="431"/>
      <c r="R1" s="431"/>
      <c r="BB1" s="548"/>
    </row>
    <row r="2" spans="1:87"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658"/>
    </row>
    <row r="3" spans="1:87"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21">
        <v>43832</v>
      </c>
      <c r="BU3" s="721">
        <v>43863</v>
      </c>
      <c r="BV3" s="721">
        <v>43892</v>
      </c>
      <c r="BW3" s="721">
        <v>43923</v>
      </c>
      <c r="BX3" s="658"/>
    </row>
    <row r="4" spans="1:87">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99">
        <v>65</v>
      </c>
      <c r="BU4" s="699">
        <v>62.5</v>
      </c>
      <c r="BV4" s="699">
        <v>62</v>
      </c>
      <c r="BW4" s="699">
        <v>61.5</v>
      </c>
      <c r="BX4" s="518"/>
      <c r="BY4" s="547"/>
    </row>
    <row r="5" spans="1:87"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99">
        <v>61.2</v>
      </c>
      <c r="BU5" s="699">
        <v>58.5</v>
      </c>
      <c r="BV5" s="699">
        <v>58</v>
      </c>
      <c r="BW5" s="699">
        <v>56.5</v>
      </c>
      <c r="BX5" s="566"/>
      <c r="BY5" s="547"/>
    </row>
    <row r="6" spans="1:87"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699">
        <f t="shared" ref="BT6:BV6" si="11">(BT5*9)+12</f>
        <v>562.80000000000007</v>
      </c>
      <c r="BU6" s="699">
        <f t="shared" si="11"/>
        <v>538.5</v>
      </c>
      <c r="BV6" s="699">
        <f t="shared" si="11"/>
        <v>534</v>
      </c>
      <c r="BW6" s="699">
        <f t="shared" ref="BW6" si="12">(BW5*9)+12</f>
        <v>520.5</v>
      </c>
      <c r="BY6" s="547"/>
    </row>
    <row r="7" spans="1:87"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BV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0">
        <f t="shared" si="14"/>
        <v>412.5</v>
      </c>
      <c r="BW7" s="700">
        <f t="shared" ref="BW7" si="15">(BW8+BW9)/2</f>
        <v>412.5</v>
      </c>
      <c r="BY7" s="547"/>
    </row>
    <row r="8" spans="1:87"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7">
        <v>385</v>
      </c>
      <c r="BW8" s="707">
        <v>385</v>
      </c>
    </row>
    <row r="9" spans="1:87"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7">
        <v>440</v>
      </c>
      <c r="BW9" s="707">
        <v>440</v>
      </c>
    </row>
    <row r="10" spans="1:87"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V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-14.699999999999932</v>
      </c>
      <c r="BU10" s="710">
        <f t="shared" si="16"/>
        <v>13.5</v>
      </c>
      <c r="BV10" s="701">
        <f t="shared" si="16"/>
        <v>121.5</v>
      </c>
      <c r="BW10" s="701">
        <f t="shared" ref="BW10" si="17">BW6-BW7</f>
        <v>108</v>
      </c>
    </row>
    <row r="11" spans="1:87"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7"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43893</v>
      </c>
      <c r="BX12" s="659"/>
      <c r="BY12" s="659"/>
      <c r="BZ12" s="659"/>
      <c r="CA12" s="659"/>
      <c r="CB12" s="659"/>
      <c r="CC12" s="659"/>
      <c r="CD12" s="659"/>
      <c r="CE12" s="659"/>
      <c r="CF12" s="659"/>
    </row>
    <row r="13" spans="1:87" ht="18.75" thickBot="1">
      <c r="A13" s="484" t="s">
        <v>237</v>
      </c>
      <c r="B13" s="452">
        <f t="shared" ref="B13:M13" si="18">(B7/11.6)-B4</f>
        <v>-7.6432512315270955</v>
      </c>
      <c r="C13" s="453">
        <f t="shared" si="18"/>
        <v>-16.01966379310344</v>
      </c>
      <c r="D13" s="453">
        <f t="shared" si="18"/>
        <v>-12.933589341692787</v>
      </c>
      <c r="E13" s="453">
        <f t="shared" si="18"/>
        <v>-18.549523809523819</v>
      </c>
      <c r="F13" s="453">
        <f t="shared" si="18"/>
        <v>-23.125965517241376</v>
      </c>
      <c r="G13" s="453">
        <f t="shared" si="18"/>
        <v>-25.667405582922832</v>
      </c>
      <c r="H13" s="453">
        <f t="shared" si="18"/>
        <v>-21.0679235382309</v>
      </c>
      <c r="I13" s="453">
        <f t="shared" si="18"/>
        <v>-15.200205254515595</v>
      </c>
      <c r="J13" s="454">
        <f t="shared" si="18"/>
        <v>-17.189435736677126</v>
      </c>
      <c r="K13" s="454">
        <f t="shared" si="18"/>
        <v>-14.631739811912215</v>
      </c>
      <c r="L13" s="455">
        <f t="shared" si="18"/>
        <v>-6.3630131362889983</v>
      </c>
      <c r="M13" s="485">
        <f t="shared" si="18"/>
        <v>5.6571964017990979</v>
      </c>
      <c r="N13" s="452">
        <f t="shared" ref="N13:N14" si="19">AVERAGE(B13:D13)</f>
        <v>-12.198834788774441</v>
      </c>
      <c r="O13" s="453">
        <f t="shared" ref="O13:O14" si="20">AVERAGE(E13:G13)</f>
        <v>-22.447631636562676</v>
      </c>
      <c r="P13" s="453">
        <f t="shared" ref="P13:P14" si="21">AVERAGE(H13:J13)</f>
        <v>-17.81918817647454</v>
      </c>
      <c r="Q13" s="486">
        <f t="shared" ref="Q13:Q14" si="22">AVERAGE(K13:M13)</f>
        <v>-5.112518848800705</v>
      </c>
      <c r="R13" s="487">
        <f t="shared" ref="R13:R14" si="23">AVERAGE(B13:M13)</f>
        <v>-14.39454336265309</v>
      </c>
      <c r="S13" s="456">
        <f t="shared" ref="S13:AD13" si="24">(S7/11.6)-S4</f>
        <v>4.4836034482758613</v>
      </c>
      <c r="T13" s="457">
        <f t="shared" si="24"/>
        <v>-3.7965517241379274</v>
      </c>
      <c r="U13" s="457">
        <f t="shared" si="24"/>
        <v>-9.065517241379311</v>
      </c>
      <c r="V13" s="457">
        <f t="shared" si="24"/>
        <v>-10.407405582922831</v>
      </c>
      <c r="W13" s="457">
        <f t="shared" si="24"/>
        <v>-14.353934169278993</v>
      </c>
      <c r="X13" s="457">
        <f t="shared" si="24"/>
        <v>-16.715353901996366</v>
      </c>
      <c r="Y13" s="488">
        <f t="shared" si="24"/>
        <v>-16.511724137931033</v>
      </c>
      <c r="Z13" s="512">
        <f t="shared" si="24"/>
        <v>-18.960893416927892</v>
      </c>
      <c r="AA13" s="512">
        <f t="shared" si="24"/>
        <v>-17.036420361247952</v>
      </c>
      <c r="AB13" s="457">
        <f t="shared" si="24"/>
        <v>-18.639696223316911</v>
      </c>
      <c r="AC13" s="488">
        <f t="shared" si="24"/>
        <v>-8.5197178683385602</v>
      </c>
      <c r="AD13" s="520">
        <f t="shared" si="24"/>
        <v>-17.959688013136294</v>
      </c>
      <c r="AE13" s="459">
        <f t="shared" ref="AE13:AE14" si="25">AVERAGE(S13:U13)</f>
        <v>-2.7928218390804589</v>
      </c>
      <c r="AF13" s="458">
        <f t="shared" ref="AF13:AF14" si="26">AVERAGE(V13:X13)</f>
        <v>-13.825564551399395</v>
      </c>
      <c r="AG13" s="458">
        <f t="shared" ref="AG13:AG14" si="27">AVERAGE(Y13:AA13)</f>
        <v>-17.503012638702291</v>
      </c>
      <c r="AH13" s="458">
        <f t="shared" ref="AH13:AH14" si="28">AVERAGE(AB13:AD13)</f>
        <v>-15.039700701597255</v>
      </c>
      <c r="AI13" s="531">
        <f t="shared" ref="AI13:AI14" si="29">AVERAGE(S13:AD13)</f>
        <v>-12.290274932694849</v>
      </c>
      <c r="AJ13" s="619">
        <f t="shared" ref="AJ13:BV13" si="30">(AJ7/11.6)-AJ4</f>
        <v>-13.633793103448276</v>
      </c>
      <c r="AK13" s="620">
        <f t="shared" si="30"/>
        <v>-6.5951724137931009</v>
      </c>
      <c r="AL13" s="545">
        <f t="shared" si="30"/>
        <v>-4.6482758620689637</v>
      </c>
      <c r="AM13" s="546">
        <f t="shared" si="30"/>
        <v>-12.634827586206896</v>
      </c>
      <c r="AN13" s="546">
        <f t="shared" si="30"/>
        <v>-17.134827586206896</v>
      </c>
      <c r="AO13" s="546">
        <f t="shared" si="30"/>
        <v>-13.064827586206896</v>
      </c>
      <c r="AP13" s="546">
        <f t="shared" si="30"/>
        <v>-16.966551724137929</v>
      </c>
      <c r="AQ13" s="546">
        <f t="shared" si="30"/>
        <v>-12.28896551724138</v>
      </c>
      <c r="AR13" s="546">
        <f t="shared" si="30"/>
        <v>-11.427120689655169</v>
      </c>
      <c r="AS13" s="546">
        <f t="shared" si="30"/>
        <v>-5.7655172413793068</v>
      </c>
      <c r="AT13" s="546">
        <f t="shared" si="30"/>
        <v>-11.03551724137931</v>
      </c>
      <c r="AU13" s="621">
        <f t="shared" si="30"/>
        <v>-11.600000000000001</v>
      </c>
      <c r="AV13" s="568">
        <f t="shared" si="30"/>
        <v>-16.189999999999998</v>
      </c>
      <c r="AW13" s="569">
        <f t="shared" si="30"/>
        <v>-18.323448275862063</v>
      </c>
      <c r="AX13" s="569">
        <f t="shared" si="30"/>
        <v>-22.007241379310344</v>
      </c>
      <c r="AY13" s="569">
        <f t="shared" si="30"/>
        <v>-27.537241379310338</v>
      </c>
      <c r="AZ13" s="569">
        <f t="shared" si="30"/>
        <v>-31.091034482758616</v>
      </c>
      <c r="BA13" s="569">
        <f t="shared" si="30"/>
        <v>-25.314137931034487</v>
      </c>
      <c r="BB13" s="569">
        <f t="shared" si="30"/>
        <v>-24.628620689655179</v>
      </c>
      <c r="BC13" s="569">
        <f t="shared" si="30"/>
        <v>-21.843448275862059</v>
      </c>
      <c r="BD13" s="569">
        <f t="shared" si="30"/>
        <v>-21.767241379310342</v>
      </c>
      <c r="BE13" s="569">
        <f t="shared" si="30"/>
        <v>-22.924482758620691</v>
      </c>
      <c r="BF13" s="569">
        <f t="shared" si="30"/>
        <v>-19.654827586206899</v>
      </c>
      <c r="BG13" s="664">
        <f t="shared" si="30"/>
        <v>-20.25103448275862</v>
      </c>
      <c r="BH13" s="669">
        <f t="shared" si="30"/>
        <v>-22.442068965517237</v>
      </c>
      <c r="BI13" s="669">
        <f t="shared" si="30"/>
        <v>-25.345862068965509</v>
      </c>
      <c r="BJ13" s="669">
        <f t="shared" si="30"/>
        <v>-23.395517241379316</v>
      </c>
      <c r="BK13" s="669">
        <f t="shared" si="30"/>
        <v>-25.691379310344828</v>
      </c>
      <c r="BL13" s="669">
        <f t="shared" si="30"/>
        <v>-23.905862068965511</v>
      </c>
      <c r="BM13" s="669">
        <f t="shared" si="30"/>
        <v>-25.337586206896546</v>
      </c>
      <c r="BN13" s="669">
        <f t="shared" si="30"/>
        <v>-31.78448275862069</v>
      </c>
      <c r="BO13" s="669">
        <f t="shared" si="30"/>
        <v>-27.64448275862069</v>
      </c>
      <c r="BP13" s="669">
        <f t="shared" si="30"/>
        <v>-30.516551724137926</v>
      </c>
      <c r="BQ13" s="669">
        <f t="shared" si="30"/>
        <v>-22.516551724137926</v>
      </c>
      <c r="BR13" s="669">
        <f t="shared" si="30"/>
        <v>-24.084482758620688</v>
      </c>
      <c r="BS13" s="669">
        <f t="shared" si="30"/>
        <v>-25.422413793103445</v>
      </c>
      <c r="BT13" s="669">
        <f t="shared" si="30"/>
        <v>-15.21551724137931</v>
      </c>
      <c r="BU13" s="669">
        <f t="shared" si="30"/>
        <v>-17.241379310344826</v>
      </c>
      <c r="BV13" s="664">
        <f t="shared" si="30"/>
        <v>-26.439655172413794</v>
      </c>
      <c r="BW13" s="664">
        <f t="shared" ref="BW13" si="31">(BW7/11.6)-BW4</f>
        <v>-25.939655172413794</v>
      </c>
    </row>
    <row r="14" spans="1:87" s="503" customFormat="1" ht="18" hidden="1" customHeight="1">
      <c r="A14" s="489" t="s">
        <v>238</v>
      </c>
      <c r="B14" s="460">
        <f>(333/11.6)-B4</f>
        <v>-16.867389162561576</v>
      </c>
      <c r="C14" s="461">
        <f t="shared" ref="C14:M14" si="32">(333/11.6)-C4</f>
        <v>-27.140353448275857</v>
      </c>
      <c r="D14" s="461">
        <f t="shared" si="32"/>
        <v>-25.950830721003133</v>
      </c>
      <c r="E14" s="461">
        <f t="shared" si="32"/>
        <v>-29.842627257799681</v>
      </c>
      <c r="F14" s="461">
        <f t="shared" si="32"/>
        <v>-34.85010344827586</v>
      </c>
      <c r="G14" s="461">
        <f t="shared" si="32"/>
        <v>-33.08119868637111</v>
      </c>
      <c r="H14" s="461">
        <f t="shared" si="32"/>
        <v>-27.447233883058484</v>
      </c>
      <c r="I14" s="461">
        <f t="shared" si="32"/>
        <v>-19.165722495894908</v>
      </c>
      <c r="J14" s="462">
        <f t="shared" si="32"/>
        <v>-16.672194357366781</v>
      </c>
      <c r="K14" s="490">
        <f t="shared" si="32"/>
        <v>-17.131739811912215</v>
      </c>
      <c r="L14" s="491">
        <f t="shared" si="32"/>
        <v>-13.087151067323479</v>
      </c>
      <c r="M14" s="492">
        <f t="shared" si="32"/>
        <v>-5.8083208395802153</v>
      </c>
      <c r="N14" s="493">
        <f t="shared" si="19"/>
        <v>-23.319524443946857</v>
      </c>
      <c r="O14" s="494">
        <f t="shared" si="20"/>
        <v>-32.591309797482218</v>
      </c>
      <c r="P14" s="494">
        <f t="shared" si="21"/>
        <v>-21.09505024544006</v>
      </c>
      <c r="Q14" s="495">
        <f t="shared" si="22"/>
        <v>-12.009070572938635</v>
      </c>
      <c r="R14" s="496">
        <f t="shared" si="23"/>
        <v>-22.253738764951944</v>
      </c>
      <c r="S14" s="497">
        <f t="shared" ref="S14:AD14" si="33">(333/11.6)-S4</f>
        <v>1.8973965517241353</v>
      </c>
      <c r="T14" s="498">
        <f t="shared" si="33"/>
        <v>-0.69310344827585979</v>
      </c>
      <c r="U14" s="498">
        <f t="shared" si="33"/>
        <v>-6.3931034482758626</v>
      </c>
      <c r="V14" s="498">
        <f t="shared" si="33"/>
        <v>-10.321198686371108</v>
      </c>
      <c r="W14" s="498">
        <f t="shared" si="33"/>
        <v>-15.560830721003132</v>
      </c>
      <c r="X14" s="498">
        <f t="shared" si="33"/>
        <v>-17.66362976406533</v>
      </c>
      <c r="Y14" s="499">
        <f t="shared" si="33"/>
        <v>-13.753103448275862</v>
      </c>
      <c r="Z14" s="513">
        <f t="shared" si="33"/>
        <v>-14.995376175548582</v>
      </c>
      <c r="AA14" s="513">
        <f t="shared" si="33"/>
        <v>-14.622627257799675</v>
      </c>
      <c r="AB14" s="498">
        <f t="shared" si="33"/>
        <v>-20.277627257799669</v>
      </c>
      <c r="AC14" s="499">
        <f t="shared" si="33"/>
        <v>-15.157648902821318</v>
      </c>
      <c r="AD14" s="525">
        <f t="shared" si="33"/>
        <v>-23.390722495894916</v>
      </c>
      <c r="AE14" s="501">
        <f t="shared" si="25"/>
        <v>-1.7296034482758624</v>
      </c>
      <c r="AF14" s="500">
        <f t="shared" si="26"/>
        <v>-14.515219723813189</v>
      </c>
      <c r="AG14" s="500">
        <f t="shared" si="27"/>
        <v>-14.457035627208038</v>
      </c>
      <c r="AH14" s="500">
        <f t="shared" si="28"/>
        <v>-19.608666218838636</v>
      </c>
      <c r="AI14" s="502">
        <f t="shared" si="29"/>
        <v>-12.577631254533932</v>
      </c>
      <c r="AJ14" s="537">
        <f t="shared" ref="AJ14:AU14" si="34">(333/11.6)-AJ4</f>
        <v>-25.01310344827586</v>
      </c>
      <c r="AK14" s="538">
        <f t="shared" si="34"/>
        <v>-25.733103448275859</v>
      </c>
      <c r="AL14" s="538">
        <f t="shared" si="34"/>
        <v>-22.493103448275864</v>
      </c>
      <c r="AM14" s="539">
        <f t="shared" si="34"/>
        <v>-23.58310344827586</v>
      </c>
      <c r="AN14" s="539">
        <f t="shared" si="34"/>
        <v>-21.83310344827586</v>
      </c>
      <c r="AO14" s="539">
        <f t="shared" si="34"/>
        <v>-17.76310344827586</v>
      </c>
      <c r="AP14" s="539">
        <f t="shared" si="34"/>
        <v>-18.863103448275861</v>
      </c>
      <c r="AQ14" s="540">
        <f t="shared" si="34"/>
        <v>-21.51310344827586</v>
      </c>
      <c r="AR14" s="541">
        <f t="shared" si="34"/>
        <v>-24.961603448275856</v>
      </c>
      <c r="AS14" s="542">
        <f t="shared" si="34"/>
        <v>-26.843103448275858</v>
      </c>
      <c r="AT14" s="543">
        <f t="shared" si="34"/>
        <v>-32.113103448275865</v>
      </c>
      <c r="AU14" s="544">
        <f t="shared" si="34"/>
        <v>-32.893103448275866</v>
      </c>
      <c r="AV14" s="542"/>
      <c r="AW14" s="543"/>
      <c r="AX14" s="543"/>
      <c r="AY14" s="543"/>
      <c r="AZ14" s="544"/>
      <c r="BB14"/>
      <c r="BX14" s="655"/>
      <c r="BY14" s="655"/>
      <c r="BZ14" s="655"/>
      <c r="CA14" s="655"/>
      <c r="CB14" s="655"/>
      <c r="CC14" s="655"/>
      <c r="CD14" s="655"/>
      <c r="CE14" s="655"/>
      <c r="CF14" s="655"/>
      <c r="CG14" s="655"/>
      <c r="CH14" s="655"/>
      <c r="CI14" s="655"/>
    </row>
    <row r="15" spans="1:87" s="507" customFormat="1">
      <c r="A15" s="622"/>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c r="CD15" s="656"/>
      <c r="CE15" s="656"/>
      <c r="CF15" s="656"/>
      <c r="CG15" s="656"/>
      <c r="CH15" s="656"/>
      <c r="CI15" s="656"/>
    </row>
    <row r="16" spans="1:87" s="507" customFormat="1">
      <c r="A16" s="622"/>
      <c r="B16" s="505"/>
      <c r="C16" s="505"/>
      <c r="D16" s="505"/>
      <c r="E16" s="505"/>
      <c r="F16" s="505"/>
      <c r="G16" s="505"/>
      <c r="H16" s="505"/>
      <c r="I16" s="505"/>
      <c r="J16" s="505"/>
      <c r="K16" s="505"/>
      <c r="L16" s="505"/>
      <c r="M16" s="505"/>
      <c r="N16" s="506"/>
      <c r="O16" s="505"/>
      <c r="P16" s="505"/>
      <c r="Q16" s="505"/>
      <c r="R16" s="505"/>
      <c r="AD16" s="521"/>
      <c r="AU16" s="521"/>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656"/>
      <c r="BY16" s="656"/>
      <c r="BZ16" s="656"/>
      <c r="CA16" s="656"/>
      <c r="CB16" s="656"/>
      <c r="CC16" s="656"/>
      <c r="CD16" s="656"/>
      <c r="CE16" s="656"/>
      <c r="CF16" s="656"/>
      <c r="CG16" s="656"/>
      <c r="CH16" s="656"/>
      <c r="CI16" s="656"/>
    </row>
    <row r="17" spans="1:78" s="507" customFormat="1">
      <c r="A17" s="1233" t="s">
        <v>275</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row>
    <row r="18" spans="1:78" s="507" customFormat="1" ht="18.75" thickBot="1">
      <c r="A18" s="622"/>
      <c r="B18" s="622"/>
      <c r="C18" s="622"/>
      <c r="D18" s="622"/>
      <c r="E18" s="622"/>
      <c r="F18" s="622"/>
      <c r="G18" s="622"/>
      <c r="H18" s="622"/>
      <c r="I18" s="622"/>
      <c r="J18" s="622"/>
      <c r="K18" s="622"/>
      <c r="L18" s="622"/>
      <c r="M18" s="622"/>
      <c r="N18" s="622"/>
      <c r="O18" s="622"/>
      <c r="P18" s="622"/>
      <c r="Q18" s="622"/>
      <c r="R18" s="622"/>
      <c r="S18" s="622"/>
      <c r="T18" s="622"/>
      <c r="U18" s="622"/>
      <c r="V18" s="622"/>
      <c r="W18" s="622"/>
      <c r="X18" s="622"/>
      <c r="Y18" s="622"/>
      <c r="Z18" s="622"/>
      <c r="AA18" s="622"/>
      <c r="AB18" s="622"/>
      <c r="AC18" s="622"/>
      <c r="AD18" s="622"/>
      <c r="AE18" s="622"/>
      <c r="AF18" s="622"/>
      <c r="AG18" s="622"/>
      <c r="AH18" s="622"/>
      <c r="AI18" s="622"/>
      <c r="AJ18" s="622"/>
      <c r="AK18" s="622"/>
      <c r="AL18" s="622"/>
      <c r="AM18" s="622"/>
      <c r="AN18" s="622"/>
      <c r="AO18" s="622"/>
      <c r="AP18" s="622"/>
      <c r="AQ18" s="622"/>
      <c r="AR18" s="622"/>
      <c r="AS18" s="622"/>
      <c r="AT18" s="622"/>
      <c r="AU18" s="622"/>
      <c r="AV18" s="622"/>
      <c r="AW18" s="622"/>
      <c r="AX18" s="622"/>
      <c r="AY18" s="622"/>
      <c r="AZ18" s="622"/>
      <c r="BA18" s="622"/>
      <c r="BB18" s="622"/>
      <c r="BC18" s="622"/>
      <c r="BD18" s="622"/>
      <c r="BE18" s="622"/>
      <c r="BF18" s="622"/>
      <c r="BG18" s="622"/>
      <c r="BH18" s="622"/>
      <c r="BI18" s="622"/>
      <c r="BJ18" s="622"/>
      <c r="BK18" s="622"/>
      <c r="BL18" s="622"/>
      <c r="BM18" s="622"/>
      <c r="BN18" s="622"/>
      <c r="BO18" s="622"/>
      <c r="BP18" s="622"/>
      <c r="BQ18" s="622"/>
      <c r="BR18" s="622"/>
      <c r="BS18" s="622"/>
      <c r="BT18" s="726" t="s">
        <v>274</v>
      </c>
      <c r="BU18" s="726" t="s">
        <v>273</v>
      </c>
      <c r="BV18" s="622"/>
      <c r="BW18" s="622"/>
    </row>
    <row r="19" spans="1:78"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row>
    <row r="20" spans="1:78" s="507" customForma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5">AVERAGE(AX21:AX24)</f>
        <v>482.5</v>
      </c>
      <c r="AY20" s="642">
        <f t="shared" si="35"/>
        <v>467.5</v>
      </c>
      <c r="AZ20" s="642">
        <f t="shared" si="35"/>
        <v>487.125</v>
      </c>
      <c r="BA20" s="642">
        <f t="shared" si="35"/>
        <v>555.75</v>
      </c>
      <c r="BB20" s="642">
        <f t="shared" si="35"/>
        <v>539.75</v>
      </c>
      <c r="BC20" s="642">
        <f t="shared" si="35"/>
        <v>560.625</v>
      </c>
      <c r="BD20" s="642">
        <f t="shared" si="35"/>
        <v>606.25</v>
      </c>
      <c r="BE20" s="642">
        <f t="shared" si="35"/>
        <v>651.875</v>
      </c>
      <c r="BF20" s="642">
        <f t="shared" si="35"/>
        <v>591.25</v>
      </c>
      <c r="BG20" s="642">
        <f t="shared" si="35"/>
        <v>453.75</v>
      </c>
      <c r="BH20" s="642">
        <f t="shared" si="35"/>
        <v>409.16666666666669</v>
      </c>
      <c r="BI20" s="642">
        <f>AVERAGE(BI21:BI25)</f>
        <v>436</v>
      </c>
      <c r="BJ20" s="642">
        <f>AVERAGE(BJ21:BJ25)</f>
        <v>486</v>
      </c>
      <c r="BK20" s="642">
        <f>AVERAGE(BK21:BK25)</f>
        <v>513</v>
      </c>
      <c r="BL20" s="642">
        <f t="shared" ref="BL20:BW20" si="36">AVERAGE(BL21:BL25)</f>
        <v>528.5</v>
      </c>
      <c r="BM20" s="642">
        <f t="shared" si="36"/>
        <v>428.75</v>
      </c>
      <c r="BN20" s="642">
        <f t="shared" si="36"/>
        <v>349.5</v>
      </c>
      <c r="BO20" s="642">
        <f t="shared" si="36"/>
        <v>380.625</v>
      </c>
      <c r="BP20" s="642">
        <f t="shared" si="36"/>
        <v>345.5</v>
      </c>
      <c r="BQ20" s="642">
        <f t="shared" si="36"/>
        <v>393.75</v>
      </c>
      <c r="BR20" s="642">
        <f t="shared" si="36"/>
        <v>432.5</v>
      </c>
      <c r="BS20" s="702">
        <f t="shared" si="36"/>
        <v>423.125</v>
      </c>
      <c r="BT20" s="702">
        <f t="shared" si="36"/>
        <v>485.625</v>
      </c>
      <c r="BU20" s="702">
        <f t="shared" si="36"/>
        <v>547.5</v>
      </c>
      <c r="BV20" s="674">
        <f t="shared" si="36"/>
        <v>407.5</v>
      </c>
      <c r="BW20" s="674">
        <f t="shared" si="36"/>
        <v>406.25</v>
      </c>
    </row>
    <row r="21" spans="1:78" s="507" customForma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BW25" si="37">(AX28+AX35)/2</f>
        <v>475</v>
      </c>
      <c r="AY21" s="657">
        <f t="shared" si="37"/>
        <v>465</v>
      </c>
      <c r="AZ21" s="657">
        <f t="shared" si="37"/>
        <v>485</v>
      </c>
      <c r="BA21" s="652">
        <f t="shared" si="37"/>
        <v>560</v>
      </c>
      <c r="BB21" s="657">
        <f t="shared" si="37"/>
        <v>540</v>
      </c>
      <c r="BC21" s="657">
        <f t="shared" si="37"/>
        <v>560</v>
      </c>
      <c r="BD21" s="657">
        <f t="shared" si="37"/>
        <v>602.5</v>
      </c>
      <c r="BE21" s="652">
        <f t="shared" si="37"/>
        <v>657.5</v>
      </c>
      <c r="BF21" s="657">
        <f t="shared" si="37"/>
        <v>605</v>
      </c>
      <c r="BG21" s="657">
        <f t="shared" si="37"/>
        <v>460</v>
      </c>
      <c r="BH21" s="652">
        <f t="shared" si="37"/>
        <v>415</v>
      </c>
      <c r="BI21" s="657">
        <f t="shared" si="37"/>
        <v>435</v>
      </c>
      <c r="BJ21" s="657">
        <f t="shared" si="37"/>
        <v>485</v>
      </c>
      <c r="BK21" s="652">
        <f t="shared" si="37"/>
        <v>525</v>
      </c>
      <c r="BL21" s="657">
        <f t="shared" si="37"/>
        <v>520</v>
      </c>
      <c r="BM21" s="657">
        <f t="shared" si="37"/>
        <v>440</v>
      </c>
      <c r="BN21" s="657">
        <f t="shared" si="37"/>
        <v>352.5</v>
      </c>
      <c r="BO21" s="652">
        <f t="shared" si="37"/>
        <v>375</v>
      </c>
      <c r="BP21" s="657">
        <f t="shared" si="37"/>
        <v>345</v>
      </c>
      <c r="BQ21" s="657">
        <f t="shared" si="37"/>
        <v>382.5</v>
      </c>
      <c r="BR21" s="657">
        <f t="shared" si="37"/>
        <v>425</v>
      </c>
      <c r="BS21" s="652">
        <f t="shared" si="37"/>
        <v>427.5</v>
      </c>
      <c r="BT21" s="711">
        <f t="shared" si="37"/>
        <v>485</v>
      </c>
      <c r="BU21" s="657">
        <f t="shared" si="37"/>
        <v>550</v>
      </c>
      <c r="BV21" s="652">
        <f t="shared" si="37"/>
        <v>425</v>
      </c>
      <c r="BW21" s="652">
        <f t="shared" si="37"/>
        <v>390</v>
      </c>
    </row>
    <row r="22" spans="1:78" s="507" customForma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7"/>
        <v>490</v>
      </c>
      <c r="AY22" s="657">
        <f t="shared" si="37"/>
        <v>465</v>
      </c>
      <c r="AZ22" s="657">
        <f t="shared" si="37"/>
        <v>485</v>
      </c>
      <c r="BA22" s="657">
        <f t="shared" si="37"/>
        <v>550</v>
      </c>
      <c r="BB22" s="652">
        <f t="shared" si="37"/>
        <v>542.5</v>
      </c>
      <c r="BC22" s="662">
        <f t="shared" si="37"/>
        <v>567.5</v>
      </c>
      <c r="BD22" s="652">
        <f t="shared" si="37"/>
        <v>610</v>
      </c>
      <c r="BE22" s="657">
        <f t="shared" si="37"/>
        <v>660</v>
      </c>
      <c r="BF22" s="657">
        <f t="shared" si="37"/>
        <v>585</v>
      </c>
      <c r="BG22" s="657">
        <f t="shared" si="37"/>
        <v>460</v>
      </c>
      <c r="BH22" s="657">
        <f t="shared" si="37"/>
        <v>407.5</v>
      </c>
      <c r="BI22" s="657">
        <f t="shared" si="37"/>
        <v>437.5</v>
      </c>
      <c r="BJ22" s="657">
        <f t="shared" si="37"/>
        <v>490</v>
      </c>
      <c r="BK22" s="657">
        <f t="shared" si="37"/>
        <v>510</v>
      </c>
      <c r="BL22" s="652">
        <f t="shared" si="37"/>
        <v>527.5</v>
      </c>
      <c r="BM22" s="657">
        <f t="shared" si="37"/>
        <v>430</v>
      </c>
      <c r="BN22" s="657">
        <f t="shared" si="37"/>
        <v>355</v>
      </c>
      <c r="BO22" s="657">
        <f t="shared" si="37"/>
        <v>395</v>
      </c>
      <c r="BP22" s="657">
        <f t="shared" si="37"/>
        <v>345</v>
      </c>
      <c r="BQ22" s="657">
        <f t="shared" si="37"/>
        <v>397.5</v>
      </c>
      <c r="BR22" s="657">
        <f t="shared" si="37"/>
        <v>430</v>
      </c>
      <c r="BS22" s="657">
        <f t="shared" si="37"/>
        <v>420</v>
      </c>
      <c r="BT22" s="652">
        <f t="shared" si="37"/>
        <v>500</v>
      </c>
      <c r="BU22" s="657">
        <f>(BU29+BU36)/2</f>
        <v>545</v>
      </c>
      <c r="BV22" s="652">
        <f>(BV29+BV36)/2</f>
        <v>410</v>
      </c>
      <c r="BW22" s="652">
        <f>(BW29+BW36)/2</f>
        <v>430</v>
      </c>
    </row>
    <row r="23" spans="1:78" s="507" customForma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7"/>
        <v>487.5</v>
      </c>
      <c r="AY23" s="657">
        <f t="shared" si="37"/>
        <v>470</v>
      </c>
      <c r="AZ23" s="657">
        <f t="shared" si="37"/>
        <v>486</v>
      </c>
      <c r="BA23" s="657">
        <f t="shared" si="37"/>
        <v>550</v>
      </c>
      <c r="BB23" s="657">
        <f t="shared" si="37"/>
        <v>535</v>
      </c>
      <c r="BC23" s="657">
        <f t="shared" si="37"/>
        <v>560</v>
      </c>
      <c r="BD23" s="657">
        <f t="shared" si="37"/>
        <v>605</v>
      </c>
      <c r="BE23" s="657">
        <f t="shared" si="37"/>
        <v>640</v>
      </c>
      <c r="BF23" s="657">
        <f t="shared" si="37"/>
        <v>600</v>
      </c>
      <c r="BG23" s="657">
        <f t="shared" si="37"/>
        <v>455</v>
      </c>
      <c r="BH23" s="657">
        <f t="shared" si="37"/>
        <v>405</v>
      </c>
      <c r="BI23" s="652">
        <f t="shared" si="37"/>
        <v>440</v>
      </c>
      <c r="BJ23" s="657">
        <f t="shared" si="37"/>
        <v>480</v>
      </c>
      <c r="BK23" s="657">
        <f t="shared" si="37"/>
        <v>507.5</v>
      </c>
      <c r="BL23" s="657">
        <f t="shared" si="37"/>
        <v>535</v>
      </c>
      <c r="BM23" s="652">
        <f t="shared" si="37"/>
        <v>420</v>
      </c>
      <c r="BN23" s="657">
        <f t="shared" si="37"/>
        <v>325</v>
      </c>
      <c r="BO23" s="657">
        <f t="shared" si="37"/>
        <v>377.5</v>
      </c>
      <c r="BP23" s="657">
        <f t="shared" si="37"/>
        <v>342.5</v>
      </c>
      <c r="BQ23" s="657">
        <f t="shared" si="37"/>
        <v>395</v>
      </c>
      <c r="BR23" s="657">
        <f t="shared" si="37"/>
        <v>435</v>
      </c>
      <c r="BS23" s="657">
        <f t="shared" si="37"/>
        <v>425</v>
      </c>
      <c r="BT23" s="711">
        <f t="shared" si="37"/>
        <v>490</v>
      </c>
      <c r="BU23" s="652">
        <f t="shared" si="37"/>
        <v>540</v>
      </c>
      <c r="BV23" s="652">
        <f t="shared" si="37"/>
        <v>375</v>
      </c>
      <c r="BW23" s="652">
        <f t="shared" si="37"/>
        <v>405</v>
      </c>
    </row>
    <row r="24" spans="1:78" s="507" customForma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7"/>
        <v>477.5</v>
      </c>
      <c r="AY24" s="657">
        <f t="shared" si="37"/>
        <v>470</v>
      </c>
      <c r="AZ24" s="652">
        <f t="shared" si="37"/>
        <v>492.5</v>
      </c>
      <c r="BA24" s="657">
        <f t="shared" si="37"/>
        <v>563</v>
      </c>
      <c r="BB24" s="657">
        <f t="shared" si="37"/>
        <v>541.5</v>
      </c>
      <c r="BC24" s="657">
        <f t="shared" si="37"/>
        <v>555</v>
      </c>
      <c r="BD24" s="657">
        <f t="shared" si="37"/>
        <v>607.5</v>
      </c>
      <c r="BE24" s="657">
        <f t="shared" si="37"/>
        <v>650</v>
      </c>
      <c r="BF24" s="652">
        <f t="shared" si="37"/>
        <v>575</v>
      </c>
      <c r="BG24" s="652">
        <f t="shared" si="37"/>
        <v>440</v>
      </c>
      <c r="BH24" s="652"/>
      <c r="BI24" s="657">
        <f t="shared" si="37"/>
        <v>432.5</v>
      </c>
      <c r="BJ24" s="652">
        <f t="shared" si="37"/>
        <v>492.5</v>
      </c>
      <c r="BK24" s="657">
        <f t="shared" si="37"/>
        <v>512.5</v>
      </c>
      <c r="BL24" s="657">
        <f t="shared" si="37"/>
        <v>535</v>
      </c>
      <c r="BM24" s="652">
        <f t="shared" si="37"/>
        <v>425</v>
      </c>
      <c r="BN24" s="652">
        <f t="shared" si="37"/>
        <v>360</v>
      </c>
      <c r="BO24" s="652">
        <f t="shared" si="37"/>
        <v>375</v>
      </c>
      <c r="BP24" s="657">
        <f t="shared" si="37"/>
        <v>345</v>
      </c>
      <c r="BQ24" s="652">
        <f t="shared" si="37"/>
        <v>400</v>
      </c>
      <c r="BR24" s="657">
        <f t="shared" si="37"/>
        <v>435</v>
      </c>
      <c r="BS24" s="657"/>
      <c r="BT24" s="705"/>
      <c r="BU24" s="706"/>
      <c r="BV24" s="652">
        <f t="shared" si="37"/>
        <v>420</v>
      </c>
      <c r="BW24" s="652">
        <f t="shared" si="37"/>
        <v>400</v>
      </c>
      <c r="BX24" s="663"/>
    </row>
    <row r="25" spans="1:78" s="507" customForma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 t="shared" si="37"/>
        <v>435</v>
      </c>
      <c r="BJ25" s="657">
        <f t="shared" si="37"/>
        <v>482.5</v>
      </c>
      <c r="BK25" s="657">
        <f t="shared" si="37"/>
        <v>510</v>
      </c>
      <c r="BL25" s="657">
        <f t="shared" si="37"/>
        <v>525</v>
      </c>
      <c r="BM25" s="652"/>
      <c r="BN25" s="657">
        <f t="shared" si="37"/>
        <v>355</v>
      </c>
      <c r="BO25" s="662"/>
      <c r="BP25" s="652">
        <f t="shared" si="37"/>
        <v>350</v>
      </c>
      <c r="BQ25" s="652"/>
      <c r="BR25" s="652">
        <f t="shared" si="37"/>
        <v>437.5</v>
      </c>
      <c r="BS25" s="657">
        <f t="shared" si="37"/>
        <v>420</v>
      </c>
      <c r="BT25" s="711">
        <f>(BT32+BT39)/2</f>
        <v>467.5</v>
      </c>
      <c r="BU25" s="657">
        <f>(BU32+BU39)/2</f>
        <v>555</v>
      </c>
      <c r="BV25" s="652"/>
      <c r="BW25" s="652"/>
      <c r="BX25" s="663"/>
    </row>
    <row r="26" spans="1:78" s="507" customFormat="1">
      <c r="A26" s="625"/>
      <c r="B26" s="627"/>
      <c r="C26" s="627"/>
      <c r="D26" s="627"/>
      <c r="E26" s="627"/>
      <c r="F26" s="627"/>
      <c r="G26" s="627"/>
      <c r="H26" s="627"/>
      <c r="I26" s="627"/>
      <c r="J26" s="627"/>
      <c r="K26" s="627"/>
      <c r="L26" s="627"/>
      <c r="M26" s="627"/>
      <c r="N26" s="627"/>
      <c r="O26" s="627"/>
      <c r="P26" s="627"/>
      <c r="Q26" s="627"/>
      <c r="R26" s="627"/>
      <c r="S26" s="627"/>
      <c r="T26" s="627"/>
      <c r="U26" s="627"/>
      <c r="V26" s="627"/>
      <c r="W26" s="627"/>
      <c r="X26" s="627"/>
      <c r="Y26" s="627"/>
      <c r="Z26" s="627"/>
      <c r="AA26" s="627"/>
      <c r="AB26" s="627"/>
      <c r="AC26" s="627"/>
      <c r="AD26" s="643"/>
      <c r="AE26" s="627"/>
      <c r="AF26" s="627"/>
      <c r="AG26" s="627"/>
      <c r="AH26" s="627"/>
      <c r="AI26" s="627"/>
      <c r="AJ26" s="627"/>
      <c r="AK26" s="627"/>
      <c r="AL26" s="627"/>
      <c r="AM26" s="627"/>
      <c r="AN26" s="627"/>
      <c r="AO26" s="627"/>
      <c r="AP26" s="627"/>
      <c r="AQ26" s="627"/>
      <c r="AR26" s="627"/>
      <c r="AS26" s="627"/>
      <c r="AT26" s="627"/>
      <c r="AU26" s="643"/>
      <c r="AV26" s="644"/>
      <c r="AW26" s="644"/>
      <c r="AX26" s="644"/>
      <c r="AY26" s="632"/>
      <c r="AZ26" s="644"/>
      <c r="BA26" s="644"/>
      <c r="BB26" s="644"/>
      <c r="BC26" s="644"/>
      <c r="BD26" s="644"/>
      <c r="BE26" s="644"/>
      <c r="BF26" s="644"/>
      <c r="BG26" s="644"/>
      <c r="BH26" s="644"/>
      <c r="BI26" s="644"/>
      <c r="BJ26" s="644"/>
      <c r="BK26" s="627"/>
      <c r="BL26" s="627"/>
      <c r="BM26" s="627"/>
      <c r="BN26" s="627"/>
      <c r="BO26" s="627"/>
      <c r="BP26" s="627"/>
      <c r="BQ26" s="627"/>
      <c r="BR26" s="627"/>
      <c r="BS26" s="627"/>
      <c r="BT26" s="505"/>
      <c r="BU26" s="505"/>
      <c r="BV26" s="505"/>
      <c r="BW26" s="505"/>
    </row>
    <row r="27" spans="1:78" s="507" customFormat="1" ht="18" customHeight="1">
      <c r="A27" s="638" t="s">
        <v>251</v>
      </c>
      <c r="B27" s="639"/>
      <c r="C27" s="639"/>
      <c r="D27" s="639"/>
      <c r="E27" s="639"/>
      <c r="F27" s="639"/>
      <c r="G27" s="639"/>
      <c r="H27" s="639"/>
      <c r="I27" s="639"/>
      <c r="J27" s="639"/>
      <c r="K27" s="639"/>
      <c r="L27" s="639"/>
      <c r="M27" s="639"/>
      <c r="N27" s="640"/>
      <c r="O27" s="639"/>
      <c r="P27" s="639"/>
      <c r="Q27" s="639"/>
      <c r="R27" s="639"/>
      <c r="S27" s="637"/>
      <c r="T27" s="637"/>
      <c r="U27" s="637"/>
      <c r="V27" s="637"/>
      <c r="W27" s="637"/>
      <c r="X27" s="637"/>
      <c r="Y27" s="637"/>
      <c r="Z27" s="637"/>
      <c r="AA27" s="637"/>
      <c r="AB27" s="637"/>
      <c r="AC27" s="637"/>
      <c r="AD27" s="637"/>
      <c r="AE27" s="637"/>
      <c r="AF27" s="637"/>
      <c r="AG27" s="637"/>
      <c r="AH27" s="637"/>
      <c r="AI27" s="637"/>
      <c r="AJ27" s="637"/>
      <c r="AK27" s="637"/>
      <c r="AL27" s="637"/>
      <c r="AM27" s="637"/>
      <c r="AN27" s="637"/>
      <c r="AO27" s="637"/>
      <c r="AP27" s="637"/>
      <c r="AQ27" s="637"/>
      <c r="AR27" s="637"/>
      <c r="AS27" s="637"/>
      <c r="AT27" s="637"/>
      <c r="AU27" s="637"/>
      <c r="AV27" s="637"/>
      <c r="AW27" s="637"/>
      <c r="AX27" s="642">
        <f>AVERAGE(AX28:AX31)</f>
        <v>490</v>
      </c>
      <c r="AY27" s="642">
        <f t="shared" ref="AY27:BD27" si="38">AVERAGE(AY28:AY31)</f>
        <v>471.25</v>
      </c>
      <c r="AZ27" s="642">
        <v>484</v>
      </c>
      <c r="BA27" s="642">
        <f t="shared" si="38"/>
        <v>555.75</v>
      </c>
      <c r="BB27" s="642">
        <f t="shared" si="38"/>
        <v>536.25</v>
      </c>
      <c r="BC27" s="642">
        <f t="shared" si="38"/>
        <v>552.5</v>
      </c>
      <c r="BD27" s="642">
        <f t="shared" si="38"/>
        <v>595</v>
      </c>
      <c r="BE27" s="642">
        <f t="shared" ref="BE27:BS27" si="39">AVERAGE(BE28:BE32)</f>
        <v>642</v>
      </c>
      <c r="BF27" s="642">
        <f t="shared" si="39"/>
        <v>597</v>
      </c>
      <c r="BG27" s="642">
        <f t="shared" si="39"/>
        <v>461</v>
      </c>
      <c r="BH27" s="642">
        <f t="shared" si="39"/>
        <v>416.66666666666669</v>
      </c>
      <c r="BI27" s="642">
        <f t="shared" si="39"/>
        <v>429</v>
      </c>
      <c r="BJ27" s="642">
        <f t="shared" si="39"/>
        <v>472</v>
      </c>
      <c r="BK27" s="642">
        <f t="shared" si="39"/>
        <v>503</v>
      </c>
      <c r="BL27" s="642">
        <f t="shared" si="39"/>
        <v>524</v>
      </c>
      <c r="BM27" s="642">
        <f t="shared" si="39"/>
        <v>438.75</v>
      </c>
      <c r="BN27" s="642">
        <f t="shared" si="39"/>
        <v>357</v>
      </c>
      <c r="BO27" s="642">
        <f t="shared" si="39"/>
        <v>386.25</v>
      </c>
      <c r="BP27" s="642">
        <f t="shared" si="39"/>
        <v>340</v>
      </c>
      <c r="BQ27" s="642">
        <f t="shared" si="39"/>
        <v>380</v>
      </c>
      <c r="BR27" s="642">
        <f t="shared" si="39"/>
        <v>424</v>
      </c>
      <c r="BS27" s="642">
        <f t="shared" si="39"/>
        <v>417.5</v>
      </c>
      <c r="BT27" s="642">
        <f>AVERAGE(BT28:BT32)</f>
        <v>475</v>
      </c>
      <c r="BU27" s="642">
        <f>AVERAGE(BU28:BU32)</f>
        <v>533.75</v>
      </c>
      <c r="BV27" s="660">
        <f>AVERAGE(BV28:BV32)</f>
        <v>378.75</v>
      </c>
      <c r="BW27" s="660">
        <f>AVERAGE(BW28:BW32)</f>
        <v>376.25</v>
      </c>
    </row>
    <row r="28" spans="1:78" s="507" customFormat="1" ht="18" customHeight="1">
      <c r="A28" s="624" t="s">
        <v>240</v>
      </c>
      <c r="B28" s="627"/>
      <c r="C28" s="627"/>
      <c r="D28" s="627"/>
      <c r="E28" s="627"/>
      <c r="F28" s="627"/>
      <c r="G28" s="627"/>
      <c r="H28" s="627"/>
      <c r="I28" s="627"/>
      <c r="J28" s="627"/>
      <c r="K28" s="627"/>
      <c r="L28" s="627"/>
      <c r="M28" s="627"/>
      <c r="N28" s="628"/>
      <c r="O28" s="627"/>
      <c r="P28" s="627"/>
      <c r="Q28" s="627"/>
      <c r="R28" s="627"/>
      <c r="S28" s="629"/>
      <c r="T28" s="629"/>
      <c r="U28" s="629"/>
      <c r="V28" s="629"/>
      <c r="W28" s="629"/>
      <c r="X28" s="629"/>
      <c r="Y28" s="629"/>
      <c r="Z28" s="629"/>
      <c r="AA28" s="629"/>
      <c r="AB28" s="629"/>
      <c r="AC28" s="629"/>
      <c r="AD28" s="630"/>
      <c r="AE28" s="629"/>
      <c r="AF28" s="629"/>
      <c r="AG28" s="629"/>
      <c r="AH28" s="629"/>
      <c r="AI28" s="629"/>
      <c r="AJ28" s="629"/>
      <c r="AK28" s="629"/>
      <c r="AL28" s="629"/>
      <c r="AM28" s="629"/>
      <c r="AN28" s="629"/>
      <c r="AO28" s="629"/>
      <c r="AP28" s="629"/>
      <c r="AQ28" s="629"/>
      <c r="AR28" s="629"/>
      <c r="AS28" s="629"/>
      <c r="AT28" s="629"/>
      <c r="AU28" s="630"/>
      <c r="AV28" s="632"/>
      <c r="AW28" s="632"/>
      <c r="AX28" s="654">
        <v>485</v>
      </c>
      <c r="AY28" s="647">
        <v>470</v>
      </c>
      <c r="AZ28" s="647">
        <v>480</v>
      </c>
      <c r="BA28" s="652">
        <v>560</v>
      </c>
      <c r="BB28" s="647">
        <v>535</v>
      </c>
      <c r="BC28" s="657">
        <v>550</v>
      </c>
      <c r="BD28" s="657">
        <v>590</v>
      </c>
      <c r="BE28" s="657">
        <v>645</v>
      </c>
      <c r="BF28" s="657">
        <v>610</v>
      </c>
      <c r="BG28" s="657">
        <v>470</v>
      </c>
      <c r="BH28" s="662">
        <v>420</v>
      </c>
      <c r="BI28" s="630">
        <v>430</v>
      </c>
      <c r="BJ28" s="657">
        <v>470</v>
      </c>
      <c r="BK28" s="630">
        <v>510</v>
      </c>
      <c r="BL28" s="657">
        <v>510</v>
      </c>
      <c r="BM28" s="657">
        <v>450</v>
      </c>
      <c r="BN28" s="657">
        <v>360</v>
      </c>
      <c r="BO28" s="630">
        <v>380</v>
      </c>
      <c r="BP28" s="657">
        <v>340</v>
      </c>
      <c r="BQ28" s="657">
        <v>380</v>
      </c>
      <c r="BR28" s="657">
        <v>415</v>
      </c>
      <c r="BS28" s="630">
        <v>420</v>
      </c>
      <c r="BT28" s="712">
        <v>470</v>
      </c>
      <c r="BU28" s="724">
        <v>535</v>
      </c>
      <c r="BV28" s="629">
        <v>400</v>
      </c>
      <c r="BW28" s="629">
        <v>360</v>
      </c>
    </row>
    <row r="29" spans="1:78" s="507" customFormat="1">
      <c r="A29" s="624" t="s">
        <v>255</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3">
        <v>495</v>
      </c>
      <c r="AY29" s="647">
        <v>465</v>
      </c>
      <c r="AZ29" s="647">
        <v>480</v>
      </c>
      <c r="BA29" s="647">
        <v>550</v>
      </c>
      <c r="BB29" s="652">
        <v>540</v>
      </c>
      <c r="BC29" s="652">
        <v>560</v>
      </c>
      <c r="BD29" s="661">
        <v>600</v>
      </c>
      <c r="BE29" s="662">
        <v>650</v>
      </c>
      <c r="BF29" s="657">
        <v>590</v>
      </c>
      <c r="BG29" s="657">
        <v>470</v>
      </c>
      <c r="BH29" s="657">
        <v>415</v>
      </c>
      <c r="BI29" s="630">
        <v>430</v>
      </c>
      <c r="BJ29" s="630">
        <v>480</v>
      </c>
      <c r="BK29" s="657">
        <v>500</v>
      </c>
      <c r="BL29" s="657">
        <v>520</v>
      </c>
      <c r="BM29" s="657">
        <v>440</v>
      </c>
      <c r="BN29" s="657">
        <v>360</v>
      </c>
      <c r="BO29" s="657">
        <v>400</v>
      </c>
      <c r="BP29" s="657">
        <v>340</v>
      </c>
      <c r="BQ29" s="630">
        <v>390</v>
      </c>
      <c r="BR29" s="657">
        <v>425</v>
      </c>
      <c r="BS29" s="657">
        <v>415</v>
      </c>
      <c r="BT29" s="630">
        <v>490</v>
      </c>
      <c r="BU29" s="724">
        <v>535</v>
      </c>
      <c r="BV29" s="629">
        <v>380</v>
      </c>
      <c r="BW29" s="629">
        <v>400</v>
      </c>
      <c r="BX29" s="505"/>
      <c r="BY29" s="505"/>
      <c r="BZ29" s="505"/>
    </row>
    <row r="30" spans="1:78" s="507" customFormat="1">
      <c r="A30" s="624" t="s">
        <v>241</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475</v>
      </c>
      <c r="AZ30" s="647">
        <v>485</v>
      </c>
      <c r="BA30" s="647">
        <v>550</v>
      </c>
      <c r="BB30" s="647">
        <v>530</v>
      </c>
      <c r="BC30" s="657">
        <v>550</v>
      </c>
      <c r="BD30" s="657">
        <v>595</v>
      </c>
      <c r="BE30" s="657">
        <v>630</v>
      </c>
      <c r="BF30" s="657">
        <v>610</v>
      </c>
      <c r="BG30" s="657">
        <v>465</v>
      </c>
      <c r="BH30" s="657">
        <v>415</v>
      </c>
      <c r="BI30" s="630">
        <v>430</v>
      </c>
      <c r="BJ30" s="657">
        <v>465</v>
      </c>
      <c r="BK30" s="657">
        <v>500</v>
      </c>
      <c r="BL30" s="630">
        <v>530</v>
      </c>
      <c r="BM30" s="630">
        <v>430</v>
      </c>
      <c r="BN30" s="657">
        <v>335</v>
      </c>
      <c r="BO30" s="657">
        <v>385</v>
      </c>
      <c r="BP30" s="657">
        <v>335</v>
      </c>
      <c r="BQ30" s="630">
        <v>390</v>
      </c>
      <c r="BR30" s="657">
        <v>425</v>
      </c>
      <c r="BS30" s="657">
        <v>420</v>
      </c>
      <c r="BT30" s="712">
        <v>480</v>
      </c>
      <c r="BU30" s="630">
        <v>525</v>
      </c>
      <c r="BV30" s="629">
        <v>350</v>
      </c>
      <c r="BW30" s="629">
        <v>380</v>
      </c>
      <c r="BX30" s="466"/>
      <c r="BY30" s="466"/>
      <c r="BZ30" s="505"/>
    </row>
    <row r="31" spans="1:78" s="507" customFormat="1">
      <c r="A31" s="624" t="s">
        <v>242</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4">
        <v>485</v>
      </c>
      <c r="AY31" s="647">
        <v>475</v>
      </c>
      <c r="AZ31" s="654">
        <v>490</v>
      </c>
      <c r="BA31" s="647">
        <v>563</v>
      </c>
      <c r="BB31" s="647">
        <v>540</v>
      </c>
      <c r="BC31" s="657">
        <v>550</v>
      </c>
      <c r="BD31" s="657">
        <v>595</v>
      </c>
      <c r="BE31" s="657">
        <v>645</v>
      </c>
      <c r="BF31" s="661">
        <v>580</v>
      </c>
      <c r="BG31" s="630">
        <v>450</v>
      </c>
      <c r="BH31" s="629"/>
      <c r="BI31" s="657">
        <v>425</v>
      </c>
      <c r="BJ31" s="657">
        <v>475</v>
      </c>
      <c r="BK31" s="657">
        <v>505</v>
      </c>
      <c r="BL31" s="630">
        <v>530</v>
      </c>
      <c r="BM31" s="657">
        <v>435</v>
      </c>
      <c r="BN31" s="630">
        <v>370</v>
      </c>
      <c r="BO31" s="630">
        <v>380</v>
      </c>
      <c r="BP31" s="657">
        <v>340</v>
      </c>
      <c r="BQ31" s="630">
        <v>390</v>
      </c>
      <c r="BR31" s="657">
        <v>425</v>
      </c>
      <c r="BS31" s="657"/>
      <c r="BT31" s="705"/>
      <c r="BU31" s="705"/>
      <c r="BV31" s="629">
        <v>385</v>
      </c>
      <c r="BW31" s="629">
        <v>365</v>
      </c>
      <c r="BX31" s="466"/>
      <c r="BY31" s="466"/>
      <c r="BZ31" s="505"/>
    </row>
    <row r="32" spans="1:78" s="507" customFormat="1" ht="18" customHeight="1">
      <c r="A32" s="624" t="s">
        <v>254</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c r="AY32" s="647"/>
      <c r="AZ32" s="654"/>
      <c r="BA32" s="647"/>
      <c r="BB32" s="647"/>
      <c r="BC32" s="657"/>
      <c r="BD32" s="657"/>
      <c r="BE32" s="657">
        <v>640</v>
      </c>
      <c r="BF32" s="657">
        <v>595</v>
      </c>
      <c r="BG32" s="630">
        <v>450</v>
      </c>
      <c r="BH32" s="629"/>
      <c r="BI32" s="672">
        <v>430</v>
      </c>
      <c r="BJ32" s="657">
        <v>470</v>
      </c>
      <c r="BK32" s="657">
        <v>500</v>
      </c>
      <c r="BL32" s="630">
        <v>530</v>
      </c>
      <c r="BM32" s="657"/>
      <c r="BN32" s="657">
        <v>360</v>
      </c>
      <c r="BO32" s="629"/>
      <c r="BP32" s="630">
        <v>345</v>
      </c>
      <c r="BQ32" s="657">
        <v>350</v>
      </c>
      <c r="BR32" s="630">
        <v>430</v>
      </c>
      <c r="BS32" s="657">
        <v>415</v>
      </c>
      <c r="BT32" s="712">
        <v>460</v>
      </c>
      <c r="BU32" s="724">
        <v>540</v>
      </c>
      <c r="BV32" s="628"/>
      <c r="BW32" s="628"/>
      <c r="BX32" s="465"/>
      <c r="BY32" s="465"/>
      <c r="BZ32" s="465"/>
    </row>
    <row r="33" spans="1:77" s="507" customFormat="1">
      <c r="A33" s="625"/>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44"/>
      <c r="AY33" s="632"/>
      <c r="AZ33" s="644"/>
      <c r="BA33" s="644"/>
      <c r="BB33" s="644"/>
      <c r="BC33" s="644"/>
      <c r="BD33" s="644"/>
      <c r="BE33" s="644"/>
      <c r="BF33" s="644"/>
      <c r="BG33" s="644"/>
      <c r="BH33" s="644"/>
      <c r="BI33" s="644"/>
      <c r="BJ33" s="644"/>
      <c r="BK33" s="629"/>
      <c r="BL33" s="629"/>
      <c r="BM33" s="629"/>
      <c r="BN33" s="629"/>
      <c r="BO33" s="629"/>
      <c r="BP33" s="629"/>
      <c r="BQ33" s="629"/>
      <c r="BR33" s="629"/>
      <c r="BS33" s="629"/>
      <c r="BX33" s="703"/>
    </row>
    <row r="34" spans="1:77" s="507" customFormat="1">
      <c r="A34" s="638" t="s">
        <v>252</v>
      </c>
      <c r="B34" s="639"/>
      <c r="C34" s="639"/>
      <c r="D34" s="639"/>
      <c r="E34" s="639"/>
      <c r="F34" s="639"/>
      <c r="G34" s="639"/>
      <c r="H34" s="639"/>
      <c r="I34" s="639"/>
      <c r="J34" s="639"/>
      <c r="K34" s="639"/>
      <c r="L34" s="639"/>
      <c r="M34" s="639"/>
      <c r="N34" s="640"/>
      <c r="O34" s="639"/>
      <c r="P34" s="639"/>
      <c r="Q34" s="639"/>
      <c r="R34" s="639"/>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7"/>
      <c r="AT34" s="637"/>
      <c r="AU34" s="637"/>
      <c r="AV34" s="637"/>
      <c r="AW34" s="637"/>
      <c r="AX34" s="642">
        <f>AVERAGE(AX35:AX38)</f>
        <v>475</v>
      </c>
      <c r="AY34" s="642">
        <f t="shared" ref="AY34:BD34" si="40">AVERAGE(AY35:AY38)</f>
        <v>463.75</v>
      </c>
      <c r="AZ34" s="642">
        <f t="shared" si="40"/>
        <v>490.5</v>
      </c>
      <c r="BA34" s="642">
        <f t="shared" si="40"/>
        <v>555.75</v>
      </c>
      <c r="BB34" s="642">
        <f t="shared" si="40"/>
        <v>543.25</v>
      </c>
      <c r="BC34" s="642">
        <f t="shared" si="40"/>
        <v>568.75</v>
      </c>
      <c r="BD34" s="642">
        <f t="shared" si="40"/>
        <v>617.5</v>
      </c>
      <c r="BE34" s="642">
        <f t="shared" ref="BE34:BV34" si="41">AVERAGE(BE35:BE39)</f>
        <v>659</v>
      </c>
      <c r="BF34" s="642">
        <f t="shared" si="41"/>
        <v>588</v>
      </c>
      <c r="BG34" s="642">
        <f t="shared" si="41"/>
        <v>442</v>
      </c>
      <c r="BH34" s="642">
        <f t="shared" si="41"/>
        <v>401.66666666666669</v>
      </c>
      <c r="BI34" s="642">
        <f>AVERAGE(BI35:BI39)</f>
        <v>443</v>
      </c>
      <c r="BJ34" s="642">
        <f t="shared" si="41"/>
        <v>500</v>
      </c>
      <c r="BK34" s="642">
        <f t="shared" si="41"/>
        <v>523</v>
      </c>
      <c r="BL34" s="642">
        <f t="shared" si="41"/>
        <v>533</v>
      </c>
      <c r="BM34" s="642">
        <f t="shared" si="41"/>
        <v>418.75</v>
      </c>
      <c r="BN34" s="642">
        <f t="shared" si="41"/>
        <v>342</v>
      </c>
      <c r="BO34" s="642">
        <f t="shared" si="41"/>
        <v>375</v>
      </c>
      <c r="BP34" s="642">
        <f t="shared" si="41"/>
        <v>351</v>
      </c>
      <c r="BQ34" s="642">
        <f t="shared" si="41"/>
        <v>392</v>
      </c>
      <c r="BR34" s="642">
        <f t="shared" si="41"/>
        <v>441</v>
      </c>
      <c r="BS34" s="642">
        <f t="shared" si="41"/>
        <v>428.75</v>
      </c>
      <c r="BT34" s="642">
        <f t="shared" si="41"/>
        <v>496.25</v>
      </c>
      <c r="BU34" s="642">
        <f t="shared" si="41"/>
        <v>561.25</v>
      </c>
      <c r="BV34" s="660">
        <f t="shared" si="41"/>
        <v>436.25</v>
      </c>
      <c r="BW34" s="660">
        <f t="shared" ref="BW34" si="42">AVERAGE(BW35:BW39)</f>
        <v>436.25</v>
      </c>
      <c r="BX34" s="703"/>
      <c r="BY34" s="703"/>
    </row>
    <row r="35" spans="1:77" s="507" customFormat="1">
      <c r="A35" s="624" t="s">
        <v>240</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4">
        <v>465</v>
      </c>
      <c r="AY35" s="647">
        <v>460</v>
      </c>
      <c r="AZ35" s="647">
        <v>490</v>
      </c>
      <c r="BA35" s="652">
        <v>560</v>
      </c>
      <c r="BB35" s="652">
        <v>545</v>
      </c>
      <c r="BC35" s="657">
        <v>570</v>
      </c>
      <c r="BD35" s="657">
        <v>615</v>
      </c>
      <c r="BE35" s="657">
        <v>670</v>
      </c>
      <c r="BF35" s="657">
        <v>600</v>
      </c>
      <c r="BG35" s="657">
        <v>450</v>
      </c>
      <c r="BH35" s="630">
        <v>410</v>
      </c>
      <c r="BI35" s="657">
        <v>440</v>
      </c>
      <c r="BJ35" s="657">
        <v>500</v>
      </c>
      <c r="BK35" s="672">
        <v>540</v>
      </c>
      <c r="BL35" s="672">
        <v>530</v>
      </c>
      <c r="BM35" s="657">
        <v>430</v>
      </c>
      <c r="BN35" s="657">
        <v>345</v>
      </c>
      <c r="BO35" s="672">
        <v>370</v>
      </c>
      <c r="BP35" s="657">
        <v>350</v>
      </c>
      <c r="BQ35" s="657">
        <v>385</v>
      </c>
      <c r="BR35" s="657">
        <v>435</v>
      </c>
      <c r="BS35" s="630">
        <v>435</v>
      </c>
      <c r="BT35" s="712">
        <v>500</v>
      </c>
      <c r="BU35" s="724">
        <v>565</v>
      </c>
      <c r="BV35" s="629">
        <v>450</v>
      </c>
      <c r="BW35" s="629">
        <v>420</v>
      </c>
      <c r="BX35" s="704"/>
      <c r="BY35" s="703"/>
    </row>
    <row r="36" spans="1:77" s="507" customFormat="1">
      <c r="A36" s="624" t="s">
        <v>255</v>
      </c>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53">
        <v>485</v>
      </c>
      <c r="AY36" s="647">
        <v>465</v>
      </c>
      <c r="AZ36" s="647">
        <v>490</v>
      </c>
      <c r="BA36" s="647">
        <v>550</v>
      </c>
      <c r="BB36" s="652">
        <v>545</v>
      </c>
      <c r="BC36" s="652">
        <v>575</v>
      </c>
      <c r="BD36" s="661">
        <v>620</v>
      </c>
      <c r="BE36" s="657">
        <v>670</v>
      </c>
      <c r="BF36" s="657">
        <v>580</v>
      </c>
      <c r="BG36" s="657">
        <v>450</v>
      </c>
      <c r="BH36" s="657">
        <v>400</v>
      </c>
      <c r="BI36" s="657">
        <v>445</v>
      </c>
      <c r="BJ36" s="657">
        <v>500</v>
      </c>
      <c r="BK36" s="657">
        <v>520</v>
      </c>
      <c r="BL36" s="657">
        <v>535</v>
      </c>
      <c r="BM36" s="657">
        <v>420</v>
      </c>
      <c r="BN36" s="672">
        <v>350</v>
      </c>
      <c r="BO36" s="657">
        <v>390</v>
      </c>
      <c r="BP36" s="657">
        <v>350</v>
      </c>
      <c r="BQ36" s="657">
        <v>405</v>
      </c>
      <c r="BR36" s="657">
        <v>435</v>
      </c>
      <c r="BS36" s="657">
        <v>425</v>
      </c>
      <c r="BT36" s="630">
        <v>510</v>
      </c>
      <c r="BU36" s="630">
        <v>555</v>
      </c>
      <c r="BV36" s="629">
        <v>440</v>
      </c>
      <c r="BW36" s="629">
        <v>460</v>
      </c>
      <c r="BX36" s="704"/>
      <c r="BY36" s="703"/>
    </row>
    <row r="37" spans="1:77" s="507" customFormat="1">
      <c r="A37" s="624" t="s">
        <v>241</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3">
        <v>480</v>
      </c>
      <c r="AY37" s="647">
        <v>465</v>
      </c>
      <c r="AZ37" s="647">
        <v>487</v>
      </c>
      <c r="BA37" s="647">
        <v>550</v>
      </c>
      <c r="BB37" s="647">
        <v>540</v>
      </c>
      <c r="BC37" s="657">
        <v>570</v>
      </c>
      <c r="BD37" s="657">
        <v>615</v>
      </c>
      <c r="BE37" s="657">
        <v>650</v>
      </c>
      <c r="BF37" s="657">
        <v>590</v>
      </c>
      <c r="BG37" s="657">
        <v>445</v>
      </c>
      <c r="BH37" s="657">
        <v>395</v>
      </c>
      <c r="BI37" s="672">
        <v>450</v>
      </c>
      <c r="BJ37" s="657">
        <v>495</v>
      </c>
      <c r="BK37" s="657">
        <v>515</v>
      </c>
      <c r="BL37" s="657">
        <v>540</v>
      </c>
      <c r="BM37" s="657">
        <v>410</v>
      </c>
      <c r="BN37" s="657">
        <v>315</v>
      </c>
      <c r="BO37" s="672">
        <v>370</v>
      </c>
      <c r="BP37" s="657">
        <v>350</v>
      </c>
      <c r="BQ37" s="657">
        <v>400</v>
      </c>
      <c r="BR37" s="657">
        <v>445</v>
      </c>
      <c r="BS37" s="657">
        <v>430</v>
      </c>
      <c r="BT37" s="712">
        <v>500</v>
      </c>
      <c r="BU37" s="630">
        <v>555</v>
      </c>
      <c r="BV37" s="629">
        <v>400</v>
      </c>
      <c r="BW37" s="629">
        <v>430</v>
      </c>
      <c r="BX37" s="703"/>
    </row>
    <row r="38" spans="1:77" s="507" customFormat="1">
      <c r="A38" s="624" t="s">
        <v>242</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470</v>
      </c>
      <c r="AY38" s="647">
        <v>465</v>
      </c>
      <c r="AZ38" s="654">
        <v>495</v>
      </c>
      <c r="BA38" s="647">
        <v>563</v>
      </c>
      <c r="BB38" s="647">
        <v>543</v>
      </c>
      <c r="BC38" s="657">
        <v>560</v>
      </c>
      <c r="BD38" s="661">
        <v>620</v>
      </c>
      <c r="BE38" s="662">
        <v>655</v>
      </c>
      <c r="BF38" s="661">
        <v>570</v>
      </c>
      <c r="BG38" s="630">
        <v>430</v>
      </c>
      <c r="BH38" s="629"/>
      <c r="BI38" s="657">
        <v>440</v>
      </c>
      <c r="BJ38" s="672">
        <v>510</v>
      </c>
      <c r="BK38" s="657">
        <v>520</v>
      </c>
      <c r="BL38" s="657">
        <v>540</v>
      </c>
      <c r="BM38" s="672">
        <v>415</v>
      </c>
      <c r="BN38" s="672">
        <v>350</v>
      </c>
      <c r="BO38" s="672">
        <v>370</v>
      </c>
      <c r="BP38" s="657">
        <v>350</v>
      </c>
      <c r="BQ38" s="630">
        <v>410</v>
      </c>
      <c r="BR38" s="657">
        <v>445</v>
      </c>
      <c r="BS38" s="657"/>
      <c r="BT38" s="705"/>
      <c r="BU38" s="705"/>
      <c r="BV38" s="629">
        <v>455</v>
      </c>
      <c r="BW38" s="629">
        <v>435</v>
      </c>
    </row>
    <row r="39" spans="1:77" s="507" customFormat="1">
      <c r="A39" s="624" t="s">
        <v>254</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c r="AY39" s="647"/>
      <c r="AZ39" s="654"/>
      <c r="BA39" s="647"/>
      <c r="BB39" s="647"/>
      <c r="BC39" s="657"/>
      <c r="BD39" s="661"/>
      <c r="BE39" s="657">
        <v>650</v>
      </c>
      <c r="BF39" s="657">
        <v>600</v>
      </c>
      <c r="BG39" s="657">
        <v>435</v>
      </c>
      <c r="BH39" s="629"/>
      <c r="BI39" s="657">
        <v>440</v>
      </c>
      <c r="BJ39" s="657">
        <v>495</v>
      </c>
      <c r="BK39" s="657">
        <v>520</v>
      </c>
      <c r="BL39" s="657">
        <v>520</v>
      </c>
      <c r="BM39" s="629"/>
      <c r="BN39" s="672">
        <v>350</v>
      </c>
      <c r="BO39" s="629"/>
      <c r="BP39" s="630">
        <v>355</v>
      </c>
      <c r="BQ39" s="657">
        <v>360</v>
      </c>
      <c r="BR39" s="630">
        <v>445</v>
      </c>
      <c r="BS39" s="657">
        <v>425</v>
      </c>
      <c r="BT39" s="712">
        <v>475</v>
      </c>
      <c r="BU39" s="724">
        <v>570</v>
      </c>
      <c r="BV39" s="628"/>
      <c r="BW39" s="628"/>
    </row>
    <row r="40" spans="1:77" s="507" customFormat="1">
      <c r="A40" s="625"/>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44"/>
      <c r="AY40" s="632"/>
      <c r="AZ40" s="644"/>
      <c r="BA40" s="644"/>
      <c r="BB40" s="644"/>
      <c r="BC40" s="644"/>
      <c r="BD40" s="644"/>
      <c r="BE40" s="644"/>
      <c r="BF40" s="644"/>
      <c r="BG40" s="644"/>
      <c r="BH40" s="644"/>
      <c r="BI40" s="644"/>
      <c r="BJ40" s="644"/>
      <c r="BK40" s="627"/>
      <c r="BL40" s="627"/>
      <c r="BM40" s="627"/>
      <c r="BN40" s="627"/>
      <c r="BO40" s="627"/>
      <c r="BP40" s="627"/>
      <c r="BQ40" s="657"/>
      <c r="BR40" s="627"/>
      <c r="BS40" s="627"/>
      <c r="BT40" s="505"/>
      <c r="BU40" s="505"/>
      <c r="BV40" s="505"/>
      <c r="BW40" s="505"/>
      <c r="BY40" s="703"/>
    </row>
    <row r="41" spans="1:77" s="507" customFormat="1">
      <c r="A41" s="638" t="s">
        <v>253</v>
      </c>
      <c r="B41" s="639"/>
      <c r="C41" s="639"/>
      <c r="D41" s="639"/>
      <c r="E41" s="639"/>
      <c r="F41" s="639"/>
      <c r="G41" s="639"/>
      <c r="H41" s="639"/>
      <c r="I41" s="639"/>
      <c r="J41" s="639"/>
      <c r="K41" s="639"/>
      <c r="L41" s="639"/>
      <c r="M41" s="639"/>
      <c r="N41" s="640"/>
      <c r="O41" s="639"/>
      <c r="P41" s="639"/>
      <c r="Q41" s="639"/>
      <c r="R41" s="639"/>
      <c r="S41" s="637"/>
      <c r="T41" s="637"/>
      <c r="U41" s="637"/>
      <c r="V41" s="637"/>
      <c r="W41" s="637"/>
      <c r="X41" s="637"/>
      <c r="Y41" s="637"/>
      <c r="Z41" s="637"/>
      <c r="AA41" s="637"/>
      <c r="AB41" s="637"/>
      <c r="AC41" s="637"/>
      <c r="AD41" s="637"/>
      <c r="AE41" s="637"/>
      <c r="AF41" s="637"/>
      <c r="AG41" s="637"/>
      <c r="AH41" s="637"/>
      <c r="AI41" s="637"/>
      <c r="AJ41" s="637"/>
      <c r="AK41" s="637"/>
      <c r="AL41" s="637"/>
      <c r="AM41" s="637"/>
      <c r="AN41" s="637"/>
      <c r="AO41" s="637"/>
      <c r="AP41" s="637"/>
      <c r="AQ41" s="637"/>
      <c r="AR41" s="637"/>
      <c r="AS41" s="637"/>
      <c r="AT41" s="637"/>
      <c r="AU41" s="637"/>
      <c r="AV41" s="637"/>
      <c r="AW41" s="637"/>
      <c r="AX41" s="642">
        <f>AX6-AX20</f>
        <v>98.600000000000023</v>
      </c>
      <c r="AY41" s="642">
        <f t="shared" ref="AY41:BV41" si="43">AY6-AY20</f>
        <v>149.33000000000004</v>
      </c>
      <c r="AZ41" s="642">
        <f t="shared" si="43"/>
        <v>198.55499999999995</v>
      </c>
      <c r="BA41" s="642">
        <f t="shared" si="43"/>
        <v>95.189999999999941</v>
      </c>
      <c r="BB41" s="642">
        <f t="shared" si="43"/>
        <v>124.06000000000006</v>
      </c>
      <c r="BC41" s="642">
        <f t="shared" si="43"/>
        <v>98.595000000000027</v>
      </c>
      <c r="BD41" s="642">
        <f t="shared" si="43"/>
        <v>65.75</v>
      </c>
      <c r="BE41" s="642">
        <f t="shared" si="43"/>
        <v>35.335000000000036</v>
      </c>
      <c r="BF41" s="642">
        <f t="shared" si="43"/>
        <v>-65.410000000000082</v>
      </c>
      <c r="BG41" s="642">
        <f t="shared" si="43"/>
        <v>38.25</v>
      </c>
      <c r="BH41" s="642">
        <f t="shared" si="43"/>
        <v>70.773333333333255</v>
      </c>
      <c r="BI41" s="642">
        <f t="shared" si="43"/>
        <v>86.509999999999991</v>
      </c>
      <c r="BJ41" s="642">
        <f t="shared" si="43"/>
        <v>69.269999999999982</v>
      </c>
      <c r="BK41" s="642">
        <f t="shared" si="43"/>
        <v>70.980000000000018</v>
      </c>
      <c r="BL41" s="642">
        <f t="shared" si="43"/>
        <v>26.050000000000068</v>
      </c>
      <c r="BM41" s="642">
        <f t="shared" si="43"/>
        <v>51.099999999999966</v>
      </c>
      <c r="BN41" s="642">
        <f t="shared" si="43"/>
        <v>165.45000000000005</v>
      </c>
      <c r="BO41" s="642">
        <f t="shared" si="43"/>
        <v>89.324999999999989</v>
      </c>
      <c r="BP41" s="642">
        <f t="shared" si="43"/>
        <v>155.76999999999998</v>
      </c>
      <c r="BQ41" s="642">
        <f t="shared" si="43"/>
        <v>129.63</v>
      </c>
      <c r="BR41" s="642">
        <f t="shared" si="43"/>
        <v>110.5</v>
      </c>
      <c r="BS41" s="642">
        <f t="shared" si="43"/>
        <v>167.57499999999993</v>
      </c>
      <c r="BT41" s="642">
        <f t="shared" si="43"/>
        <v>77.175000000000068</v>
      </c>
      <c r="BU41" s="642">
        <f t="shared" si="43"/>
        <v>-9</v>
      </c>
      <c r="BV41" s="642">
        <f t="shared" si="43"/>
        <v>126.5</v>
      </c>
      <c r="BW41" s="642">
        <f t="shared" ref="BW41" si="44">BW6-BW20</f>
        <v>114.25</v>
      </c>
    </row>
    <row r="42" spans="1:77" s="507" customFormat="1">
      <c r="A42" s="622"/>
      <c r="B42" s="505"/>
      <c r="C42" s="505"/>
      <c r="D42" s="505"/>
      <c r="E42" s="505"/>
      <c r="F42" s="505"/>
      <c r="G42" s="505"/>
      <c r="H42" s="505"/>
      <c r="I42" s="505"/>
      <c r="J42" s="505"/>
      <c r="K42" s="505"/>
      <c r="L42" s="505"/>
      <c r="M42" s="505"/>
      <c r="N42" s="506"/>
      <c r="O42" s="505"/>
      <c r="P42" s="505"/>
      <c r="Q42" s="505"/>
      <c r="R42" s="505"/>
      <c r="AD42" s="521"/>
      <c r="AU42" s="521"/>
      <c r="BB42" s="623"/>
    </row>
    <row r="43" spans="1:77">
      <c r="D43" s="509"/>
      <c r="E43" s="509"/>
      <c r="F43" s="509"/>
      <c r="G43" s="509"/>
      <c r="H43" s="509"/>
      <c r="I43" s="509"/>
      <c r="J43" s="509"/>
      <c r="K43" s="509"/>
      <c r="L43" s="509"/>
      <c r="M43" s="509"/>
      <c r="BU43" s="725"/>
    </row>
    <row r="44" spans="1:77">
      <c r="D44" s="509"/>
      <c r="E44" s="509"/>
      <c r="F44" s="509"/>
      <c r="G44" s="509"/>
      <c r="H44" s="509"/>
      <c r="I44" s="509"/>
      <c r="J44" s="509"/>
      <c r="K44" s="509"/>
      <c r="L44" s="509"/>
      <c r="M44" s="509"/>
    </row>
    <row r="421" spans="1:87" s="508" customFormat="1">
      <c r="A421" s="432"/>
      <c r="I421" s="508">
        <v>333</v>
      </c>
      <c r="N421" s="510"/>
      <c r="S421" s="432"/>
      <c r="T421" s="432"/>
      <c r="U421" s="432"/>
      <c r="V421" s="432"/>
      <c r="W421" s="432"/>
      <c r="X421" s="432"/>
      <c r="Y421" s="432"/>
      <c r="Z421" s="432"/>
      <c r="AA421" s="432"/>
      <c r="AB421" s="432"/>
      <c r="AC421" s="432"/>
      <c r="AD421" s="518"/>
      <c r="AE421" s="432"/>
      <c r="AF421" s="432"/>
      <c r="AG421" s="432"/>
      <c r="AH421" s="432"/>
      <c r="AI421" s="432"/>
      <c r="AJ421" s="432"/>
      <c r="AK421" s="432"/>
      <c r="AL421" s="432"/>
      <c r="AM421" s="432"/>
      <c r="AN421" s="432"/>
      <c r="AO421" s="432"/>
      <c r="AP421" s="432"/>
      <c r="AQ421" s="432"/>
      <c r="AR421" s="432"/>
      <c r="AS421" s="432"/>
      <c r="AT421" s="432"/>
      <c r="AU421" s="432"/>
      <c r="AV421" s="432"/>
      <c r="AW421" s="432"/>
      <c r="AX421" s="432"/>
      <c r="AY421" s="432"/>
      <c r="AZ421" s="432"/>
      <c r="BA421" s="432"/>
      <c r="BB421"/>
      <c r="BC421" s="432"/>
      <c r="BD421" s="432"/>
      <c r="BE421" s="432"/>
      <c r="BF421" s="432"/>
      <c r="BG421" s="432"/>
      <c r="BH421" s="432"/>
      <c r="BI421" s="432"/>
      <c r="BJ421" s="432"/>
      <c r="BK421" s="432"/>
      <c r="BL421" s="432"/>
      <c r="BM421" s="432"/>
      <c r="BN421" s="432"/>
      <c r="BO421" s="432"/>
      <c r="BP421" s="432"/>
      <c r="BQ421" s="432"/>
      <c r="BR421" s="432"/>
      <c r="BS421" s="432"/>
      <c r="BT421" s="432"/>
      <c r="BU421" s="432"/>
      <c r="BV421" s="432"/>
      <c r="BW421" s="432"/>
      <c r="BX421" s="432"/>
      <c r="BY421" s="432"/>
      <c r="BZ421" s="432"/>
      <c r="CA421" s="432"/>
      <c r="CB421" s="432"/>
      <c r="CC421" s="432"/>
      <c r="CD421" s="432"/>
      <c r="CE421" s="432"/>
      <c r="CF421" s="432"/>
      <c r="CG421" s="432"/>
      <c r="CH421" s="432"/>
      <c r="CI421" s="432"/>
    </row>
  </sheetData>
  <mergeCells count="9">
    <mergeCell ref="BH2:BS2"/>
    <mergeCell ref="BT2:BW2"/>
    <mergeCell ref="A17:BW17"/>
    <mergeCell ref="B2:M2"/>
    <mergeCell ref="N2:R2"/>
    <mergeCell ref="S2:AD2"/>
    <mergeCell ref="AE2:AI2"/>
    <mergeCell ref="AJ2:AU2"/>
    <mergeCell ref="AV2:BG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23"/>
  <sheetViews>
    <sheetView zoomScale="115" zoomScaleNormal="115" workbookViewId="0">
      <selection activeCell="BZ22" sqref="BZ22"/>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bestFit="1" customWidth="1"/>
    <col min="77" max="77" width="10.5" style="432" customWidth="1"/>
    <col min="78" max="79" width="9.125" style="432"/>
    <col min="80" max="80" width="10.875" style="432" customWidth="1"/>
    <col min="81" max="16384" width="9.125" style="432"/>
  </cols>
  <sheetData>
    <row r="1" spans="1:87" ht="18.75" thickBot="1">
      <c r="A1" s="428"/>
      <c r="B1" s="429"/>
      <c r="C1" s="429"/>
      <c r="D1" s="429"/>
      <c r="E1" s="429"/>
      <c r="F1" s="429"/>
      <c r="G1" s="429"/>
      <c r="H1" s="429"/>
      <c r="I1" s="429"/>
      <c r="J1" s="429"/>
      <c r="K1" s="429"/>
      <c r="L1" s="430"/>
      <c r="M1" s="430"/>
      <c r="N1" s="431"/>
      <c r="O1" s="431"/>
      <c r="P1" s="431"/>
      <c r="Q1" s="431"/>
      <c r="R1" s="431"/>
      <c r="BB1" s="548"/>
    </row>
    <row r="2" spans="1:87"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row>
    <row r="3" spans="1:87"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row>
    <row r="4" spans="1:87">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699">
        <v>56</v>
      </c>
      <c r="BW4" s="699">
        <v>57.5</v>
      </c>
      <c r="BX4" s="699">
        <v>59</v>
      </c>
      <c r="BY4" s="547"/>
    </row>
    <row r="5" spans="1:87"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699">
        <v>53.3</v>
      </c>
      <c r="BW5" s="699">
        <v>53.5</v>
      </c>
      <c r="BX5" s="699">
        <v>53</v>
      </c>
      <c r="BY5" s="547"/>
    </row>
    <row r="6" spans="1:87"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699">
        <f t="shared" ref="BV6:BW6" si="11">(BV5*9)+12</f>
        <v>491.7</v>
      </c>
      <c r="BW6" s="699">
        <f t="shared" si="11"/>
        <v>493.5</v>
      </c>
      <c r="BX6" s="699">
        <f t="shared" ref="BX6" si="12">(BX5*9)+12</f>
        <v>489</v>
      </c>
      <c r="BY6" s="547"/>
    </row>
    <row r="7" spans="1:87"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BW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0">
        <f t="shared" si="14"/>
        <v>385</v>
      </c>
      <c r="BX7" s="700">
        <f t="shared" ref="BX7" si="15">(BX8+BX9)/2</f>
        <v>375</v>
      </c>
      <c r="BY7" s="547"/>
    </row>
    <row r="8" spans="1:87"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7">
        <v>360</v>
      </c>
      <c r="BX8" s="707">
        <v>350</v>
      </c>
    </row>
    <row r="9" spans="1:87"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7">
        <v>410</v>
      </c>
      <c r="BX9" s="707">
        <v>400</v>
      </c>
    </row>
    <row r="10" spans="1:87"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W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-17.579999999999927</v>
      </c>
      <c r="BU10" s="710">
        <f t="shared" si="16"/>
        <v>-42.300000000000011</v>
      </c>
      <c r="BV10" s="701">
        <f t="shared" si="16"/>
        <v>36.699999999999989</v>
      </c>
      <c r="BW10" s="701">
        <f t="shared" si="16"/>
        <v>108.5</v>
      </c>
      <c r="BX10" s="701">
        <f t="shared" ref="BX10" si="17">BX6-BX7</f>
        <v>114</v>
      </c>
    </row>
    <row r="11" spans="1:87"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7"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659"/>
      <c r="BZ12" s="659"/>
      <c r="CA12" s="659"/>
      <c r="CB12" s="659"/>
      <c r="CC12" s="659"/>
      <c r="CD12" s="659"/>
      <c r="CE12" s="659"/>
      <c r="CF12" s="659"/>
    </row>
    <row r="13" spans="1:87" ht="18.75" thickBot="1">
      <c r="A13" s="484" t="s">
        <v>237</v>
      </c>
      <c r="B13" s="452">
        <f t="shared" ref="B13:M13" si="18">(B7/11.6)-B4</f>
        <v>-7.6432512315270955</v>
      </c>
      <c r="C13" s="453">
        <f t="shared" si="18"/>
        <v>-16.01966379310344</v>
      </c>
      <c r="D13" s="453">
        <f t="shared" si="18"/>
        <v>-12.933589341692787</v>
      </c>
      <c r="E13" s="453">
        <f t="shared" si="18"/>
        <v>-18.549523809523819</v>
      </c>
      <c r="F13" s="453">
        <f t="shared" si="18"/>
        <v>-23.125965517241376</v>
      </c>
      <c r="G13" s="453">
        <f t="shared" si="18"/>
        <v>-25.667405582922832</v>
      </c>
      <c r="H13" s="453">
        <f t="shared" si="18"/>
        <v>-21.0679235382309</v>
      </c>
      <c r="I13" s="453">
        <f t="shared" si="18"/>
        <v>-15.200205254515595</v>
      </c>
      <c r="J13" s="454">
        <f t="shared" si="18"/>
        <v>-17.189435736677126</v>
      </c>
      <c r="K13" s="454">
        <f t="shared" si="18"/>
        <v>-14.631739811912215</v>
      </c>
      <c r="L13" s="455">
        <f t="shared" si="18"/>
        <v>-6.3630131362889983</v>
      </c>
      <c r="M13" s="485">
        <f t="shared" si="18"/>
        <v>5.6571964017990979</v>
      </c>
      <c r="N13" s="452">
        <f t="shared" ref="N13:N14" si="19">AVERAGE(B13:D13)</f>
        <v>-12.198834788774441</v>
      </c>
      <c r="O13" s="453">
        <f t="shared" ref="O13:O14" si="20">AVERAGE(E13:G13)</f>
        <v>-22.447631636562676</v>
      </c>
      <c r="P13" s="453">
        <f t="shared" ref="P13:P14" si="21">AVERAGE(H13:J13)</f>
        <v>-17.81918817647454</v>
      </c>
      <c r="Q13" s="486">
        <f t="shared" ref="Q13:Q14" si="22">AVERAGE(K13:M13)</f>
        <v>-5.112518848800705</v>
      </c>
      <c r="R13" s="487">
        <f t="shared" ref="R13:R14" si="23">AVERAGE(B13:M13)</f>
        <v>-14.39454336265309</v>
      </c>
      <c r="S13" s="456">
        <f t="shared" ref="S13:AD13" si="24">(S7/11.6)-S4</f>
        <v>4.4836034482758613</v>
      </c>
      <c r="T13" s="457">
        <f t="shared" si="24"/>
        <v>-3.7965517241379274</v>
      </c>
      <c r="U13" s="457">
        <f t="shared" si="24"/>
        <v>-9.065517241379311</v>
      </c>
      <c r="V13" s="457">
        <f t="shared" si="24"/>
        <v>-10.407405582922831</v>
      </c>
      <c r="W13" s="457">
        <f t="shared" si="24"/>
        <v>-14.353934169278993</v>
      </c>
      <c r="X13" s="457">
        <f t="shared" si="24"/>
        <v>-16.715353901996366</v>
      </c>
      <c r="Y13" s="488">
        <f t="shared" si="24"/>
        <v>-16.511724137931033</v>
      </c>
      <c r="Z13" s="512">
        <f t="shared" si="24"/>
        <v>-18.960893416927892</v>
      </c>
      <c r="AA13" s="512">
        <f t="shared" si="24"/>
        <v>-17.036420361247952</v>
      </c>
      <c r="AB13" s="457">
        <f t="shared" si="24"/>
        <v>-18.639696223316911</v>
      </c>
      <c r="AC13" s="488">
        <f t="shared" si="24"/>
        <v>-8.5197178683385602</v>
      </c>
      <c r="AD13" s="520">
        <f t="shared" si="24"/>
        <v>-17.959688013136294</v>
      </c>
      <c r="AE13" s="459">
        <f t="shared" ref="AE13:AE14" si="25">AVERAGE(S13:U13)</f>
        <v>-2.7928218390804589</v>
      </c>
      <c r="AF13" s="458">
        <f t="shared" ref="AF13:AF14" si="26">AVERAGE(V13:X13)</f>
        <v>-13.825564551399395</v>
      </c>
      <c r="AG13" s="458">
        <f t="shared" ref="AG13:AG14" si="27">AVERAGE(Y13:AA13)</f>
        <v>-17.503012638702291</v>
      </c>
      <c r="AH13" s="458">
        <f t="shared" ref="AH13:AH14" si="28">AVERAGE(AB13:AD13)</f>
        <v>-15.039700701597255</v>
      </c>
      <c r="AI13" s="531">
        <f t="shared" ref="AI13:AI14" si="29">AVERAGE(S13:AD13)</f>
        <v>-12.290274932694849</v>
      </c>
      <c r="AJ13" s="619">
        <f t="shared" ref="AJ13:BW13" si="30">(AJ7/11.6)-AJ4</f>
        <v>-13.633793103448276</v>
      </c>
      <c r="AK13" s="620">
        <f t="shared" si="30"/>
        <v>-6.5951724137931009</v>
      </c>
      <c r="AL13" s="545">
        <f t="shared" si="30"/>
        <v>-4.6482758620689637</v>
      </c>
      <c r="AM13" s="546">
        <f t="shared" si="30"/>
        <v>-12.634827586206896</v>
      </c>
      <c r="AN13" s="546">
        <f t="shared" si="30"/>
        <v>-17.134827586206896</v>
      </c>
      <c r="AO13" s="546">
        <f t="shared" si="30"/>
        <v>-13.064827586206896</v>
      </c>
      <c r="AP13" s="546">
        <f t="shared" si="30"/>
        <v>-16.966551724137929</v>
      </c>
      <c r="AQ13" s="546">
        <f t="shared" si="30"/>
        <v>-12.28896551724138</v>
      </c>
      <c r="AR13" s="546">
        <f t="shared" si="30"/>
        <v>-11.427120689655169</v>
      </c>
      <c r="AS13" s="546">
        <f t="shared" si="30"/>
        <v>-5.7655172413793068</v>
      </c>
      <c r="AT13" s="546">
        <f t="shared" si="30"/>
        <v>-11.03551724137931</v>
      </c>
      <c r="AU13" s="621">
        <f t="shared" si="30"/>
        <v>-11.600000000000001</v>
      </c>
      <c r="AV13" s="568">
        <f t="shared" si="30"/>
        <v>-16.189999999999998</v>
      </c>
      <c r="AW13" s="569">
        <f t="shared" si="30"/>
        <v>-18.323448275862063</v>
      </c>
      <c r="AX13" s="569">
        <f t="shared" si="30"/>
        <v>-22.007241379310344</v>
      </c>
      <c r="AY13" s="569">
        <f t="shared" si="30"/>
        <v>-27.537241379310338</v>
      </c>
      <c r="AZ13" s="569">
        <f t="shared" si="30"/>
        <v>-31.091034482758616</v>
      </c>
      <c r="BA13" s="569">
        <f t="shared" si="30"/>
        <v>-25.314137931034487</v>
      </c>
      <c r="BB13" s="569">
        <f t="shared" si="30"/>
        <v>-24.628620689655179</v>
      </c>
      <c r="BC13" s="569">
        <f t="shared" si="30"/>
        <v>-21.843448275862059</v>
      </c>
      <c r="BD13" s="569">
        <f t="shared" si="30"/>
        <v>-21.767241379310342</v>
      </c>
      <c r="BE13" s="569">
        <f t="shared" si="30"/>
        <v>-22.924482758620691</v>
      </c>
      <c r="BF13" s="569">
        <f t="shared" si="30"/>
        <v>-19.654827586206899</v>
      </c>
      <c r="BG13" s="664">
        <f t="shared" si="30"/>
        <v>-20.25103448275862</v>
      </c>
      <c r="BH13" s="669">
        <f t="shared" si="30"/>
        <v>-22.442068965517237</v>
      </c>
      <c r="BI13" s="669">
        <f t="shared" si="30"/>
        <v>-25.345862068965509</v>
      </c>
      <c r="BJ13" s="669">
        <f t="shared" si="30"/>
        <v>-23.395517241379316</v>
      </c>
      <c r="BK13" s="669">
        <f t="shared" si="30"/>
        <v>-25.691379310344828</v>
      </c>
      <c r="BL13" s="669">
        <f t="shared" si="30"/>
        <v>-23.905862068965511</v>
      </c>
      <c r="BM13" s="669">
        <f t="shared" si="30"/>
        <v>-25.337586206896546</v>
      </c>
      <c r="BN13" s="669">
        <f t="shared" si="30"/>
        <v>-31.78448275862069</v>
      </c>
      <c r="BO13" s="669">
        <f t="shared" si="30"/>
        <v>-27.64448275862069</v>
      </c>
      <c r="BP13" s="669">
        <f t="shared" si="30"/>
        <v>-30.516551724137926</v>
      </c>
      <c r="BQ13" s="669">
        <f t="shared" si="30"/>
        <v>-22.516551724137926</v>
      </c>
      <c r="BR13" s="669">
        <f t="shared" si="30"/>
        <v>-24.084482758620688</v>
      </c>
      <c r="BS13" s="669">
        <f t="shared" si="30"/>
        <v>-25.422413793103445</v>
      </c>
      <c r="BT13" s="669">
        <f t="shared" si="30"/>
        <v>-14.505517241379316</v>
      </c>
      <c r="BU13" s="669">
        <f t="shared" si="30"/>
        <v>-8.9613793103448245</v>
      </c>
      <c r="BV13" s="664">
        <f t="shared" si="30"/>
        <v>-16.775862068965516</v>
      </c>
      <c r="BW13" s="664">
        <f t="shared" si="30"/>
        <v>-24.310344827586206</v>
      </c>
      <c r="BX13" s="664">
        <f t="shared" ref="BX13" si="31">(BX7/11.6)-BX4</f>
        <v>-26.672413793103445</v>
      </c>
    </row>
    <row r="14" spans="1:87" s="503" customFormat="1" ht="18" hidden="1" customHeight="1">
      <c r="A14" s="489" t="s">
        <v>238</v>
      </c>
      <c r="B14" s="460">
        <f>(333/11.6)-B4</f>
        <v>-16.867389162561576</v>
      </c>
      <c r="C14" s="461">
        <f t="shared" ref="C14:M14" si="32">(333/11.6)-C4</f>
        <v>-27.140353448275857</v>
      </c>
      <c r="D14" s="461">
        <f t="shared" si="32"/>
        <v>-25.950830721003133</v>
      </c>
      <c r="E14" s="461">
        <f t="shared" si="32"/>
        <v>-29.842627257799681</v>
      </c>
      <c r="F14" s="461">
        <f t="shared" si="32"/>
        <v>-34.85010344827586</v>
      </c>
      <c r="G14" s="461">
        <f t="shared" si="32"/>
        <v>-33.08119868637111</v>
      </c>
      <c r="H14" s="461">
        <f t="shared" si="32"/>
        <v>-27.447233883058484</v>
      </c>
      <c r="I14" s="461">
        <f t="shared" si="32"/>
        <v>-19.165722495894908</v>
      </c>
      <c r="J14" s="462">
        <f t="shared" si="32"/>
        <v>-16.672194357366781</v>
      </c>
      <c r="K14" s="490">
        <f t="shared" si="32"/>
        <v>-17.131739811912215</v>
      </c>
      <c r="L14" s="491">
        <f t="shared" si="32"/>
        <v>-13.087151067323479</v>
      </c>
      <c r="M14" s="492">
        <f t="shared" si="32"/>
        <v>-5.8083208395802153</v>
      </c>
      <c r="N14" s="493">
        <f t="shared" si="19"/>
        <v>-23.319524443946857</v>
      </c>
      <c r="O14" s="494">
        <f t="shared" si="20"/>
        <v>-32.591309797482218</v>
      </c>
      <c r="P14" s="494">
        <f t="shared" si="21"/>
        <v>-21.09505024544006</v>
      </c>
      <c r="Q14" s="495">
        <f t="shared" si="22"/>
        <v>-12.009070572938635</v>
      </c>
      <c r="R14" s="496">
        <f t="shared" si="23"/>
        <v>-22.253738764951944</v>
      </c>
      <c r="S14" s="497">
        <f t="shared" ref="S14:AD14" si="33">(333/11.6)-S4</f>
        <v>1.8973965517241353</v>
      </c>
      <c r="T14" s="498">
        <f t="shared" si="33"/>
        <v>-0.69310344827585979</v>
      </c>
      <c r="U14" s="498">
        <f t="shared" si="33"/>
        <v>-6.3931034482758626</v>
      </c>
      <c r="V14" s="498">
        <f t="shared" si="33"/>
        <v>-10.321198686371108</v>
      </c>
      <c r="W14" s="498">
        <f t="shared" si="33"/>
        <v>-15.560830721003132</v>
      </c>
      <c r="X14" s="498">
        <f t="shared" si="33"/>
        <v>-17.66362976406533</v>
      </c>
      <c r="Y14" s="499">
        <f t="shared" si="33"/>
        <v>-13.753103448275862</v>
      </c>
      <c r="Z14" s="513">
        <f t="shared" si="33"/>
        <v>-14.995376175548582</v>
      </c>
      <c r="AA14" s="513">
        <f t="shared" si="33"/>
        <v>-14.622627257799675</v>
      </c>
      <c r="AB14" s="498">
        <f t="shared" si="33"/>
        <v>-20.277627257799669</v>
      </c>
      <c r="AC14" s="499">
        <f t="shared" si="33"/>
        <v>-15.157648902821318</v>
      </c>
      <c r="AD14" s="525">
        <f t="shared" si="33"/>
        <v>-23.390722495894916</v>
      </c>
      <c r="AE14" s="501">
        <f t="shared" si="25"/>
        <v>-1.7296034482758624</v>
      </c>
      <c r="AF14" s="500">
        <f t="shared" si="26"/>
        <v>-14.515219723813189</v>
      </c>
      <c r="AG14" s="500">
        <f t="shared" si="27"/>
        <v>-14.457035627208038</v>
      </c>
      <c r="AH14" s="500">
        <f t="shared" si="28"/>
        <v>-19.608666218838636</v>
      </c>
      <c r="AI14" s="502">
        <f t="shared" si="29"/>
        <v>-12.577631254533932</v>
      </c>
      <c r="AJ14" s="537">
        <f t="shared" ref="AJ14:AU14" si="34">(333/11.6)-AJ4</f>
        <v>-25.01310344827586</v>
      </c>
      <c r="AK14" s="538">
        <f t="shared" si="34"/>
        <v>-25.733103448275859</v>
      </c>
      <c r="AL14" s="538">
        <f t="shared" si="34"/>
        <v>-22.493103448275864</v>
      </c>
      <c r="AM14" s="539">
        <f t="shared" si="34"/>
        <v>-23.58310344827586</v>
      </c>
      <c r="AN14" s="539">
        <f t="shared" si="34"/>
        <v>-21.83310344827586</v>
      </c>
      <c r="AO14" s="539">
        <f t="shared" si="34"/>
        <v>-17.76310344827586</v>
      </c>
      <c r="AP14" s="539">
        <f t="shared" si="34"/>
        <v>-18.863103448275861</v>
      </c>
      <c r="AQ14" s="540">
        <f t="shared" si="34"/>
        <v>-21.51310344827586</v>
      </c>
      <c r="AR14" s="541">
        <f t="shared" si="34"/>
        <v>-24.961603448275856</v>
      </c>
      <c r="AS14" s="542">
        <f t="shared" si="34"/>
        <v>-26.843103448275858</v>
      </c>
      <c r="AT14" s="543">
        <f t="shared" si="34"/>
        <v>-32.113103448275865</v>
      </c>
      <c r="AU14" s="544">
        <f t="shared" si="34"/>
        <v>-32.893103448275866</v>
      </c>
      <c r="AV14" s="542"/>
      <c r="AW14" s="543"/>
      <c r="AX14" s="543"/>
      <c r="AY14" s="543"/>
      <c r="AZ14" s="544"/>
      <c r="BB14"/>
      <c r="BX14" s="655"/>
      <c r="BY14" s="655"/>
      <c r="BZ14" s="655"/>
      <c r="CA14" s="655"/>
      <c r="CB14" s="655"/>
      <c r="CC14" s="655"/>
      <c r="CD14" s="655"/>
      <c r="CE14" s="655"/>
      <c r="CF14" s="655"/>
      <c r="CG14" s="655"/>
      <c r="CH14" s="655"/>
      <c r="CI14" s="655"/>
    </row>
    <row r="15" spans="1:87" s="507" customFormat="1">
      <c r="A15" s="734"/>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c r="CD15" s="656"/>
      <c r="CE15" s="656"/>
      <c r="CF15" s="656"/>
      <c r="CG15" s="656"/>
      <c r="CH15" s="656"/>
      <c r="CI15" s="656"/>
    </row>
    <row r="16" spans="1:87" s="507" customFormat="1">
      <c r="A16" s="734"/>
      <c r="B16" s="505"/>
      <c r="C16" s="505"/>
      <c r="D16" s="505"/>
      <c r="E16" s="505"/>
      <c r="F16" s="505"/>
      <c r="G16" s="505"/>
      <c r="H16" s="505"/>
      <c r="I16" s="505"/>
      <c r="J16" s="505"/>
      <c r="K16" s="505"/>
      <c r="L16" s="505"/>
      <c r="M16" s="505"/>
      <c r="N16" s="506"/>
      <c r="O16" s="505"/>
      <c r="P16" s="505"/>
      <c r="Q16" s="505"/>
      <c r="R16" s="505"/>
      <c r="AD16" s="521"/>
      <c r="AU16" s="521"/>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656"/>
      <c r="BY16" s="656"/>
      <c r="BZ16" s="656"/>
      <c r="CA16" s="656"/>
      <c r="CB16" s="656"/>
      <c r="CC16" s="656"/>
      <c r="CD16" s="656"/>
      <c r="CE16" s="656"/>
      <c r="CF16" s="656"/>
      <c r="CG16" s="656"/>
      <c r="CH16" s="656"/>
      <c r="CI16" s="656"/>
    </row>
    <row r="17" spans="1:78" s="507" customFormat="1">
      <c r="A17" s="1233" t="s">
        <v>280</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row>
    <row r="18" spans="1:78" s="507" customFormat="1" ht="18.75" thickBot="1">
      <c r="A18" s="734"/>
      <c r="B18" s="734"/>
      <c r="C18" s="734"/>
      <c r="D18" s="734"/>
      <c r="E18" s="734"/>
      <c r="F18" s="734"/>
      <c r="G18" s="734"/>
      <c r="H18" s="734"/>
      <c r="I18" s="734"/>
      <c r="J18" s="734"/>
      <c r="K18" s="734"/>
      <c r="L18" s="734"/>
      <c r="M18" s="734"/>
      <c r="N18" s="734"/>
      <c r="O18" s="734"/>
      <c r="P18" s="734"/>
      <c r="Q18" s="734"/>
      <c r="R18" s="734"/>
      <c r="S18" s="734"/>
      <c r="T18" s="734"/>
      <c r="U18" s="734"/>
      <c r="V18" s="734"/>
      <c r="W18" s="734"/>
      <c r="X18" s="734"/>
      <c r="Y18" s="734"/>
      <c r="Z18" s="734"/>
      <c r="AA18" s="734"/>
      <c r="AB18" s="734"/>
      <c r="AC18" s="734"/>
      <c r="AD18" s="734"/>
      <c r="AE18" s="734"/>
      <c r="AF18" s="734"/>
      <c r="AG18" s="734"/>
      <c r="AH18" s="734"/>
      <c r="AI18" s="734"/>
      <c r="AJ18" s="734"/>
      <c r="AK18" s="734"/>
      <c r="AL18" s="734"/>
      <c r="AM18" s="734"/>
      <c r="AN18" s="734"/>
      <c r="AO18" s="734"/>
      <c r="AP18" s="734"/>
      <c r="AQ18" s="734"/>
      <c r="AR18" s="734"/>
      <c r="AS18" s="734"/>
      <c r="AT18" s="734"/>
      <c r="AU18" s="734"/>
      <c r="AV18" s="734"/>
      <c r="AW18" s="734"/>
      <c r="AX18" s="734"/>
      <c r="AY18" s="734"/>
      <c r="AZ18" s="734"/>
      <c r="BA18" s="734"/>
      <c r="BB18" s="734"/>
      <c r="BC18" s="734"/>
      <c r="BD18" s="734"/>
      <c r="BE18" s="734"/>
      <c r="BF18" s="734"/>
      <c r="BG18" s="734"/>
      <c r="BH18" s="734"/>
      <c r="BI18" s="734"/>
      <c r="BJ18" s="734"/>
      <c r="BK18" s="734"/>
      <c r="BL18" s="734"/>
      <c r="BM18" s="734"/>
      <c r="BN18" s="734"/>
      <c r="BO18" s="734"/>
      <c r="BP18" s="734"/>
      <c r="BQ18" s="734"/>
      <c r="BR18" s="734"/>
      <c r="BS18" s="734"/>
      <c r="BT18" s="726" t="s">
        <v>274</v>
      </c>
      <c r="BU18" s="726" t="s">
        <v>273</v>
      </c>
      <c r="BV18" s="726" t="s">
        <v>273</v>
      </c>
      <c r="BW18" s="734"/>
    </row>
    <row r="19" spans="1:78"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row>
    <row r="20" spans="1:78" s="507" customForma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5">AVERAGE(AX21:AX24)</f>
        <v>482.5</v>
      </c>
      <c r="AY20" s="642">
        <f t="shared" si="35"/>
        <v>467.5</v>
      </c>
      <c r="AZ20" s="642">
        <f t="shared" si="35"/>
        <v>487.125</v>
      </c>
      <c r="BA20" s="642">
        <f t="shared" si="35"/>
        <v>555.75</v>
      </c>
      <c r="BB20" s="642">
        <f t="shared" si="35"/>
        <v>539.75</v>
      </c>
      <c r="BC20" s="642">
        <f t="shared" si="35"/>
        <v>560.625</v>
      </c>
      <c r="BD20" s="642">
        <f t="shared" si="35"/>
        <v>606.25</v>
      </c>
      <c r="BE20" s="642">
        <f t="shared" si="35"/>
        <v>651.875</v>
      </c>
      <c r="BF20" s="642">
        <f t="shared" si="35"/>
        <v>591.25</v>
      </c>
      <c r="BG20" s="642">
        <f t="shared" si="35"/>
        <v>453.75</v>
      </c>
      <c r="BH20" s="642">
        <f t="shared" si="35"/>
        <v>409.16666666666669</v>
      </c>
      <c r="BI20" s="642">
        <f>AVERAGE(BI21:BI25)</f>
        <v>436</v>
      </c>
      <c r="BJ20" s="642">
        <f>AVERAGE(BJ21:BJ25)</f>
        <v>486</v>
      </c>
      <c r="BK20" s="642">
        <f>AVERAGE(BK21:BK25)</f>
        <v>513</v>
      </c>
      <c r="BL20" s="642">
        <f t="shared" ref="BL20:BW20" si="36">AVERAGE(BL21:BL25)</f>
        <v>528.5</v>
      </c>
      <c r="BM20" s="642">
        <f t="shared" si="36"/>
        <v>428.75</v>
      </c>
      <c r="BN20" s="642">
        <f t="shared" si="36"/>
        <v>349.5</v>
      </c>
      <c r="BO20" s="642">
        <f t="shared" si="36"/>
        <v>380.625</v>
      </c>
      <c r="BP20" s="642">
        <f t="shared" si="36"/>
        <v>345.5</v>
      </c>
      <c r="BQ20" s="642">
        <f t="shared" si="36"/>
        <v>393.75</v>
      </c>
      <c r="BR20" s="642">
        <f t="shared" si="36"/>
        <v>432.5</v>
      </c>
      <c r="BS20" s="702">
        <f t="shared" si="36"/>
        <v>423.125</v>
      </c>
      <c r="BT20" s="702">
        <f t="shared" si="36"/>
        <v>485.625</v>
      </c>
      <c r="BU20" s="702">
        <f t="shared" si="36"/>
        <v>547.5</v>
      </c>
      <c r="BV20" s="702">
        <f t="shared" si="36"/>
        <v>407.5</v>
      </c>
      <c r="BW20" s="674">
        <f t="shared" si="36"/>
        <v>395</v>
      </c>
      <c r="BX20" s="674">
        <f t="shared" ref="BX20" si="37">AVERAGE(BX21:BX25)</f>
        <v>378.75</v>
      </c>
    </row>
    <row r="21" spans="1:78" s="507" customForma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BW21" si="38">(AX28+AX36)/2</f>
        <v>475</v>
      </c>
      <c r="AY21" s="657">
        <f t="shared" si="38"/>
        <v>465</v>
      </c>
      <c r="AZ21" s="657">
        <f t="shared" si="38"/>
        <v>485</v>
      </c>
      <c r="BA21" s="652">
        <f t="shared" si="38"/>
        <v>560</v>
      </c>
      <c r="BB21" s="657">
        <f t="shared" si="38"/>
        <v>540</v>
      </c>
      <c r="BC21" s="657">
        <f t="shared" si="38"/>
        <v>560</v>
      </c>
      <c r="BD21" s="657">
        <f t="shared" si="38"/>
        <v>602.5</v>
      </c>
      <c r="BE21" s="652">
        <f t="shared" si="38"/>
        <v>657.5</v>
      </c>
      <c r="BF21" s="657">
        <f t="shared" si="38"/>
        <v>605</v>
      </c>
      <c r="BG21" s="657">
        <f t="shared" si="38"/>
        <v>460</v>
      </c>
      <c r="BH21" s="652">
        <f t="shared" si="38"/>
        <v>415</v>
      </c>
      <c r="BI21" s="657">
        <f t="shared" si="38"/>
        <v>435</v>
      </c>
      <c r="BJ21" s="657">
        <f t="shared" si="38"/>
        <v>485</v>
      </c>
      <c r="BK21" s="652">
        <f t="shared" si="38"/>
        <v>525</v>
      </c>
      <c r="BL21" s="657">
        <f t="shared" si="38"/>
        <v>520</v>
      </c>
      <c r="BM21" s="657">
        <f t="shared" si="38"/>
        <v>440</v>
      </c>
      <c r="BN21" s="657">
        <f t="shared" si="38"/>
        <v>352.5</v>
      </c>
      <c r="BO21" s="652">
        <f t="shared" si="38"/>
        <v>375</v>
      </c>
      <c r="BP21" s="657">
        <f t="shared" si="38"/>
        <v>345</v>
      </c>
      <c r="BQ21" s="657">
        <f t="shared" si="38"/>
        <v>382.5</v>
      </c>
      <c r="BR21" s="657">
        <f t="shared" si="38"/>
        <v>425</v>
      </c>
      <c r="BS21" s="652">
        <f t="shared" si="38"/>
        <v>427.5</v>
      </c>
      <c r="BT21" s="711">
        <f t="shared" si="38"/>
        <v>485</v>
      </c>
      <c r="BU21" s="657">
        <f t="shared" si="38"/>
        <v>550</v>
      </c>
      <c r="BV21" s="652">
        <f t="shared" si="38"/>
        <v>425</v>
      </c>
      <c r="BW21" s="652">
        <f t="shared" si="38"/>
        <v>395</v>
      </c>
      <c r="BX21" s="652">
        <f t="shared" ref="BX21" si="39">(BX28+BX36)/2</f>
        <v>395</v>
      </c>
    </row>
    <row r="22" spans="1:78" s="507" customForma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ref="AX22:BW22" si="40">(AX29+AX37)/2</f>
        <v>490</v>
      </c>
      <c r="AY22" s="657">
        <f t="shared" si="40"/>
        <v>465</v>
      </c>
      <c r="AZ22" s="657">
        <f t="shared" si="40"/>
        <v>485</v>
      </c>
      <c r="BA22" s="657">
        <f t="shared" si="40"/>
        <v>550</v>
      </c>
      <c r="BB22" s="652">
        <f t="shared" si="40"/>
        <v>542.5</v>
      </c>
      <c r="BC22" s="662">
        <f t="shared" si="40"/>
        <v>567.5</v>
      </c>
      <c r="BD22" s="652">
        <f t="shared" si="40"/>
        <v>610</v>
      </c>
      <c r="BE22" s="657">
        <f t="shared" si="40"/>
        <v>660</v>
      </c>
      <c r="BF22" s="657">
        <f t="shared" si="40"/>
        <v>585</v>
      </c>
      <c r="BG22" s="657">
        <f t="shared" si="40"/>
        <v>460</v>
      </c>
      <c r="BH22" s="657">
        <f t="shared" si="40"/>
        <v>407.5</v>
      </c>
      <c r="BI22" s="657">
        <f t="shared" si="40"/>
        <v>437.5</v>
      </c>
      <c r="BJ22" s="657">
        <f t="shared" si="40"/>
        <v>490</v>
      </c>
      <c r="BK22" s="657">
        <f t="shared" si="40"/>
        <v>510</v>
      </c>
      <c r="BL22" s="652">
        <f t="shared" si="40"/>
        <v>527.5</v>
      </c>
      <c r="BM22" s="657">
        <f t="shared" si="40"/>
        <v>430</v>
      </c>
      <c r="BN22" s="657">
        <f t="shared" si="40"/>
        <v>355</v>
      </c>
      <c r="BO22" s="657">
        <f t="shared" si="40"/>
        <v>395</v>
      </c>
      <c r="BP22" s="657">
        <f t="shared" si="40"/>
        <v>345</v>
      </c>
      <c r="BQ22" s="657">
        <f t="shared" si="40"/>
        <v>397.5</v>
      </c>
      <c r="BR22" s="657">
        <f t="shared" si="40"/>
        <v>430</v>
      </c>
      <c r="BS22" s="657">
        <f t="shared" si="40"/>
        <v>420</v>
      </c>
      <c r="BT22" s="652">
        <f t="shared" si="40"/>
        <v>500</v>
      </c>
      <c r="BU22" s="657">
        <f t="shared" si="40"/>
        <v>545</v>
      </c>
      <c r="BV22" s="657">
        <f t="shared" si="40"/>
        <v>410</v>
      </c>
      <c r="BW22" s="652">
        <f t="shared" si="40"/>
        <v>375</v>
      </c>
      <c r="BX22" s="652">
        <f>(BX29+BX37)/2</f>
        <v>355</v>
      </c>
    </row>
    <row r="23" spans="1:78" s="507" customForma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ref="AX23:BW23" si="41">(AX30+AX38)/2</f>
        <v>487.5</v>
      </c>
      <c r="AY23" s="657">
        <f t="shared" si="41"/>
        <v>470</v>
      </c>
      <c r="AZ23" s="657">
        <f t="shared" si="41"/>
        <v>486</v>
      </c>
      <c r="BA23" s="657">
        <f t="shared" si="41"/>
        <v>550</v>
      </c>
      <c r="BB23" s="657">
        <f t="shared" si="41"/>
        <v>535</v>
      </c>
      <c r="BC23" s="657">
        <f t="shared" si="41"/>
        <v>560</v>
      </c>
      <c r="BD23" s="657">
        <f t="shared" si="41"/>
        <v>605</v>
      </c>
      <c r="BE23" s="657">
        <f t="shared" si="41"/>
        <v>640</v>
      </c>
      <c r="BF23" s="657">
        <f t="shared" si="41"/>
        <v>600</v>
      </c>
      <c r="BG23" s="657">
        <f t="shared" si="41"/>
        <v>455</v>
      </c>
      <c r="BH23" s="657">
        <f t="shared" si="41"/>
        <v>405</v>
      </c>
      <c r="BI23" s="652">
        <f t="shared" si="41"/>
        <v>440</v>
      </c>
      <c r="BJ23" s="657">
        <f t="shared" si="41"/>
        <v>480</v>
      </c>
      <c r="BK23" s="657">
        <f t="shared" si="41"/>
        <v>507.5</v>
      </c>
      <c r="BL23" s="657">
        <f t="shared" si="41"/>
        <v>535</v>
      </c>
      <c r="BM23" s="652">
        <f t="shared" si="41"/>
        <v>420</v>
      </c>
      <c r="BN23" s="657">
        <f t="shared" si="41"/>
        <v>325</v>
      </c>
      <c r="BO23" s="657">
        <f t="shared" si="41"/>
        <v>377.5</v>
      </c>
      <c r="BP23" s="657">
        <f t="shared" si="41"/>
        <v>342.5</v>
      </c>
      <c r="BQ23" s="657">
        <f t="shared" si="41"/>
        <v>395</v>
      </c>
      <c r="BR23" s="657">
        <f t="shared" si="41"/>
        <v>435</v>
      </c>
      <c r="BS23" s="657">
        <f t="shared" si="41"/>
        <v>425</v>
      </c>
      <c r="BT23" s="711">
        <f t="shared" si="41"/>
        <v>490</v>
      </c>
      <c r="BU23" s="652">
        <f t="shared" si="41"/>
        <v>540</v>
      </c>
      <c r="BV23" s="657">
        <f t="shared" si="41"/>
        <v>375</v>
      </c>
      <c r="BW23" s="652">
        <f t="shared" si="41"/>
        <v>405</v>
      </c>
      <c r="BX23" s="652">
        <f t="shared" ref="BX23" si="42">(BX30+BX38)/2</f>
        <v>385</v>
      </c>
    </row>
    <row r="24" spans="1:78" s="507" customForma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ref="AX24:BG24" si="43">(AX31+AX39)/2</f>
        <v>477.5</v>
      </c>
      <c r="AY24" s="657">
        <f t="shared" si="43"/>
        <v>470</v>
      </c>
      <c r="AZ24" s="652">
        <f t="shared" si="43"/>
        <v>492.5</v>
      </c>
      <c r="BA24" s="657">
        <f t="shared" si="43"/>
        <v>563</v>
      </c>
      <c r="BB24" s="657">
        <f t="shared" si="43"/>
        <v>541.5</v>
      </c>
      <c r="BC24" s="657">
        <f t="shared" si="43"/>
        <v>555</v>
      </c>
      <c r="BD24" s="657">
        <f t="shared" si="43"/>
        <v>607.5</v>
      </c>
      <c r="BE24" s="657">
        <f t="shared" si="43"/>
        <v>650</v>
      </c>
      <c r="BF24" s="652">
        <f t="shared" si="43"/>
        <v>575</v>
      </c>
      <c r="BG24" s="652">
        <f t="shared" si="43"/>
        <v>440</v>
      </c>
      <c r="BH24" s="652"/>
      <c r="BI24" s="657">
        <f t="shared" ref="BI24:BR24" si="44">(BI31+BI39)/2</f>
        <v>432.5</v>
      </c>
      <c r="BJ24" s="652">
        <f t="shared" si="44"/>
        <v>492.5</v>
      </c>
      <c r="BK24" s="657">
        <f t="shared" si="44"/>
        <v>512.5</v>
      </c>
      <c r="BL24" s="657">
        <f t="shared" si="44"/>
        <v>535</v>
      </c>
      <c r="BM24" s="652">
        <f t="shared" si="44"/>
        <v>425</v>
      </c>
      <c r="BN24" s="652">
        <f t="shared" si="44"/>
        <v>360</v>
      </c>
      <c r="BO24" s="652">
        <f t="shared" si="44"/>
        <v>375</v>
      </c>
      <c r="BP24" s="657">
        <f t="shared" si="44"/>
        <v>345</v>
      </c>
      <c r="BQ24" s="652">
        <f t="shared" si="44"/>
        <v>400</v>
      </c>
      <c r="BR24" s="657">
        <f t="shared" si="44"/>
        <v>435</v>
      </c>
      <c r="BS24" s="657"/>
      <c r="BT24" s="705"/>
      <c r="BU24" s="706"/>
      <c r="BV24" s="657">
        <f>(BV31+BV39)/2</f>
        <v>420</v>
      </c>
      <c r="BW24" s="652">
        <f>(BW31+BW39)/2</f>
        <v>405</v>
      </c>
      <c r="BX24" s="652">
        <f t="shared" ref="BX24" si="45">(BX31+BX39)/2</f>
        <v>380</v>
      </c>
    </row>
    <row r="25" spans="1:78" s="507" customForma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(BI32+BI40)/2</f>
        <v>435</v>
      </c>
      <c r="BJ25" s="657">
        <f>(BJ32+BJ40)/2</f>
        <v>482.5</v>
      </c>
      <c r="BK25" s="657">
        <f>(BK32+BK40)/2</f>
        <v>510</v>
      </c>
      <c r="BL25" s="657">
        <f>(BL32+BL40)/2</f>
        <v>525</v>
      </c>
      <c r="BM25" s="652"/>
      <c r="BN25" s="657">
        <f>(BN32+BN40)/2</f>
        <v>355</v>
      </c>
      <c r="BO25" s="662"/>
      <c r="BP25" s="652">
        <f>(BP32+BP40)/2</f>
        <v>350</v>
      </c>
      <c r="BQ25" s="652"/>
      <c r="BR25" s="652">
        <f>(BR32+BR40)/2</f>
        <v>437.5</v>
      </c>
      <c r="BS25" s="657">
        <f>(BS32+BS40)/2</f>
        <v>420</v>
      </c>
      <c r="BT25" s="711">
        <f>(BT32+BT40)/2</f>
        <v>467.5</v>
      </c>
      <c r="BU25" s="657">
        <f>(BU32+BU40)/2</f>
        <v>555</v>
      </c>
      <c r="BV25" s="652"/>
      <c r="BW25" s="652"/>
      <c r="BX25" s="652"/>
    </row>
    <row r="26" spans="1:78" s="507" customFormat="1">
      <c r="A26" s="625"/>
      <c r="B26" s="627"/>
      <c r="C26" s="627"/>
      <c r="D26" s="627"/>
      <c r="E26" s="627"/>
      <c r="F26" s="627"/>
      <c r="G26" s="627"/>
      <c r="H26" s="627"/>
      <c r="I26" s="627"/>
      <c r="J26" s="627"/>
      <c r="K26" s="627"/>
      <c r="L26" s="627"/>
      <c r="M26" s="627"/>
      <c r="N26" s="627"/>
      <c r="O26" s="627"/>
      <c r="P26" s="627"/>
      <c r="Q26" s="627"/>
      <c r="R26" s="627"/>
      <c r="S26" s="627"/>
      <c r="T26" s="627"/>
      <c r="U26" s="627"/>
      <c r="V26" s="627"/>
      <c r="W26" s="627"/>
      <c r="X26" s="627"/>
      <c r="Y26" s="627"/>
      <c r="Z26" s="627"/>
      <c r="AA26" s="627"/>
      <c r="AB26" s="627"/>
      <c r="AC26" s="627"/>
      <c r="AD26" s="643"/>
      <c r="AE26" s="627"/>
      <c r="AF26" s="627"/>
      <c r="AG26" s="627"/>
      <c r="AH26" s="627"/>
      <c r="AI26" s="627"/>
      <c r="AJ26" s="627"/>
      <c r="AK26" s="627"/>
      <c r="AL26" s="627"/>
      <c r="AM26" s="627"/>
      <c r="AN26" s="627"/>
      <c r="AO26" s="627"/>
      <c r="AP26" s="627"/>
      <c r="AQ26" s="627"/>
      <c r="AR26" s="627"/>
      <c r="AS26" s="627"/>
      <c r="AT26" s="627"/>
      <c r="AU26" s="643"/>
      <c r="AV26" s="644"/>
      <c r="AW26" s="644"/>
      <c r="AX26" s="644"/>
      <c r="AY26" s="632"/>
      <c r="AZ26" s="644"/>
      <c r="BA26" s="644"/>
      <c r="BB26" s="644"/>
      <c r="BC26" s="644"/>
      <c r="BD26" s="644"/>
      <c r="BE26" s="644"/>
      <c r="BF26" s="644"/>
      <c r="BG26" s="644"/>
      <c r="BH26" s="644"/>
      <c r="BI26" s="644"/>
      <c r="BJ26" s="644"/>
      <c r="BK26" s="627"/>
      <c r="BL26" s="627"/>
      <c r="BM26" s="627"/>
      <c r="BN26" s="627"/>
      <c r="BO26" s="627"/>
      <c r="BP26" s="627"/>
      <c r="BQ26" s="627"/>
      <c r="BR26" s="627"/>
      <c r="BS26" s="627"/>
      <c r="BT26" s="505"/>
      <c r="BU26" s="505"/>
      <c r="BV26" s="505"/>
      <c r="BW26" s="505"/>
      <c r="BX26" s="505"/>
    </row>
    <row r="27" spans="1:78" s="507" customFormat="1" ht="18" customHeight="1">
      <c r="A27" s="638" t="s">
        <v>251</v>
      </c>
      <c r="B27" s="639"/>
      <c r="C27" s="639"/>
      <c r="D27" s="639"/>
      <c r="E27" s="639"/>
      <c r="F27" s="639"/>
      <c r="G27" s="639"/>
      <c r="H27" s="639"/>
      <c r="I27" s="639"/>
      <c r="J27" s="639"/>
      <c r="K27" s="639"/>
      <c r="L27" s="639"/>
      <c r="M27" s="639"/>
      <c r="N27" s="640"/>
      <c r="O27" s="639"/>
      <c r="P27" s="639"/>
      <c r="Q27" s="639"/>
      <c r="R27" s="639"/>
      <c r="S27" s="637"/>
      <c r="T27" s="637"/>
      <c r="U27" s="637"/>
      <c r="V27" s="637"/>
      <c r="W27" s="637"/>
      <c r="X27" s="637"/>
      <c r="Y27" s="637"/>
      <c r="Z27" s="637"/>
      <c r="AA27" s="637"/>
      <c r="AB27" s="637"/>
      <c r="AC27" s="637"/>
      <c r="AD27" s="637"/>
      <c r="AE27" s="637"/>
      <c r="AF27" s="637"/>
      <c r="AG27" s="637"/>
      <c r="AH27" s="637"/>
      <c r="AI27" s="637"/>
      <c r="AJ27" s="637"/>
      <c r="AK27" s="637"/>
      <c r="AL27" s="637"/>
      <c r="AM27" s="637"/>
      <c r="AN27" s="637"/>
      <c r="AO27" s="637"/>
      <c r="AP27" s="637"/>
      <c r="AQ27" s="637"/>
      <c r="AR27" s="637"/>
      <c r="AS27" s="637"/>
      <c r="AT27" s="637"/>
      <c r="AU27" s="637"/>
      <c r="AV27" s="637"/>
      <c r="AW27" s="637"/>
      <c r="AX27" s="642">
        <f>AVERAGE(AX28:AX31)</f>
        <v>490</v>
      </c>
      <c r="AY27" s="642">
        <f t="shared" ref="AY27:BD27" si="46">AVERAGE(AY28:AY31)</f>
        <v>471.25</v>
      </c>
      <c r="AZ27" s="642">
        <v>484</v>
      </c>
      <c r="BA27" s="642">
        <f t="shared" si="46"/>
        <v>555.75</v>
      </c>
      <c r="BB27" s="642">
        <f t="shared" si="46"/>
        <v>536.25</v>
      </c>
      <c r="BC27" s="642">
        <f t="shared" si="46"/>
        <v>552.5</v>
      </c>
      <c r="BD27" s="642">
        <f t="shared" si="46"/>
        <v>595</v>
      </c>
      <c r="BE27" s="642">
        <f t="shared" ref="BE27:BS27" si="47">AVERAGE(BE28:BE32)</f>
        <v>642</v>
      </c>
      <c r="BF27" s="642">
        <f t="shared" si="47"/>
        <v>597</v>
      </c>
      <c r="BG27" s="642">
        <f t="shared" si="47"/>
        <v>461</v>
      </c>
      <c r="BH27" s="642">
        <f t="shared" si="47"/>
        <v>416.66666666666669</v>
      </c>
      <c r="BI27" s="642">
        <f t="shared" si="47"/>
        <v>429</v>
      </c>
      <c r="BJ27" s="642">
        <f t="shared" si="47"/>
        <v>472</v>
      </c>
      <c r="BK27" s="642">
        <f t="shared" si="47"/>
        <v>503</v>
      </c>
      <c r="BL27" s="642">
        <f t="shared" si="47"/>
        <v>524</v>
      </c>
      <c r="BM27" s="642">
        <f t="shared" si="47"/>
        <v>438.75</v>
      </c>
      <c r="BN27" s="642">
        <f t="shared" si="47"/>
        <v>357</v>
      </c>
      <c r="BO27" s="642">
        <f t="shared" si="47"/>
        <v>386.25</v>
      </c>
      <c r="BP27" s="642">
        <f t="shared" si="47"/>
        <v>340</v>
      </c>
      <c r="BQ27" s="642">
        <f t="shared" si="47"/>
        <v>380</v>
      </c>
      <c r="BR27" s="642">
        <f t="shared" si="47"/>
        <v>424</v>
      </c>
      <c r="BS27" s="642">
        <f t="shared" si="47"/>
        <v>417.5</v>
      </c>
      <c r="BT27" s="642">
        <f>AVERAGE(BT28:BT32)</f>
        <v>475</v>
      </c>
      <c r="BU27" s="642">
        <f>AVERAGE(BU28:BU32)</f>
        <v>533.75</v>
      </c>
      <c r="BV27" s="642">
        <f>AVERAGE(BV28:BV32)</f>
        <v>378.75</v>
      </c>
      <c r="BW27" s="660">
        <f>AVERAGE(BW28:BW33)</f>
        <v>364.16666666666669</v>
      </c>
      <c r="BX27" s="660">
        <f>AVERAGE(BX28:BX33)</f>
        <v>355</v>
      </c>
    </row>
    <row r="28" spans="1:78" s="507" customFormat="1" ht="18" customHeight="1">
      <c r="A28" s="624" t="s">
        <v>240</v>
      </c>
      <c r="B28" s="627"/>
      <c r="C28" s="627"/>
      <c r="D28" s="627"/>
      <c r="E28" s="627"/>
      <c r="F28" s="627"/>
      <c r="G28" s="627"/>
      <c r="H28" s="627"/>
      <c r="I28" s="627"/>
      <c r="J28" s="627"/>
      <c r="K28" s="627"/>
      <c r="L28" s="627"/>
      <c r="M28" s="627"/>
      <c r="N28" s="628"/>
      <c r="O28" s="627"/>
      <c r="P28" s="627"/>
      <c r="Q28" s="627"/>
      <c r="R28" s="627"/>
      <c r="S28" s="629"/>
      <c r="T28" s="629"/>
      <c r="U28" s="629"/>
      <c r="V28" s="629"/>
      <c r="W28" s="629"/>
      <c r="X28" s="629"/>
      <c r="Y28" s="629"/>
      <c r="Z28" s="629"/>
      <c r="AA28" s="629"/>
      <c r="AB28" s="629"/>
      <c r="AC28" s="629"/>
      <c r="AD28" s="630"/>
      <c r="AE28" s="629"/>
      <c r="AF28" s="629"/>
      <c r="AG28" s="629"/>
      <c r="AH28" s="629"/>
      <c r="AI28" s="629"/>
      <c r="AJ28" s="629"/>
      <c r="AK28" s="629"/>
      <c r="AL28" s="629"/>
      <c r="AM28" s="629"/>
      <c r="AN28" s="629"/>
      <c r="AO28" s="629"/>
      <c r="AP28" s="629"/>
      <c r="AQ28" s="629"/>
      <c r="AR28" s="629"/>
      <c r="AS28" s="629"/>
      <c r="AT28" s="629"/>
      <c r="AU28" s="630"/>
      <c r="AV28" s="632"/>
      <c r="AW28" s="632"/>
      <c r="AX28" s="654">
        <v>485</v>
      </c>
      <c r="AY28" s="647">
        <v>470</v>
      </c>
      <c r="AZ28" s="647">
        <v>480</v>
      </c>
      <c r="BA28" s="652">
        <v>560</v>
      </c>
      <c r="BB28" s="647">
        <v>535</v>
      </c>
      <c r="BC28" s="657">
        <v>550</v>
      </c>
      <c r="BD28" s="657">
        <v>590</v>
      </c>
      <c r="BE28" s="657">
        <v>645</v>
      </c>
      <c r="BF28" s="657">
        <v>610</v>
      </c>
      <c r="BG28" s="657">
        <v>470</v>
      </c>
      <c r="BH28" s="662">
        <v>420</v>
      </c>
      <c r="BI28" s="630">
        <v>430</v>
      </c>
      <c r="BJ28" s="657">
        <v>470</v>
      </c>
      <c r="BK28" s="630">
        <v>510</v>
      </c>
      <c r="BL28" s="657">
        <v>510</v>
      </c>
      <c r="BM28" s="657">
        <v>450</v>
      </c>
      <c r="BN28" s="657">
        <v>360</v>
      </c>
      <c r="BO28" s="630">
        <v>380</v>
      </c>
      <c r="BP28" s="657">
        <v>340</v>
      </c>
      <c r="BQ28" s="657">
        <v>380</v>
      </c>
      <c r="BR28" s="657">
        <v>415</v>
      </c>
      <c r="BS28" s="630">
        <v>420</v>
      </c>
      <c r="BT28" s="712">
        <v>470</v>
      </c>
      <c r="BU28" s="724">
        <v>535</v>
      </c>
      <c r="BV28" s="630">
        <v>400</v>
      </c>
      <c r="BW28" s="629">
        <v>360</v>
      </c>
      <c r="BX28" s="629">
        <v>350</v>
      </c>
    </row>
    <row r="29" spans="1:78" s="507" customFormat="1">
      <c r="A29" s="624" t="s">
        <v>255</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3">
        <v>495</v>
      </c>
      <c r="AY29" s="647">
        <v>465</v>
      </c>
      <c r="AZ29" s="647">
        <v>480</v>
      </c>
      <c r="BA29" s="647">
        <v>550</v>
      </c>
      <c r="BB29" s="652">
        <v>540</v>
      </c>
      <c r="BC29" s="652">
        <v>560</v>
      </c>
      <c r="BD29" s="661">
        <v>600</v>
      </c>
      <c r="BE29" s="662">
        <v>650</v>
      </c>
      <c r="BF29" s="657">
        <v>590</v>
      </c>
      <c r="BG29" s="657">
        <v>470</v>
      </c>
      <c r="BH29" s="657">
        <v>415</v>
      </c>
      <c r="BI29" s="630">
        <v>430</v>
      </c>
      <c r="BJ29" s="630">
        <v>480</v>
      </c>
      <c r="BK29" s="657">
        <v>500</v>
      </c>
      <c r="BL29" s="657">
        <v>520</v>
      </c>
      <c r="BM29" s="657">
        <v>440</v>
      </c>
      <c r="BN29" s="657">
        <v>360</v>
      </c>
      <c r="BO29" s="657">
        <v>400</v>
      </c>
      <c r="BP29" s="657">
        <v>340</v>
      </c>
      <c r="BQ29" s="630">
        <v>390</v>
      </c>
      <c r="BR29" s="657">
        <v>425</v>
      </c>
      <c r="BS29" s="657">
        <v>415</v>
      </c>
      <c r="BT29" s="630">
        <v>490</v>
      </c>
      <c r="BU29" s="724">
        <v>535</v>
      </c>
      <c r="BV29" s="724">
        <v>380</v>
      </c>
      <c r="BW29" s="629">
        <v>350</v>
      </c>
      <c r="BX29" s="629">
        <v>330</v>
      </c>
      <c r="BY29" s="505"/>
      <c r="BZ29" s="505"/>
    </row>
    <row r="30" spans="1:78" s="507" customFormat="1">
      <c r="A30" s="624" t="s">
        <v>241</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475</v>
      </c>
      <c r="AZ30" s="647">
        <v>485</v>
      </c>
      <c r="BA30" s="647">
        <v>550</v>
      </c>
      <c r="BB30" s="647">
        <v>530</v>
      </c>
      <c r="BC30" s="657">
        <v>550</v>
      </c>
      <c r="BD30" s="657">
        <v>595</v>
      </c>
      <c r="BE30" s="657">
        <v>630</v>
      </c>
      <c r="BF30" s="657">
        <v>610</v>
      </c>
      <c r="BG30" s="657">
        <v>465</v>
      </c>
      <c r="BH30" s="657">
        <v>415</v>
      </c>
      <c r="BI30" s="630">
        <v>430</v>
      </c>
      <c r="BJ30" s="657">
        <v>465</v>
      </c>
      <c r="BK30" s="657">
        <v>500</v>
      </c>
      <c r="BL30" s="630">
        <v>530</v>
      </c>
      <c r="BM30" s="630">
        <v>430</v>
      </c>
      <c r="BN30" s="657">
        <v>335</v>
      </c>
      <c r="BO30" s="657">
        <v>385</v>
      </c>
      <c r="BP30" s="657">
        <v>335</v>
      </c>
      <c r="BQ30" s="630">
        <v>390</v>
      </c>
      <c r="BR30" s="657">
        <v>425</v>
      </c>
      <c r="BS30" s="657">
        <v>420</v>
      </c>
      <c r="BT30" s="712">
        <v>480</v>
      </c>
      <c r="BU30" s="630">
        <v>525</v>
      </c>
      <c r="BV30" s="724">
        <v>350</v>
      </c>
      <c r="BW30" s="629">
        <v>380</v>
      </c>
      <c r="BX30" s="629">
        <v>350</v>
      </c>
      <c r="BY30" s="466"/>
      <c r="BZ30" s="505"/>
    </row>
    <row r="31" spans="1:78" s="507" customFormat="1">
      <c r="A31" s="624" t="s">
        <v>242</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4">
        <v>485</v>
      </c>
      <c r="AY31" s="647">
        <v>475</v>
      </c>
      <c r="AZ31" s="654">
        <v>490</v>
      </c>
      <c r="BA31" s="647">
        <v>563</v>
      </c>
      <c r="BB31" s="647">
        <v>540</v>
      </c>
      <c r="BC31" s="657">
        <v>550</v>
      </c>
      <c r="BD31" s="657">
        <v>595</v>
      </c>
      <c r="BE31" s="657">
        <v>645</v>
      </c>
      <c r="BF31" s="661">
        <v>580</v>
      </c>
      <c r="BG31" s="630">
        <v>450</v>
      </c>
      <c r="BH31" s="629"/>
      <c r="BI31" s="657">
        <v>425</v>
      </c>
      <c r="BJ31" s="657">
        <v>475</v>
      </c>
      <c r="BK31" s="657">
        <v>505</v>
      </c>
      <c r="BL31" s="630">
        <v>530</v>
      </c>
      <c r="BM31" s="657">
        <v>435</v>
      </c>
      <c r="BN31" s="630">
        <v>370</v>
      </c>
      <c r="BO31" s="630">
        <v>380</v>
      </c>
      <c r="BP31" s="657">
        <v>340</v>
      </c>
      <c r="BQ31" s="630">
        <v>390</v>
      </c>
      <c r="BR31" s="657">
        <v>425</v>
      </c>
      <c r="BS31" s="657"/>
      <c r="BT31" s="705"/>
      <c r="BU31" s="705"/>
      <c r="BV31" s="724">
        <v>385</v>
      </c>
      <c r="BW31" s="629">
        <v>385</v>
      </c>
      <c r="BX31" s="629">
        <v>360</v>
      </c>
      <c r="BY31" s="466"/>
      <c r="BZ31" s="505"/>
    </row>
    <row r="32" spans="1:78" s="507" customFormat="1" ht="18" customHeight="1">
      <c r="A32" s="624" t="s">
        <v>254</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c r="AY32" s="647"/>
      <c r="AZ32" s="654"/>
      <c r="BA32" s="647"/>
      <c r="BB32" s="647"/>
      <c r="BC32" s="657"/>
      <c r="BD32" s="657"/>
      <c r="BE32" s="657">
        <v>640</v>
      </c>
      <c r="BF32" s="657">
        <v>595</v>
      </c>
      <c r="BG32" s="630">
        <v>450</v>
      </c>
      <c r="BH32" s="629"/>
      <c r="BI32" s="672">
        <v>430</v>
      </c>
      <c r="BJ32" s="657">
        <v>470</v>
      </c>
      <c r="BK32" s="657">
        <v>500</v>
      </c>
      <c r="BL32" s="630">
        <v>530</v>
      </c>
      <c r="BM32" s="657"/>
      <c r="BN32" s="657">
        <v>360</v>
      </c>
      <c r="BO32" s="629"/>
      <c r="BP32" s="630">
        <v>345</v>
      </c>
      <c r="BQ32" s="657">
        <v>350</v>
      </c>
      <c r="BR32" s="630">
        <v>430</v>
      </c>
      <c r="BS32" s="657">
        <v>415</v>
      </c>
      <c r="BT32" s="712">
        <v>460</v>
      </c>
      <c r="BU32" s="724">
        <v>540</v>
      </c>
      <c r="BV32" s="628"/>
      <c r="BW32" s="628">
        <v>380</v>
      </c>
      <c r="BX32" s="628">
        <v>370</v>
      </c>
      <c r="BY32" s="465"/>
      <c r="BZ32" s="465"/>
    </row>
    <row r="33" spans="1:78" s="507" customFormat="1" ht="18" customHeight="1">
      <c r="A33" s="624" t="s">
        <v>279</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c r="BF33" s="657"/>
      <c r="BG33" s="630"/>
      <c r="BH33" s="629"/>
      <c r="BI33" s="672"/>
      <c r="BJ33" s="657"/>
      <c r="BK33" s="657"/>
      <c r="BL33" s="630"/>
      <c r="BM33" s="657"/>
      <c r="BN33" s="657"/>
      <c r="BO33" s="629"/>
      <c r="BP33" s="630"/>
      <c r="BQ33" s="657"/>
      <c r="BR33" s="630"/>
      <c r="BS33" s="657"/>
      <c r="BT33" s="740"/>
      <c r="BU33" s="741"/>
      <c r="BV33" s="506"/>
      <c r="BW33" s="506">
        <v>330</v>
      </c>
      <c r="BX33" s="506">
        <v>370</v>
      </c>
      <c r="BY33" s="465"/>
      <c r="BZ33" s="465"/>
    </row>
    <row r="34" spans="1:78" s="507" customFormat="1">
      <c r="A34" s="625"/>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44"/>
      <c r="AY34" s="632"/>
      <c r="AZ34" s="644"/>
      <c r="BA34" s="644"/>
      <c r="BB34" s="644"/>
      <c r="BC34" s="644"/>
      <c r="BD34" s="644"/>
      <c r="BE34" s="644"/>
      <c r="BF34" s="644"/>
      <c r="BG34" s="644"/>
      <c r="BH34" s="644"/>
      <c r="BI34" s="644"/>
      <c r="BJ34" s="644"/>
      <c r="BK34" s="629"/>
      <c r="BL34" s="629"/>
      <c r="BM34" s="629"/>
      <c r="BN34" s="629"/>
      <c r="BO34" s="629"/>
      <c r="BP34" s="629"/>
      <c r="BQ34" s="629"/>
      <c r="BR34" s="629"/>
      <c r="BS34" s="629"/>
    </row>
    <row r="35" spans="1:78" s="507" customFormat="1">
      <c r="A35" s="638" t="s">
        <v>252</v>
      </c>
      <c r="B35" s="639"/>
      <c r="C35" s="639"/>
      <c r="D35" s="639"/>
      <c r="E35" s="639"/>
      <c r="F35" s="639"/>
      <c r="G35" s="639"/>
      <c r="H35" s="639"/>
      <c r="I35" s="639"/>
      <c r="J35" s="639"/>
      <c r="K35" s="639"/>
      <c r="L35" s="639"/>
      <c r="M35" s="639"/>
      <c r="N35" s="640"/>
      <c r="O35" s="639"/>
      <c r="P35" s="639"/>
      <c r="Q35" s="639"/>
      <c r="R35" s="639"/>
      <c r="S35" s="637"/>
      <c r="T35" s="637"/>
      <c r="U35" s="637"/>
      <c r="V35" s="637"/>
      <c r="W35" s="637"/>
      <c r="X35" s="637"/>
      <c r="Y35" s="637"/>
      <c r="Z35" s="637"/>
      <c r="AA35" s="637"/>
      <c r="AB35" s="637"/>
      <c r="AC35" s="637"/>
      <c r="AD35" s="637"/>
      <c r="AE35" s="637"/>
      <c r="AF35" s="637"/>
      <c r="AG35" s="637"/>
      <c r="AH35" s="637"/>
      <c r="AI35" s="637"/>
      <c r="AJ35" s="637"/>
      <c r="AK35" s="637"/>
      <c r="AL35" s="637"/>
      <c r="AM35" s="637"/>
      <c r="AN35" s="637"/>
      <c r="AO35" s="637"/>
      <c r="AP35" s="637"/>
      <c r="AQ35" s="637"/>
      <c r="AR35" s="637"/>
      <c r="AS35" s="637"/>
      <c r="AT35" s="637"/>
      <c r="AU35" s="637"/>
      <c r="AV35" s="637"/>
      <c r="AW35" s="637"/>
      <c r="AX35" s="642">
        <f>AVERAGE(AX36:AX39)</f>
        <v>475</v>
      </c>
      <c r="AY35" s="642">
        <f t="shared" ref="AY35:BD35" si="48">AVERAGE(AY36:AY39)</f>
        <v>463.75</v>
      </c>
      <c r="AZ35" s="642">
        <f t="shared" si="48"/>
        <v>490.5</v>
      </c>
      <c r="BA35" s="642">
        <f t="shared" si="48"/>
        <v>555.75</v>
      </c>
      <c r="BB35" s="642">
        <f t="shared" si="48"/>
        <v>543.25</v>
      </c>
      <c r="BC35" s="642">
        <f t="shared" si="48"/>
        <v>568.75</v>
      </c>
      <c r="BD35" s="642">
        <f t="shared" si="48"/>
        <v>617.5</v>
      </c>
      <c r="BE35" s="642">
        <f t="shared" ref="BE35:BV35" si="49">AVERAGE(BE36:BE40)</f>
        <v>659</v>
      </c>
      <c r="BF35" s="642">
        <f t="shared" si="49"/>
        <v>588</v>
      </c>
      <c r="BG35" s="642">
        <f t="shared" si="49"/>
        <v>442</v>
      </c>
      <c r="BH35" s="642">
        <f t="shared" si="49"/>
        <v>401.66666666666669</v>
      </c>
      <c r="BI35" s="642">
        <f>AVERAGE(BI36:BI40)</f>
        <v>443</v>
      </c>
      <c r="BJ35" s="642">
        <f t="shared" si="49"/>
        <v>500</v>
      </c>
      <c r="BK35" s="642">
        <f t="shared" si="49"/>
        <v>523</v>
      </c>
      <c r="BL35" s="642">
        <f t="shared" si="49"/>
        <v>533</v>
      </c>
      <c r="BM35" s="642">
        <f t="shared" si="49"/>
        <v>418.75</v>
      </c>
      <c r="BN35" s="642">
        <f t="shared" si="49"/>
        <v>342</v>
      </c>
      <c r="BO35" s="642">
        <f t="shared" si="49"/>
        <v>375</v>
      </c>
      <c r="BP35" s="642">
        <f t="shared" si="49"/>
        <v>351</v>
      </c>
      <c r="BQ35" s="642">
        <f t="shared" si="49"/>
        <v>392</v>
      </c>
      <c r="BR35" s="642">
        <f t="shared" si="49"/>
        <v>441</v>
      </c>
      <c r="BS35" s="642">
        <f t="shared" si="49"/>
        <v>428.75</v>
      </c>
      <c r="BT35" s="642">
        <f t="shared" si="49"/>
        <v>496.25</v>
      </c>
      <c r="BU35" s="642">
        <f t="shared" si="49"/>
        <v>561.25</v>
      </c>
      <c r="BV35" s="642">
        <f t="shared" si="49"/>
        <v>436.25</v>
      </c>
      <c r="BW35" s="660">
        <f>AVERAGE(BW36:BW41)</f>
        <v>410.83333333333331</v>
      </c>
      <c r="BX35" s="660">
        <f>AVERAGE(BX36:BX41)</f>
        <v>406.66666666666669</v>
      </c>
      <c r="BY35" s="703"/>
    </row>
    <row r="36" spans="1:78" s="507" customFormat="1">
      <c r="A36" s="624" t="s">
        <v>240</v>
      </c>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54">
        <v>465</v>
      </c>
      <c r="AY36" s="647">
        <v>460</v>
      </c>
      <c r="AZ36" s="647">
        <v>490</v>
      </c>
      <c r="BA36" s="652">
        <v>560</v>
      </c>
      <c r="BB36" s="652">
        <v>545</v>
      </c>
      <c r="BC36" s="657">
        <v>570</v>
      </c>
      <c r="BD36" s="657">
        <v>615</v>
      </c>
      <c r="BE36" s="657">
        <v>670</v>
      </c>
      <c r="BF36" s="657">
        <v>600</v>
      </c>
      <c r="BG36" s="657">
        <v>450</v>
      </c>
      <c r="BH36" s="630">
        <v>410</v>
      </c>
      <c r="BI36" s="657">
        <v>440</v>
      </c>
      <c r="BJ36" s="657">
        <v>500</v>
      </c>
      <c r="BK36" s="672">
        <v>540</v>
      </c>
      <c r="BL36" s="672">
        <v>530</v>
      </c>
      <c r="BM36" s="657">
        <v>430</v>
      </c>
      <c r="BN36" s="657">
        <v>345</v>
      </c>
      <c r="BO36" s="672">
        <v>370</v>
      </c>
      <c r="BP36" s="657">
        <v>350</v>
      </c>
      <c r="BQ36" s="657">
        <v>385</v>
      </c>
      <c r="BR36" s="657">
        <v>435</v>
      </c>
      <c r="BS36" s="630">
        <v>435</v>
      </c>
      <c r="BT36" s="712">
        <v>500</v>
      </c>
      <c r="BU36" s="724">
        <v>565</v>
      </c>
      <c r="BV36" s="724">
        <v>450</v>
      </c>
      <c r="BW36" s="629">
        <v>430</v>
      </c>
      <c r="BX36" s="629">
        <v>440</v>
      </c>
      <c r="BY36" s="703"/>
    </row>
    <row r="37" spans="1:78" s="507" customFormat="1">
      <c r="A37" s="624" t="s">
        <v>255</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3">
        <v>485</v>
      </c>
      <c r="AY37" s="647">
        <v>465</v>
      </c>
      <c r="AZ37" s="647">
        <v>490</v>
      </c>
      <c r="BA37" s="647">
        <v>550</v>
      </c>
      <c r="BB37" s="652">
        <v>545</v>
      </c>
      <c r="BC37" s="652">
        <v>575</v>
      </c>
      <c r="BD37" s="661">
        <v>620</v>
      </c>
      <c r="BE37" s="657">
        <v>670</v>
      </c>
      <c r="BF37" s="657">
        <v>580</v>
      </c>
      <c r="BG37" s="657">
        <v>450</v>
      </c>
      <c r="BH37" s="657">
        <v>400</v>
      </c>
      <c r="BI37" s="657">
        <v>445</v>
      </c>
      <c r="BJ37" s="657">
        <v>500</v>
      </c>
      <c r="BK37" s="657">
        <v>520</v>
      </c>
      <c r="BL37" s="657">
        <v>535</v>
      </c>
      <c r="BM37" s="657">
        <v>420</v>
      </c>
      <c r="BN37" s="672">
        <v>350</v>
      </c>
      <c r="BO37" s="657">
        <v>390</v>
      </c>
      <c r="BP37" s="657">
        <v>350</v>
      </c>
      <c r="BQ37" s="657">
        <v>405</v>
      </c>
      <c r="BR37" s="657">
        <v>435</v>
      </c>
      <c r="BS37" s="657">
        <v>425</v>
      </c>
      <c r="BT37" s="630">
        <v>510</v>
      </c>
      <c r="BU37" s="630">
        <v>555</v>
      </c>
      <c r="BV37" s="724">
        <v>440</v>
      </c>
      <c r="BW37" s="629">
        <v>400</v>
      </c>
      <c r="BX37" s="629">
        <v>380</v>
      </c>
      <c r="BY37" s="703"/>
    </row>
    <row r="38" spans="1:78" s="507" customFormat="1">
      <c r="A38" s="624" t="s">
        <v>241</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480</v>
      </c>
      <c r="AY38" s="647">
        <v>465</v>
      </c>
      <c r="AZ38" s="647">
        <v>487</v>
      </c>
      <c r="BA38" s="647">
        <v>550</v>
      </c>
      <c r="BB38" s="647">
        <v>540</v>
      </c>
      <c r="BC38" s="657">
        <v>570</v>
      </c>
      <c r="BD38" s="657">
        <v>615</v>
      </c>
      <c r="BE38" s="657">
        <v>650</v>
      </c>
      <c r="BF38" s="657">
        <v>590</v>
      </c>
      <c r="BG38" s="657">
        <v>445</v>
      </c>
      <c r="BH38" s="657">
        <v>395</v>
      </c>
      <c r="BI38" s="672">
        <v>450</v>
      </c>
      <c r="BJ38" s="657">
        <v>495</v>
      </c>
      <c r="BK38" s="657">
        <v>515</v>
      </c>
      <c r="BL38" s="657">
        <v>540</v>
      </c>
      <c r="BM38" s="657">
        <v>410</v>
      </c>
      <c r="BN38" s="657">
        <v>315</v>
      </c>
      <c r="BO38" s="672">
        <v>370</v>
      </c>
      <c r="BP38" s="657">
        <v>350</v>
      </c>
      <c r="BQ38" s="657">
        <v>400</v>
      </c>
      <c r="BR38" s="657">
        <v>445</v>
      </c>
      <c r="BS38" s="657">
        <v>430</v>
      </c>
      <c r="BT38" s="712">
        <v>500</v>
      </c>
      <c r="BU38" s="630">
        <v>555</v>
      </c>
      <c r="BV38" s="724">
        <v>400</v>
      </c>
      <c r="BW38" s="629">
        <v>430</v>
      </c>
      <c r="BX38" s="629">
        <v>420</v>
      </c>
    </row>
    <row r="39" spans="1:78" s="507" customFormat="1">
      <c r="A39" s="624" t="s">
        <v>242</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470</v>
      </c>
      <c r="AY39" s="647">
        <v>465</v>
      </c>
      <c r="AZ39" s="654">
        <v>495</v>
      </c>
      <c r="BA39" s="647">
        <v>563</v>
      </c>
      <c r="BB39" s="647">
        <v>543</v>
      </c>
      <c r="BC39" s="657">
        <v>560</v>
      </c>
      <c r="BD39" s="661">
        <v>620</v>
      </c>
      <c r="BE39" s="662">
        <v>655</v>
      </c>
      <c r="BF39" s="661">
        <v>570</v>
      </c>
      <c r="BG39" s="630">
        <v>430</v>
      </c>
      <c r="BH39" s="629"/>
      <c r="BI39" s="657">
        <v>440</v>
      </c>
      <c r="BJ39" s="672">
        <v>510</v>
      </c>
      <c r="BK39" s="657">
        <v>520</v>
      </c>
      <c r="BL39" s="657">
        <v>540</v>
      </c>
      <c r="BM39" s="672">
        <v>415</v>
      </c>
      <c r="BN39" s="672">
        <v>350</v>
      </c>
      <c r="BO39" s="672">
        <v>370</v>
      </c>
      <c r="BP39" s="657">
        <v>350</v>
      </c>
      <c r="BQ39" s="630">
        <v>410</v>
      </c>
      <c r="BR39" s="657">
        <v>445</v>
      </c>
      <c r="BS39" s="657"/>
      <c r="BT39" s="705"/>
      <c r="BU39" s="705"/>
      <c r="BV39" s="630">
        <v>455</v>
      </c>
      <c r="BW39" s="629">
        <v>425</v>
      </c>
      <c r="BX39" s="629">
        <v>400</v>
      </c>
    </row>
    <row r="40" spans="1:78" s="507" customFormat="1">
      <c r="A40" s="624" t="s">
        <v>254</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c r="AY40" s="647"/>
      <c r="AZ40" s="654"/>
      <c r="BA40" s="647"/>
      <c r="BB40" s="647"/>
      <c r="BC40" s="657"/>
      <c r="BD40" s="661"/>
      <c r="BE40" s="657">
        <v>650</v>
      </c>
      <c r="BF40" s="657">
        <v>600</v>
      </c>
      <c r="BG40" s="657">
        <v>435</v>
      </c>
      <c r="BH40" s="629"/>
      <c r="BI40" s="657">
        <v>440</v>
      </c>
      <c r="BJ40" s="657">
        <v>495</v>
      </c>
      <c r="BK40" s="657">
        <v>520</v>
      </c>
      <c r="BL40" s="657">
        <v>520</v>
      </c>
      <c r="BM40" s="629"/>
      <c r="BN40" s="672">
        <v>350</v>
      </c>
      <c r="BO40" s="629"/>
      <c r="BP40" s="630">
        <v>355</v>
      </c>
      <c r="BQ40" s="657">
        <v>360</v>
      </c>
      <c r="BR40" s="630">
        <v>445</v>
      </c>
      <c r="BS40" s="657">
        <v>425</v>
      </c>
      <c r="BT40" s="712">
        <v>475</v>
      </c>
      <c r="BU40" s="724">
        <v>570</v>
      </c>
      <c r="BV40" s="628"/>
      <c r="BW40" s="628">
        <v>400</v>
      </c>
      <c r="BX40" s="628">
        <v>390</v>
      </c>
    </row>
    <row r="41" spans="1:78" s="507" customFormat="1">
      <c r="A41" s="624" t="s">
        <v>279</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c r="BF41" s="657"/>
      <c r="BG41" s="657"/>
      <c r="BH41" s="629"/>
      <c r="BI41" s="657"/>
      <c r="BJ41" s="657"/>
      <c r="BK41" s="657"/>
      <c r="BL41" s="657"/>
      <c r="BM41" s="629"/>
      <c r="BN41" s="672"/>
      <c r="BO41" s="629"/>
      <c r="BP41" s="630"/>
      <c r="BQ41" s="657"/>
      <c r="BR41" s="630"/>
      <c r="BS41" s="657"/>
      <c r="BT41" s="740"/>
      <c r="BU41" s="741"/>
      <c r="BV41" s="506"/>
      <c r="BW41" s="506">
        <v>380</v>
      </c>
      <c r="BX41" s="506">
        <v>410</v>
      </c>
    </row>
    <row r="42" spans="1:78" s="507" customFormat="1">
      <c r="A42" s="625"/>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44"/>
      <c r="AY42" s="632"/>
      <c r="AZ42" s="644"/>
      <c r="BA42" s="644"/>
      <c r="BB42" s="644"/>
      <c r="BC42" s="644"/>
      <c r="BD42" s="644"/>
      <c r="BE42" s="644"/>
      <c r="BF42" s="644"/>
      <c r="BG42" s="644"/>
      <c r="BH42" s="644"/>
      <c r="BI42" s="644"/>
      <c r="BJ42" s="644"/>
      <c r="BK42" s="627"/>
      <c r="BL42" s="627"/>
      <c r="BM42" s="627"/>
      <c r="BN42" s="627"/>
      <c r="BO42" s="627"/>
      <c r="BP42" s="627"/>
      <c r="BQ42" s="657"/>
      <c r="BR42" s="627"/>
      <c r="BS42" s="627"/>
      <c r="BT42" s="505"/>
      <c r="BU42" s="505"/>
      <c r="BV42" s="505"/>
      <c r="BW42" s="505"/>
      <c r="BY42" s="703"/>
    </row>
    <row r="43" spans="1:78" s="507" customFormat="1">
      <c r="A43" s="638" t="s">
        <v>253</v>
      </c>
      <c r="B43" s="639"/>
      <c r="C43" s="639"/>
      <c r="D43" s="639"/>
      <c r="E43" s="639"/>
      <c r="F43" s="639"/>
      <c r="G43" s="639"/>
      <c r="H43" s="639"/>
      <c r="I43" s="639"/>
      <c r="J43" s="639"/>
      <c r="K43" s="639"/>
      <c r="L43" s="639"/>
      <c r="M43" s="639"/>
      <c r="N43" s="640"/>
      <c r="O43" s="639"/>
      <c r="P43" s="639"/>
      <c r="Q43" s="639"/>
      <c r="R43" s="639"/>
      <c r="S43" s="637"/>
      <c r="T43" s="637"/>
      <c r="U43" s="637"/>
      <c r="V43" s="637"/>
      <c r="W43" s="637"/>
      <c r="X43" s="637"/>
      <c r="Y43" s="637"/>
      <c r="Z43" s="637"/>
      <c r="AA43" s="637"/>
      <c r="AB43" s="637"/>
      <c r="AC43" s="637"/>
      <c r="AD43" s="637"/>
      <c r="AE43" s="637"/>
      <c r="AF43" s="637"/>
      <c r="AG43" s="637"/>
      <c r="AH43" s="637"/>
      <c r="AI43" s="637"/>
      <c r="AJ43" s="637"/>
      <c r="AK43" s="637"/>
      <c r="AL43" s="637"/>
      <c r="AM43" s="637"/>
      <c r="AN43" s="637"/>
      <c r="AO43" s="637"/>
      <c r="AP43" s="637"/>
      <c r="AQ43" s="637"/>
      <c r="AR43" s="637"/>
      <c r="AS43" s="637"/>
      <c r="AT43" s="637"/>
      <c r="AU43" s="637"/>
      <c r="AV43" s="637"/>
      <c r="AW43" s="637"/>
      <c r="AX43" s="642">
        <f>AX6-AX20</f>
        <v>98.600000000000023</v>
      </c>
      <c r="AY43" s="642">
        <f t="shared" ref="AY43:BX43" si="50">AY6-AY20</f>
        <v>149.33000000000004</v>
      </c>
      <c r="AZ43" s="642">
        <f t="shared" si="50"/>
        <v>198.55499999999995</v>
      </c>
      <c r="BA43" s="642">
        <f t="shared" si="50"/>
        <v>95.189999999999941</v>
      </c>
      <c r="BB43" s="642">
        <f t="shared" si="50"/>
        <v>124.06000000000006</v>
      </c>
      <c r="BC43" s="642">
        <f t="shared" si="50"/>
        <v>98.595000000000027</v>
      </c>
      <c r="BD43" s="642">
        <f t="shared" si="50"/>
        <v>65.75</v>
      </c>
      <c r="BE43" s="642">
        <f t="shared" si="50"/>
        <v>35.335000000000036</v>
      </c>
      <c r="BF43" s="642">
        <f t="shared" si="50"/>
        <v>-65.410000000000082</v>
      </c>
      <c r="BG43" s="642">
        <f t="shared" si="50"/>
        <v>38.25</v>
      </c>
      <c r="BH43" s="642">
        <f t="shared" si="50"/>
        <v>70.773333333333255</v>
      </c>
      <c r="BI43" s="642">
        <f t="shared" si="50"/>
        <v>86.509999999999991</v>
      </c>
      <c r="BJ43" s="642">
        <f t="shared" si="50"/>
        <v>69.269999999999982</v>
      </c>
      <c r="BK43" s="642">
        <f t="shared" si="50"/>
        <v>70.980000000000018</v>
      </c>
      <c r="BL43" s="642">
        <f t="shared" si="50"/>
        <v>26.050000000000068</v>
      </c>
      <c r="BM43" s="642">
        <f t="shared" si="50"/>
        <v>51.099999999999966</v>
      </c>
      <c r="BN43" s="642">
        <f t="shared" si="50"/>
        <v>165.45000000000005</v>
      </c>
      <c r="BO43" s="642">
        <f t="shared" si="50"/>
        <v>89.324999999999989</v>
      </c>
      <c r="BP43" s="642">
        <f t="shared" si="50"/>
        <v>155.76999999999998</v>
      </c>
      <c r="BQ43" s="642">
        <f t="shared" si="50"/>
        <v>129.63</v>
      </c>
      <c r="BR43" s="642">
        <f t="shared" si="50"/>
        <v>110.5</v>
      </c>
      <c r="BS43" s="642">
        <f t="shared" si="50"/>
        <v>167.57499999999993</v>
      </c>
      <c r="BT43" s="642">
        <f t="shared" si="50"/>
        <v>74.295000000000073</v>
      </c>
      <c r="BU43" s="642">
        <f t="shared" si="50"/>
        <v>-64.800000000000011</v>
      </c>
      <c r="BV43" s="642">
        <f t="shared" si="50"/>
        <v>84.199999999999989</v>
      </c>
      <c r="BW43" s="642">
        <f t="shared" si="50"/>
        <v>98.5</v>
      </c>
      <c r="BX43" s="642">
        <f t="shared" si="50"/>
        <v>110.25</v>
      </c>
    </row>
    <row r="44" spans="1:78" s="507" customFormat="1">
      <c r="A44" s="734"/>
      <c r="B44" s="505"/>
      <c r="C44" s="505"/>
      <c r="D44" s="505"/>
      <c r="E44" s="505"/>
      <c r="F44" s="505"/>
      <c r="G44" s="505"/>
      <c r="H44" s="505"/>
      <c r="I44" s="505"/>
      <c r="J44" s="505"/>
      <c r="K44" s="505"/>
      <c r="L44" s="505"/>
      <c r="M44" s="505"/>
      <c r="N44" s="506"/>
      <c r="O44" s="505"/>
      <c r="P44" s="505"/>
      <c r="Q44" s="505"/>
      <c r="R44" s="505"/>
      <c r="AD44" s="521"/>
      <c r="AU44" s="521"/>
      <c r="BB44" s="623"/>
    </row>
    <row r="45" spans="1:78">
      <c r="D45" s="509"/>
      <c r="E45" s="509"/>
      <c r="F45" s="509"/>
      <c r="G45" s="509"/>
      <c r="H45" s="509"/>
      <c r="I45" s="509"/>
      <c r="J45" s="509"/>
      <c r="K45" s="509"/>
      <c r="L45" s="509"/>
      <c r="M45" s="509"/>
      <c r="BU45" s="725"/>
    </row>
    <row r="46" spans="1:78">
      <c r="D46" s="509"/>
      <c r="E46" s="509"/>
      <c r="F46" s="509"/>
      <c r="G46" s="509"/>
      <c r="H46" s="509"/>
      <c r="I46" s="509"/>
      <c r="J46" s="509"/>
      <c r="K46" s="509"/>
      <c r="L46" s="509"/>
      <c r="M46" s="509"/>
    </row>
    <row r="423" spans="1:87" s="508" customFormat="1">
      <c r="A423" s="432"/>
      <c r="I423" s="508">
        <v>333</v>
      </c>
      <c r="N423" s="510"/>
      <c r="S423" s="432"/>
      <c r="T423" s="432"/>
      <c r="U423" s="432"/>
      <c r="V423" s="432"/>
      <c r="W423" s="432"/>
      <c r="X423" s="432"/>
      <c r="Y423" s="432"/>
      <c r="Z423" s="432"/>
      <c r="AA423" s="432"/>
      <c r="AB423" s="432"/>
      <c r="AC423" s="432"/>
      <c r="AD423" s="518"/>
      <c r="AE423" s="432"/>
      <c r="AF423" s="432"/>
      <c r="AG423" s="432"/>
      <c r="AH423" s="432"/>
      <c r="AI423" s="432"/>
      <c r="AJ423" s="432"/>
      <c r="AK423" s="432"/>
      <c r="AL423" s="432"/>
      <c r="AM423" s="432"/>
      <c r="AN423" s="432"/>
      <c r="AO423" s="432"/>
      <c r="AP423" s="432"/>
      <c r="AQ423" s="432"/>
      <c r="AR423" s="432"/>
      <c r="AS423" s="432"/>
      <c r="AT423" s="432"/>
      <c r="AU423" s="432"/>
      <c r="AV423" s="432"/>
      <c r="AW423" s="432"/>
      <c r="AX423" s="432"/>
      <c r="AY423" s="432"/>
      <c r="AZ423" s="432"/>
      <c r="BA423" s="432"/>
      <c r="BB423"/>
      <c r="BC423" s="432"/>
      <c r="BD423" s="432"/>
      <c r="BE423" s="432"/>
      <c r="BF423" s="432"/>
      <c r="BG423" s="432"/>
      <c r="BH423" s="432"/>
      <c r="BI423" s="432"/>
      <c r="BJ423" s="432"/>
      <c r="BK423" s="432"/>
      <c r="BL423" s="432"/>
      <c r="BM423" s="432"/>
      <c r="BN423" s="432"/>
      <c r="BO423" s="432"/>
      <c r="BP423" s="432"/>
      <c r="BQ423" s="432"/>
      <c r="BR423" s="432"/>
      <c r="BS423" s="432"/>
      <c r="BT423" s="432"/>
      <c r="BU423" s="432"/>
      <c r="BV423" s="432"/>
      <c r="BW423" s="432"/>
      <c r="BX423" s="432"/>
      <c r="BY423" s="432"/>
      <c r="BZ423" s="432"/>
      <c r="CA423" s="432"/>
      <c r="CB423" s="432"/>
      <c r="CC423" s="432"/>
      <c r="CD423" s="432"/>
      <c r="CE423" s="432"/>
      <c r="CF423" s="432"/>
      <c r="CG423" s="432"/>
      <c r="CH423" s="432"/>
      <c r="CI423" s="432"/>
    </row>
  </sheetData>
  <mergeCells count="9">
    <mergeCell ref="BH2:BS2"/>
    <mergeCell ref="A17:BW17"/>
    <mergeCell ref="BT2:BX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24"/>
  <sheetViews>
    <sheetView zoomScale="115" zoomScaleNormal="115" workbookViewId="0">
      <selection activeCell="BZ4" sqref="BZ4"/>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bestFit="1" customWidth="1"/>
    <col min="77" max="77" width="10.5" style="432" customWidth="1"/>
    <col min="78" max="79" width="9.125" style="432"/>
    <col min="80" max="80" width="10.875" style="432" customWidth="1"/>
    <col min="81" max="16384" width="9.125" style="432"/>
  </cols>
  <sheetData>
    <row r="1" spans="1:87" ht="18.75" thickBot="1">
      <c r="A1" s="428"/>
      <c r="B1" s="429"/>
      <c r="C1" s="429"/>
      <c r="D1" s="429"/>
      <c r="E1" s="429"/>
      <c r="F1" s="429"/>
      <c r="G1" s="429"/>
      <c r="H1" s="429"/>
      <c r="I1" s="429"/>
      <c r="J1" s="429"/>
      <c r="K1" s="429"/>
      <c r="L1" s="430"/>
      <c r="M1" s="430"/>
      <c r="N1" s="431"/>
      <c r="O1" s="431"/>
      <c r="P1" s="431"/>
      <c r="Q1" s="431"/>
      <c r="R1" s="431"/>
      <c r="BB1" s="548"/>
    </row>
    <row r="2" spans="1:87"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row>
    <row r="3" spans="1:87"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row>
    <row r="4" spans="1:87">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699">
        <v>38</v>
      </c>
      <c r="BW4" s="699">
        <v>35</v>
      </c>
      <c r="BX4" s="699">
        <v>38</v>
      </c>
      <c r="BY4" s="547"/>
    </row>
    <row r="5" spans="1:87"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699">
        <v>35.299999999999997</v>
      </c>
      <c r="BW5" s="699">
        <v>31</v>
      </c>
      <c r="BX5" s="699">
        <v>32</v>
      </c>
      <c r="BY5" s="547"/>
    </row>
    <row r="6" spans="1:87"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699">
        <f t="shared" ref="BV6:BX6" si="11">(BV5*9)+12</f>
        <v>329.7</v>
      </c>
      <c r="BW6" s="699">
        <f t="shared" si="11"/>
        <v>291</v>
      </c>
      <c r="BX6" s="699">
        <f t="shared" si="11"/>
        <v>300</v>
      </c>
      <c r="BY6" s="547"/>
    </row>
    <row r="7" spans="1:87"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BX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0">
        <f t="shared" si="13"/>
        <v>280</v>
      </c>
      <c r="BX7" s="700">
        <f t="shared" si="13"/>
        <v>287.5</v>
      </c>
      <c r="BY7" s="547"/>
    </row>
    <row r="8" spans="1:87"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7">
        <v>270</v>
      </c>
      <c r="BX8" s="707">
        <v>280</v>
      </c>
    </row>
    <row r="9" spans="1:87"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7">
        <v>290</v>
      </c>
      <c r="BX9" s="707">
        <v>295</v>
      </c>
    </row>
    <row r="10" spans="1:87"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X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01">
        <f t="shared" si="14"/>
        <v>-125.30000000000001</v>
      </c>
      <c r="BW10" s="701">
        <f t="shared" si="14"/>
        <v>11</v>
      </c>
      <c r="BX10" s="701">
        <f t="shared" si="14"/>
        <v>12.5</v>
      </c>
    </row>
    <row r="11" spans="1:87"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7"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659"/>
      <c r="BZ12" s="659"/>
      <c r="CA12" s="659"/>
      <c r="CB12" s="659"/>
      <c r="CC12" s="659"/>
      <c r="CD12" s="659"/>
      <c r="CE12" s="659"/>
      <c r="CF12" s="659"/>
    </row>
    <row r="13" spans="1:87" ht="18.75" thickBot="1">
      <c r="A13" s="484" t="s">
        <v>237</v>
      </c>
      <c r="B13" s="452">
        <f t="shared" ref="B13:M13" si="15">(B7/11.6)-B4</f>
        <v>-7.6432512315270955</v>
      </c>
      <c r="C13" s="453">
        <f t="shared" si="15"/>
        <v>-16.01966379310344</v>
      </c>
      <c r="D13" s="453">
        <f t="shared" si="15"/>
        <v>-12.933589341692787</v>
      </c>
      <c r="E13" s="453">
        <f t="shared" si="15"/>
        <v>-18.549523809523819</v>
      </c>
      <c r="F13" s="453">
        <f t="shared" si="15"/>
        <v>-23.125965517241376</v>
      </c>
      <c r="G13" s="453">
        <f t="shared" si="15"/>
        <v>-25.667405582922832</v>
      </c>
      <c r="H13" s="453">
        <f t="shared" si="15"/>
        <v>-21.0679235382309</v>
      </c>
      <c r="I13" s="453">
        <f t="shared" si="15"/>
        <v>-15.200205254515595</v>
      </c>
      <c r="J13" s="454">
        <f t="shared" si="15"/>
        <v>-17.189435736677126</v>
      </c>
      <c r="K13" s="454">
        <f t="shared" si="15"/>
        <v>-14.631739811912215</v>
      </c>
      <c r="L13" s="455">
        <f t="shared" si="15"/>
        <v>-6.3630131362889983</v>
      </c>
      <c r="M13" s="485">
        <f t="shared" si="15"/>
        <v>5.6571964017990979</v>
      </c>
      <c r="N13" s="452">
        <f t="shared" ref="N13:N14" si="16">AVERAGE(B13:D13)</f>
        <v>-12.198834788774441</v>
      </c>
      <c r="O13" s="453">
        <f t="shared" ref="O13:O14" si="17">AVERAGE(E13:G13)</f>
        <v>-22.447631636562676</v>
      </c>
      <c r="P13" s="453">
        <f t="shared" ref="P13:P14" si="18">AVERAGE(H13:J13)</f>
        <v>-17.81918817647454</v>
      </c>
      <c r="Q13" s="486">
        <f t="shared" ref="Q13:Q14" si="19">AVERAGE(K13:M13)</f>
        <v>-5.112518848800705</v>
      </c>
      <c r="R13" s="487">
        <f t="shared" ref="R13:R14" si="20">AVERAGE(B13:M13)</f>
        <v>-14.39454336265309</v>
      </c>
      <c r="S13" s="456">
        <f t="shared" ref="S13:AD13" si="21">(S7/11.6)-S4</f>
        <v>4.4836034482758613</v>
      </c>
      <c r="T13" s="457">
        <f t="shared" si="21"/>
        <v>-3.7965517241379274</v>
      </c>
      <c r="U13" s="457">
        <f t="shared" si="21"/>
        <v>-9.065517241379311</v>
      </c>
      <c r="V13" s="457">
        <f t="shared" si="21"/>
        <v>-10.407405582922831</v>
      </c>
      <c r="W13" s="457">
        <f t="shared" si="21"/>
        <v>-14.353934169278993</v>
      </c>
      <c r="X13" s="457">
        <f t="shared" si="21"/>
        <v>-16.715353901996366</v>
      </c>
      <c r="Y13" s="488">
        <f t="shared" si="21"/>
        <v>-16.511724137931033</v>
      </c>
      <c r="Z13" s="512">
        <f t="shared" si="21"/>
        <v>-18.960893416927892</v>
      </c>
      <c r="AA13" s="512">
        <f t="shared" si="21"/>
        <v>-17.036420361247952</v>
      </c>
      <c r="AB13" s="457">
        <f t="shared" si="21"/>
        <v>-18.639696223316911</v>
      </c>
      <c r="AC13" s="488">
        <f t="shared" si="21"/>
        <v>-8.5197178683385602</v>
      </c>
      <c r="AD13" s="520">
        <f t="shared" si="21"/>
        <v>-17.959688013136294</v>
      </c>
      <c r="AE13" s="459">
        <f t="shared" ref="AE13:AE14" si="22">AVERAGE(S13:U13)</f>
        <v>-2.7928218390804589</v>
      </c>
      <c r="AF13" s="458">
        <f t="shared" ref="AF13:AF14" si="23">AVERAGE(V13:X13)</f>
        <v>-13.825564551399395</v>
      </c>
      <c r="AG13" s="458">
        <f t="shared" ref="AG13:AG14" si="24">AVERAGE(Y13:AA13)</f>
        <v>-17.503012638702291</v>
      </c>
      <c r="AH13" s="458">
        <f t="shared" ref="AH13:AH14" si="25">AVERAGE(AB13:AD13)</f>
        <v>-15.039700701597255</v>
      </c>
      <c r="AI13" s="531">
        <f t="shared" ref="AI13:AI14" si="26">AVERAGE(S13:AD13)</f>
        <v>-12.290274932694849</v>
      </c>
      <c r="AJ13" s="619">
        <f t="shared" ref="AJ13:BX13" si="27">(AJ7/11.6)-AJ4</f>
        <v>-13.633793103448276</v>
      </c>
      <c r="AK13" s="620">
        <f t="shared" si="27"/>
        <v>-6.5951724137931009</v>
      </c>
      <c r="AL13" s="545">
        <f t="shared" si="27"/>
        <v>-4.6482758620689637</v>
      </c>
      <c r="AM13" s="546">
        <f t="shared" si="27"/>
        <v>-12.634827586206896</v>
      </c>
      <c r="AN13" s="546">
        <f t="shared" si="27"/>
        <v>-17.134827586206896</v>
      </c>
      <c r="AO13" s="546">
        <f t="shared" si="27"/>
        <v>-13.064827586206896</v>
      </c>
      <c r="AP13" s="546">
        <f t="shared" si="27"/>
        <v>-16.966551724137929</v>
      </c>
      <c r="AQ13" s="546">
        <f t="shared" si="27"/>
        <v>-12.28896551724138</v>
      </c>
      <c r="AR13" s="546">
        <f t="shared" si="27"/>
        <v>-11.427120689655169</v>
      </c>
      <c r="AS13" s="546">
        <f t="shared" si="27"/>
        <v>-5.7655172413793068</v>
      </c>
      <c r="AT13" s="546">
        <f t="shared" si="27"/>
        <v>-11.03551724137931</v>
      </c>
      <c r="AU13" s="621">
        <f t="shared" si="27"/>
        <v>-11.600000000000001</v>
      </c>
      <c r="AV13" s="568">
        <f t="shared" si="27"/>
        <v>-16.189999999999998</v>
      </c>
      <c r="AW13" s="569">
        <f t="shared" si="27"/>
        <v>-18.323448275862063</v>
      </c>
      <c r="AX13" s="569">
        <f t="shared" si="27"/>
        <v>-22.007241379310344</v>
      </c>
      <c r="AY13" s="569">
        <f t="shared" si="27"/>
        <v>-27.537241379310338</v>
      </c>
      <c r="AZ13" s="569">
        <f t="shared" si="27"/>
        <v>-31.091034482758616</v>
      </c>
      <c r="BA13" s="569">
        <f t="shared" si="27"/>
        <v>-25.314137931034487</v>
      </c>
      <c r="BB13" s="569">
        <f t="shared" si="27"/>
        <v>-24.628620689655179</v>
      </c>
      <c r="BC13" s="569">
        <f t="shared" si="27"/>
        <v>-21.843448275862059</v>
      </c>
      <c r="BD13" s="569">
        <f t="shared" si="27"/>
        <v>-21.767241379310342</v>
      </c>
      <c r="BE13" s="569">
        <f t="shared" si="27"/>
        <v>-22.924482758620691</v>
      </c>
      <c r="BF13" s="569">
        <f t="shared" si="27"/>
        <v>-19.654827586206899</v>
      </c>
      <c r="BG13" s="664">
        <f t="shared" si="27"/>
        <v>-20.25103448275862</v>
      </c>
      <c r="BH13" s="669">
        <f t="shared" si="27"/>
        <v>-22.442068965517237</v>
      </c>
      <c r="BI13" s="669">
        <f t="shared" si="27"/>
        <v>-25.345862068965509</v>
      </c>
      <c r="BJ13" s="669">
        <f t="shared" si="27"/>
        <v>-23.395517241379316</v>
      </c>
      <c r="BK13" s="669">
        <f t="shared" si="27"/>
        <v>-25.691379310344828</v>
      </c>
      <c r="BL13" s="669">
        <f t="shared" si="27"/>
        <v>-23.905862068965511</v>
      </c>
      <c r="BM13" s="669">
        <f t="shared" si="27"/>
        <v>-25.337586206896546</v>
      </c>
      <c r="BN13" s="669">
        <f t="shared" si="27"/>
        <v>-31.78448275862069</v>
      </c>
      <c r="BO13" s="669">
        <f t="shared" si="27"/>
        <v>-27.64448275862069</v>
      </c>
      <c r="BP13" s="669">
        <f t="shared" si="27"/>
        <v>-30.516551724137926</v>
      </c>
      <c r="BQ13" s="669">
        <f t="shared" si="27"/>
        <v>-22.516551724137926</v>
      </c>
      <c r="BR13" s="669">
        <f t="shared" si="27"/>
        <v>-24.084482758620688</v>
      </c>
      <c r="BS13" s="669">
        <f t="shared" si="27"/>
        <v>-25.422413793103445</v>
      </c>
      <c r="BT13" s="669">
        <f t="shared" si="27"/>
        <v>-14.505517241379316</v>
      </c>
      <c r="BU13" s="669">
        <f t="shared" si="27"/>
        <v>-8.9613793103448245</v>
      </c>
      <c r="BV13" s="664">
        <f t="shared" si="27"/>
        <v>1.224137931034484</v>
      </c>
      <c r="BW13" s="664">
        <f t="shared" si="27"/>
        <v>-10.862068965517242</v>
      </c>
      <c r="BX13" s="664">
        <f t="shared" si="27"/>
        <v>-13.21551724137931</v>
      </c>
    </row>
    <row r="14" spans="1:87" s="503" customFormat="1" ht="18" hidden="1" customHeight="1">
      <c r="A14" s="489" t="s">
        <v>238</v>
      </c>
      <c r="B14" s="460">
        <f>(333/11.6)-B4</f>
        <v>-16.867389162561576</v>
      </c>
      <c r="C14" s="461">
        <f t="shared" ref="C14:M14" si="28">(333/11.6)-C4</f>
        <v>-27.140353448275857</v>
      </c>
      <c r="D14" s="461">
        <f t="shared" si="28"/>
        <v>-25.950830721003133</v>
      </c>
      <c r="E14" s="461">
        <f t="shared" si="28"/>
        <v>-29.842627257799681</v>
      </c>
      <c r="F14" s="461">
        <f t="shared" si="28"/>
        <v>-34.85010344827586</v>
      </c>
      <c r="G14" s="461">
        <f t="shared" si="28"/>
        <v>-33.08119868637111</v>
      </c>
      <c r="H14" s="461">
        <f t="shared" si="28"/>
        <v>-27.447233883058484</v>
      </c>
      <c r="I14" s="461">
        <f t="shared" si="28"/>
        <v>-19.165722495894908</v>
      </c>
      <c r="J14" s="462">
        <f t="shared" si="28"/>
        <v>-16.672194357366781</v>
      </c>
      <c r="K14" s="490">
        <f t="shared" si="28"/>
        <v>-17.131739811912215</v>
      </c>
      <c r="L14" s="491">
        <f t="shared" si="28"/>
        <v>-13.087151067323479</v>
      </c>
      <c r="M14" s="492">
        <f t="shared" si="28"/>
        <v>-5.8083208395802153</v>
      </c>
      <c r="N14" s="493">
        <f t="shared" si="16"/>
        <v>-23.319524443946857</v>
      </c>
      <c r="O14" s="494">
        <f t="shared" si="17"/>
        <v>-32.591309797482218</v>
      </c>
      <c r="P14" s="494">
        <f t="shared" si="18"/>
        <v>-21.09505024544006</v>
      </c>
      <c r="Q14" s="495">
        <f t="shared" si="19"/>
        <v>-12.009070572938635</v>
      </c>
      <c r="R14" s="496">
        <f t="shared" si="20"/>
        <v>-22.253738764951944</v>
      </c>
      <c r="S14" s="497">
        <f t="shared" ref="S14:AD14" si="29">(333/11.6)-S4</f>
        <v>1.8973965517241353</v>
      </c>
      <c r="T14" s="498">
        <f t="shared" si="29"/>
        <v>-0.69310344827585979</v>
      </c>
      <c r="U14" s="498">
        <f t="shared" si="29"/>
        <v>-6.3931034482758626</v>
      </c>
      <c r="V14" s="498">
        <f t="shared" si="29"/>
        <v>-10.321198686371108</v>
      </c>
      <c r="W14" s="498">
        <f t="shared" si="29"/>
        <v>-15.560830721003132</v>
      </c>
      <c r="X14" s="498">
        <f t="shared" si="29"/>
        <v>-17.66362976406533</v>
      </c>
      <c r="Y14" s="499">
        <f t="shared" si="29"/>
        <v>-13.753103448275862</v>
      </c>
      <c r="Z14" s="513">
        <f t="shared" si="29"/>
        <v>-14.995376175548582</v>
      </c>
      <c r="AA14" s="513">
        <f t="shared" si="29"/>
        <v>-14.622627257799675</v>
      </c>
      <c r="AB14" s="498">
        <f t="shared" si="29"/>
        <v>-20.277627257799669</v>
      </c>
      <c r="AC14" s="499">
        <f t="shared" si="29"/>
        <v>-15.157648902821318</v>
      </c>
      <c r="AD14" s="525">
        <f t="shared" si="29"/>
        <v>-23.390722495894916</v>
      </c>
      <c r="AE14" s="501">
        <f t="shared" si="22"/>
        <v>-1.7296034482758624</v>
      </c>
      <c r="AF14" s="500">
        <f t="shared" si="23"/>
        <v>-14.515219723813189</v>
      </c>
      <c r="AG14" s="500">
        <f t="shared" si="24"/>
        <v>-14.457035627208038</v>
      </c>
      <c r="AH14" s="500">
        <f t="shared" si="25"/>
        <v>-19.608666218838636</v>
      </c>
      <c r="AI14" s="502">
        <f t="shared" si="26"/>
        <v>-12.577631254533932</v>
      </c>
      <c r="AJ14" s="537">
        <f t="shared" ref="AJ14:AU14" si="30">(333/11.6)-AJ4</f>
        <v>-25.01310344827586</v>
      </c>
      <c r="AK14" s="538">
        <f t="shared" si="30"/>
        <v>-25.733103448275859</v>
      </c>
      <c r="AL14" s="538">
        <f t="shared" si="30"/>
        <v>-22.493103448275864</v>
      </c>
      <c r="AM14" s="539">
        <f t="shared" si="30"/>
        <v>-23.58310344827586</v>
      </c>
      <c r="AN14" s="539">
        <f t="shared" si="30"/>
        <v>-21.83310344827586</v>
      </c>
      <c r="AO14" s="539">
        <f t="shared" si="30"/>
        <v>-17.76310344827586</v>
      </c>
      <c r="AP14" s="539">
        <f t="shared" si="30"/>
        <v>-18.863103448275861</v>
      </c>
      <c r="AQ14" s="540">
        <f t="shared" si="30"/>
        <v>-21.51310344827586</v>
      </c>
      <c r="AR14" s="541">
        <f t="shared" si="30"/>
        <v>-24.961603448275856</v>
      </c>
      <c r="AS14" s="542">
        <f t="shared" si="30"/>
        <v>-26.843103448275858</v>
      </c>
      <c r="AT14" s="543">
        <f t="shared" si="30"/>
        <v>-32.113103448275865</v>
      </c>
      <c r="AU14" s="544">
        <f t="shared" si="30"/>
        <v>-32.893103448275866</v>
      </c>
      <c r="AV14" s="542"/>
      <c r="AW14" s="543"/>
      <c r="AX14" s="543"/>
      <c r="AY14" s="543"/>
      <c r="AZ14" s="544"/>
      <c r="BB14"/>
      <c r="BX14" s="655"/>
      <c r="BY14" s="655"/>
      <c r="BZ14" s="655"/>
      <c r="CA14" s="655"/>
      <c r="CB14" s="655"/>
      <c r="CC14" s="655"/>
      <c r="CD14" s="655"/>
      <c r="CE14" s="655"/>
      <c r="CF14" s="655"/>
      <c r="CG14" s="655"/>
      <c r="CH14" s="655"/>
      <c r="CI14" s="655"/>
    </row>
    <row r="15" spans="1:87" s="507" customFormat="1">
      <c r="A15" s="738"/>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c r="CD15" s="656"/>
      <c r="CE15" s="656"/>
      <c r="CF15" s="656"/>
      <c r="CG15" s="656"/>
      <c r="CH15" s="656"/>
      <c r="CI15" s="656"/>
    </row>
    <row r="16" spans="1:87" s="507" customFormat="1">
      <c r="A16" s="738"/>
      <c r="B16" s="505"/>
      <c r="C16" s="505"/>
      <c r="D16" s="505"/>
      <c r="E16" s="505"/>
      <c r="F16" s="505"/>
      <c r="G16" s="505"/>
      <c r="H16" s="505"/>
      <c r="I16" s="505"/>
      <c r="J16" s="505"/>
      <c r="K16" s="505"/>
      <c r="L16" s="505"/>
      <c r="M16" s="505"/>
      <c r="N16" s="506"/>
      <c r="O16" s="505"/>
      <c r="P16" s="505"/>
      <c r="Q16" s="505"/>
      <c r="R16" s="505"/>
      <c r="AD16" s="521"/>
      <c r="AU16" s="521"/>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656"/>
      <c r="BY16" s="656"/>
      <c r="BZ16" s="656"/>
      <c r="CA16" s="656"/>
      <c r="CB16" s="656"/>
      <c r="CC16" s="656"/>
      <c r="CD16" s="656"/>
      <c r="CE16" s="656"/>
      <c r="CF16" s="656"/>
      <c r="CG16" s="656"/>
      <c r="CH16" s="656"/>
      <c r="CI16" s="656"/>
    </row>
    <row r="17" spans="1:78" s="507" customFormat="1">
      <c r="A17" s="1233" t="s">
        <v>281</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row>
    <row r="18" spans="1:78" s="507" customFormat="1" ht="18.75" thickBot="1">
      <c r="A18" s="738"/>
      <c r="B18" s="738"/>
      <c r="C18" s="738"/>
      <c r="D18" s="738"/>
      <c r="E18" s="738"/>
      <c r="F18" s="738"/>
      <c r="G18" s="738"/>
      <c r="H18" s="738"/>
      <c r="I18" s="738"/>
      <c r="J18" s="738"/>
      <c r="K18" s="738"/>
      <c r="L18" s="738"/>
      <c r="M18" s="738"/>
      <c r="N18" s="738"/>
      <c r="O18" s="738"/>
      <c r="P18" s="738"/>
      <c r="Q18" s="738"/>
      <c r="R18" s="738"/>
      <c r="S18" s="738"/>
      <c r="T18" s="738"/>
      <c r="U18" s="738"/>
      <c r="V18" s="738"/>
      <c r="W18" s="738"/>
      <c r="X18" s="738"/>
      <c r="Y18" s="738"/>
      <c r="Z18" s="738"/>
      <c r="AA18" s="738"/>
      <c r="AB18" s="738"/>
      <c r="AC18" s="738"/>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c r="BM18" s="738"/>
      <c r="BN18" s="738"/>
      <c r="BO18" s="738"/>
      <c r="BP18" s="738"/>
      <c r="BQ18" s="738"/>
      <c r="BR18" s="738"/>
      <c r="BS18" s="738"/>
      <c r="BT18" s="726" t="s">
        <v>274</v>
      </c>
      <c r="BU18" s="726" t="s">
        <v>273</v>
      </c>
      <c r="BV18" s="726" t="s">
        <v>273</v>
      </c>
      <c r="BW18" s="738"/>
    </row>
    <row r="19" spans="1:78"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row>
    <row r="20" spans="1:78" s="507" customForma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1">AVERAGE(AX21:AX24)</f>
        <v>482.5</v>
      </c>
      <c r="AY20" s="642">
        <f t="shared" si="31"/>
        <v>467.5</v>
      </c>
      <c r="AZ20" s="642">
        <f t="shared" si="31"/>
        <v>487.125</v>
      </c>
      <c r="BA20" s="642">
        <f t="shared" si="31"/>
        <v>555.75</v>
      </c>
      <c r="BB20" s="642">
        <f t="shared" si="31"/>
        <v>539.75</v>
      </c>
      <c r="BC20" s="642">
        <f t="shared" si="31"/>
        <v>560.625</v>
      </c>
      <c r="BD20" s="642">
        <f t="shared" si="31"/>
        <v>606.25</v>
      </c>
      <c r="BE20" s="642">
        <f t="shared" si="31"/>
        <v>651.875</v>
      </c>
      <c r="BF20" s="642">
        <f t="shared" si="31"/>
        <v>591.25</v>
      </c>
      <c r="BG20" s="642">
        <f t="shared" si="31"/>
        <v>453.75</v>
      </c>
      <c r="BH20" s="642">
        <f t="shared" si="31"/>
        <v>409.16666666666669</v>
      </c>
      <c r="BI20" s="642">
        <f t="shared" ref="BI20:BV20" si="32">AVERAGE(BI21:BI25)</f>
        <v>436</v>
      </c>
      <c r="BJ20" s="642">
        <f t="shared" si="32"/>
        <v>486</v>
      </c>
      <c r="BK20" s="642">
        <f t="shared" si="32"/>
        <v>513</v>
      </c>
      <c r="BL20" s="642">
        <f t="shared" si="32"/>
        <v>528.5</v>
      </c>
      <c r="BM20" s="642">
        <f t="shared" si="32"/>
        <v>428.75</v>
      </c>
      <c r="BN20" s="642">
        <f t="shared" si="32"/>
        <v>349.5</v>
      </c>
      <c r="BO20" s="642">
        <f t="shared" si="32"/>
        <v>380.625</v>
      </c>
      <c r="BP20" s="642">
        <f t="shared" si="32"/>
        <v>345.5</v>
      </c>
      <c r="BQ20" s="642">
        <f t="shared" si="32"/>
        <v>393.75</v>
      </c>
      <c r="BR20" s="642">
        <f t="shared" si="32"/>
        <v>432.5</v>
      </c>
      <c r="BS20" s="702">
        <f t="shared" si="32"/>
        <v>423.125</v>
      </c>
      <c r="BT20" s="702">
        <f t="shared" si="32"/>
        <v>485.625</v>
      </c>
      <c r="BU20" s="702">
        <f t="shared" si="32"/>
        <v>547.5</v>
      </c>
      <c r="BV20" s="702">
        <f t="shared" si="32"/>
        <v>407.5</v>
      </c>
      <c r="BW20" s="674">
        <f>AVERAGE(BW21:BW26)</f>
        <v>278.75</v>
      </c>
      <c r="BX20" s="674">
        <f>AVERAGE(BX21:BX26)</f>
        <v>266.875</v>
      </c>
    </row>
    <row r="21" spans="1:78" s="507" customForma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BX24" si="33">(AX29+AX37)/2</f>
        <v>475</v>
      </c>
      <c r="AY21" s="657">
        <f t="shared" si="33"/>
        <v>465</v>
      </c>
      <c r="AZ21" s="657">
        <f t="shared" si="33"/>
        <v>485</v>
      </c>
      <c r="BA21" s="652">
        <f t="shared" si="33"/>
        <v>560</v>
      </c>
      <c r="BB21" s="657">
        <f t="shared" si="33"/>
        <v>540</v>
      </c>
      <c r="BC21" s="657">
        <f t="shared" si="33"/>
        <v>560</v>
      </c>
      <c r="BD21" s="657">
        <f t="shared" si="33"/>
        <v>602.5</v>
      </c>
      <c r="BE21" s="652">
        <f t="shared" si="33"/>
        <v>657.5</v>
      </c>
      <c r="BF21" s="657">
        <f t="shared" si="33"/>
        <v>605</v>
      </c>
      <c r="BG21" s="657">
        <f t="shared" si="33"/>
        <v>460</v>
      </c>
      <c r="BH21" s="652">
        <f t="shared" si="33"/>
        <v>415</v>
      </c>
      <c r="BI21" s="657">
        <f t="shared" si="33"/>
        <v>435</v>
      </c>
      <c r="BJ21" s="657">
        <f t="shared" si="33"/>
        <v>485</v>
      </c>
      <c r="BK21" s="652">
        <f t="shared" si="33"/>
        <v>525</v>
      </c>
      <c r="BL21" s="657">
        <f t="shared" si="33"/>
        <v>520</v>
      </c>
      <c r="BM21" s="657">
        <f t="shared" si="33"/>
        <v>440</v>
      </c>
      <c r="BN21" s="657">
        <f t="shared" si="33"/>
        <v>352.5</v>
      </c>
      <c r="BO21" s="652">
        <f t="shared" si="33"/>
        <v>375</v>
      </c>
      <c r="BP21" s="657">
        <f t="shared" si="33"/>
        <v>345</v>
      </c>
      <c r="BQ21" s="657">
        <f t="shared" si="33"/>
        <v>382.5</v>
      </c>
      <c r="BR21" s="657">
        <f t="shared" si="33"/>
        <v>425</v>
      </c>
      <c r="BS21" s="652">
        <f t="shared" si="33"/>
        <v>427.5</v>
      </c>
      <c r="BT21" s="711">
        <f t="shared" si="33"/>
        <v>485</v>
      </c>
      <c r="BU21" s="657">
        <f t="shared" si="33"/>
        <v>550</v>
      </c>
      <c r="BV21" s="652">
        <f t="shared" si="33"/>
        <v>425</v>
      </c>
      <c r="BW21" s="652">
        <f t="shared" si="33"/>
        <v>275</v>
      </c>
      <c r="BX21" s="652">
        <f t="shared" si="33"/>
        <v>270</v>
      </c>
    </row>
    <row r="22" spans="1:78" s="507" customForma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3"/>
        <v>490</v>
      </c>
      <c r="AY22" s="657">
        <f t="shared" si="33"/>
        <v>465</v>
      </c>
      <c r="AZ22" s="657">
        <f t="shared" si="33"/>
        <v>485</v>
      </c>
      <c r="BA22" s="657">
        <f t="shared" si="33"/>
        <v>550</v>
      </c>
      <c r="BB22" s="652">
        <f t="shared" si="33"/>
        <v>542.5</v>
      </c>
      <c r="BC22" s="662">
        <f t="shared" si="33"/>
        <v>567.5</v>
      </c>
      <c r="BD22" s="652">
        <f t="shared" si="33"/>
        <v>610</v>
      </c>
      <c r="BE22" s="657">
        <f t="shared" si="33"/>
        <v>660</v>
      </c>
      <c r="BF22" s="657">
        <f t="shared" si="33"/>
        <v>585</v>
      </c>
      <c r="BG22" s="657">
        <f t="shared" si="33"/>
        <v>460</v>
      </c>
      <c r="BH22" s="657">
        <f t="shared" si="33"/>
        <v>407.5</v>
      </c>
      <c r="BI22" s="657">
        <f t="shared" si="33"/>
        <v>437.5</v>
      </c>
      <c r="BJ22" s="657">
        <f t="shared" si="33"/>
        <v>490</v>
      </c>
      <c r="BK22" s="657">
        <f t="shared" si="33"/>
        <v>510</v>
      </c>
      <c r="BL22" s="652">
        <f t="shared" si="33"/>
        <v>527.5</v>
      </c>
      <c r="BM22" s="657">
        <f t="shared" si="33"/>
        <v>430</v>
      </c>
      <c r="BN22" s="657">
        <f t="shared" si="33"/>
        <v>355</v>
      </c>
      <c r="BO22" s="657">
        <f t="shared" si="33"/>
        <v>395</v>
      </c>
      <c r="BP22" s="657">
        <f t="shared" si="33"/>
        <v>345</v>
      </c>
      <c r="BQ22" s="657">
        <f t="shared" si="33"/>
        <v>397.5</v>
      </c>
      <c r="BR22" s="657">
        <f t="shared" si="33"/>
        <v>430</v>
      </c>
      <c r="BS22" s="657">
        <f t="shared" si="33"/>
        <v>420</v>
      </c>
      <c r="BT22" s="652">
        <f t="shared" si="33"/>
        <v>500</v>
      </c>
      <c r="BU22" s="657">
        <f t="shared" si="33"/>
        <v>545</v>
      </c>
      <c r="BV22" s="657">
        <f t="shared" si="33"/>
        <v>410</v>
      </c>
      <c r="BW22" s="652">
        <f t="shared" si="33"/>
        <v>275</v>
      </c>
      <c r="BX22" s="652">
        <f>(BX30+BX38)/2</f>
        <v>250</v>
      </c>
    </row>
    <row r="23" spans="1:78" s="507" customForma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3"/>
        <v>487.5</v>
      </c>
      <c r="AY23" s="657">
        <f t="shared" si="33"/>
        <v>470</v>
      </c>
      <c r="AZ23" s="657">
        <f t="shared" si="33"/>
        <v>486</v>
      </c>
      <c r="BA23" s="657">
        <f t="shared" si="33"/>
        <v>550</v>
      </c>
      <c r="BB23" s="657">
        <f t="shared" si="33"/>
        <v>535</v>
      </c>
      <c r="BC23" s="657">
        <f t="shared" si="33"/>
        <v>560</v>
      </c>
      <c r="BD23" s="657">
        <f t="shared" si="33"/>
        <v>605</v>
      </c>
      <c r="BE23" s="657">
        <f t="shared" si="33"/>
        <v>640</v>
      </c>
      <c r="BF23" s="657">
        <f t="shared" si="33"/>
        <v>600</v>
      </c>
      <c r="BG23" s="657">
        <f t="shared" si="33"/>
        <v>455</v>
      </c>
      <c r="BH23" s="657">
        <f t="shared" si="33"/>
        <v>405</v>
      </c>
      <c r="BI23" s="652">
        <f t="shared" si="33"/>
        <v>440</v>
      </c>
      <c r="BJ23" s="657">
        <f t="shared" si="33"/>
        <v>480</v>
      </c>
      <c r="BK23" s="657">
        <f t="shared" si="33"/>
        <v>507.5</v>
      </c>
      <c r="BL23" s="657">
        <f t="shared" si="33"/>
        <v>535</v>
      </c>
      <c r="BM23" s="652">
        <f t="shared" si="33"/>
        <v>420</v>
      </c>
      <c r="BN23" s="657">
        <f t="shared" si="33"/>
        <v>325</v>
      </c>
      <c r="BO23" s="657">
        <f t="shared" si="33"/>
        <v>377.5</v>
      </c>
      <c r="BP23" s="657">
        <f t="shared" si="33"/>
        <v>342.5</v>
      </c>
      <c r="BQ23" s="657">
        <f t="shared" si="33"/>
        <v>395</v>
      </c>
      <c r="BR23" s="657">
        <f t="shared" si="33"/>
        <v>435</v>
      </c>
      <c r="BS23" s="657">
        <f t="shared" si="33"/>
        <v>425</v>
      </c>
      <c r="BT23" s="711">
        <f t="shared" si="33"/>
        <v>490</v>
      </c>
      <c r="BU23" s="652">
        <f t="shared" si="33"/>
        <v>540</v>
      </c>
      <c r="BV23" s="657">
        <f t="shared" si="33"/>
        <v>375</v>
      </c>
      <c r="BW23" s="652">
        <f t="shared" si="33"/>
        <v>275</v>
      </c>
      <c r="BX23" s="652">
        <f t="shared" si="33"/>
        <v>277.5</v>
      </c>
    </row>
    <row r="24" spans="1:78" s="507" customForma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3"/>
        <v>477.5</v>
      </c>
      <c r="AY24" s="657">
        <f t="shared" si="33"/>
        <v>470</v>
      </c>
      <c r="AZ24" s="652">
        <f t="shared" si="33"/>
        <v>492.5</v>
      </c>
      <c r="BA24" s="657">
        <f t="shared" si="33"/>
        <v>563</v>
      </c>
      <c r="BB24" s="657">
        <f t="shared" si="33"/>
        <v>541.5</v>
      </c>
      <c r="BC24" s="657">
        <f t="shared" si="33"/>
        <v>555</v>
      </c>
      <c r="BD24" s="657">
        <f t="shared" si="33"/>
        <v>607.5</v>
      </c>
      <c r="BE24" s="657">
        <f t="shared" si="33"/>
        <v>650</v>
      </c>
      <c r="BF24" s="652">
        <f t="shared" si="33"/>
        <v>575</v>
      </c>
      <c r="BG24" s="652">
        <f t="shared" si="33"/>
        <v>440</v>
      </c>
      <c r="BH24" s="652"/>
      <c r="BI24" s="657">
        <f t="shared" si="33"/>
        <v>432.5</v>
      </c>
      <c r="BJ24" s="652">
        <f t="shared" si="33"/>
        <v>492.5</v>
      </c>
      <c r="BK24" s="657">
        <f t="shared" si="33"/>
        <v>512.5</v>
      </c>
      <c r="BL24" s="657">
        <f t="shared" si="33"/>
        <v>535</v>
      </c>
      <c r="BM24" s="652">
        <f t="shared" si="33"/>
        <v>425</v>
      </c>
      <c r="BN24" s="652">
        <f t="shared" si="33"/>
        <v>360</v>
      </c>
      <c r="BO24" s="652">
        <f t="shared" si="33"/>
        <v>375</v>
      </c>
      <c r="BP24" s="657">
        <f t="shared" si="33"/>
        <v>345</v>
      </c>
      <c r="BQ24" s="652">
        <f t="shared" si="33"/>
        <v>400</v>
      </c>
      <c r="BR24" s="657">
        <f t="shared" si="33"/>
        <v>435</v>
      </c>
      <c r="BS24" s="657"/>
      <c r="BT24" s="705"/>
      <c r="BU24" s="706"/>
      <c r="BV24" s="657">
        <f>(BV32+BV40)/2</f>
        <v>420</v>
      </c>
      <c r="BW24" s="652">
        <f>(BW32+BW40)/2</f>
        <v>290</v>
      </c>
      <c r="BX24" s="652">
        <f t="shared" si="33"/>
        <v>270</v>
      </c>
    </row>
    <row r="25" spans="1:78" s="507" customForma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2"/>
      <c r="BX25" s="652"/>
    </row>
    <row r="26" spans="1:78" s="507" customForma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2"/>
      <c r="BX26" s="652"/>
    </row>
    <row r="27" spans="1:78" s="507" customForma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row>
    <row r="28" spans="1:78"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4">AVERAGE(AY29:AY32)</f>
        <v>471.25</v>
      </c>
      <c r="AZ28" s="642">
        <v>484</v>
      </c>
      <c r="BA28" s="642">
        <f t="shared" si="34"/>
        <v>555.75</v>
      </c>
      <c r="BB28" s="642">
        <f t="shared" si="34"/>
        <v>536.25</v>
      </c>
      <c r="BC28" s="642">
        <f t="shared" si="34"/>
        <v>552.5</v>
      </c>
      <c r="BD28" s="642">
        <f t="shared" si="34"/>
        <v>595</v>
      </c>
      <c r="BE28" s="642">
        <f t="shared" ref="BE28:BS28" si="35">AVERAGE(BE29:BE33)</f>
        <v>642</v>
      </c>
      <c r="BF28" s="642">
        <f t="shared" si="35"/>
        <v>597</v>
      </c>
      <c r="BG28" s="642">
        <f t="shared" si="35"/>
        <v>461</v>
      </c>
      <c r="BH28" s="642">
        <f t="shared" si="35"/>
        <v>416.66666666666669</v>
      </c>
      <c r="BI28" s="642">
        <f t="shared" si="35"/>
        <v>429</v>
      </c>
      <c r="BJ28" s="642">
        <f t="shared" si="35"/>
        <v>472</v>
      </c>
      <c r="BK28" s="642">
        <f t="shared" si="35"/>
        <v>503</v>
      </c>
      <c r="BL28" s="642">
        <f t="shared" si="35"/>
        <v>524</v>
      </c>
      <c r="BM28" s="642">
        <f t="shared" si="35"/>
        <v>438.75</v>
      </c>
      <c r="BN28" s="642">
        <f t="shared" si="35"/>
        <v>357</v>
      </c>
      <c r="BO28" s="642">
        <f t="shared" si="35"/>
        <v>386.25</v>
      </c>
      <c r="BP28" s="642">
        <f t="shared" si="35"/>
        <v>340</v>
      </c>
      <c r="BQ28" s="642">
        <f t="shared" si="35"/>
        <v>380</v>
      </c>
      <c r="BR28" s="642">
        <f t="shared" si="35"/>
        <v>424</v>
      </c>
      <c r="BS28" s="642">
        <f t="shared" si="35"/>
        <v>417.5</v>
      </c>
      <c r="BT28" s="642">
        <f>AVERAGE(BT29:BT33)</f>
        <v>475</v>
      </c>
      <c r="BU28" s="642">
        <f>AVERAGE(BU29:BU33)</f>
        <v>533.75</v>
      </c>
      <c r="BV28" s="642">
        <f>AVERAGE(BV29:BV33)</f>
        <v>378.75</v>
      </c>
      <c r="BW28" s="660">
        <f>AVERAGE(BW29:BW34)</f>
        <v>266.66666666666669</v>
      </c>
      <c r="BX28" s="660">
        <f>AVERAGE(BX29:BX34)</f>
        <v>259.16666666666669</v>
      </c>
    </row>
    <row r="29" spans="1:78" s="507" customFormat="1" ht="18"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629">
        <v>260</v>
      </c>
      <c r="BX29" s="629">
        <v>250</v>
      </c>
    </row>
    <row r="30" spans="1:78"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29">
        <v>250</v>
      </c>
      <c r="BX30" s="629">
        <v>240</v>
      </c>
      <c r="BY30" s="505"/>
      <c r="BZ30" s="505"/>
    </row>
    <row r="31" spans="1:78"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629">
        <v>270</v>
      </c>
      <c r="BX31" s="629">
        <v>270</v>
      </c>
      <c r="BY31" s="466"/>
      <c r="BZ31" s="505"/>
    </row>
    <row r="32" spans="1:78" s="507" customForma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629">
        <v>280</v>
      </c>
      <c r="BX32" s="629">
        <v>260</v>
      </c>
      <c r="BY32" s="466"/>
      <c r="BZ32" s="505"/>
    </row>
    <row r="33" spans="1:78"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628">
        <v>265</v>
      </c>
      <c r="BX33" s="628">
        <v>250</v>
      </c>
      <c r="BY33" s="465"/>
      <c r="BZ33" s="465"/>
    </row>
    <row r="34" spans="1:78" s="507" customFormat="1" ht="18"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628">
        <v>275</v>
      </c>
      <c r="BX34" s="628">
        <v>285</v>
      </c>
      <c r="BY34" s="465"/>
      <c r="BZ34" s="465"/>
    </row>
    <row r="35" spans="1:78"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78"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36">AVERAGE(AY37:AY40)</f>
        <v>463.75</v>
      </c>
      <c r="AZ36" s="642">
        <f t="shared" si="36"/>
        <v>490.5</v>
      </c>
      <c r="BA36" s="642">
        <f t="shared" si="36"/>
        <v>555.75</v>
      </c>
      <c r="BB36" s="642">
        <f t="shared" si="36"/>
        <v>543.25</v>
      </c>
      <c r="BC36" s="642">
        <f t="shared" si="36"/>
        <v>568.75</v>
      </c>
      <c r="BD36" s="642">
        <f t="shared" si="36"/>
        <v>617.5</v>
      </c>
      <c r="BE36" s="642">
        <f t="shared" ref="BE36:BV36" si="37">AVERAGE(BE37:BE41)</f>
        <v>659</v>
      </c>
      <c r="BF36" s="642">
        <f t="shared" si="37"/>
        <v>588</v>
      </c>
      <c r="BG36" s="642">
        <f t="shared" si="37"/>
        <v>442</v>
      </c>
      <c r="BH36" s="642">
        <f t="shared" si="37"/>
        <v>401.66666666666669</v>
      </c>
      <c r="BI36" s="642">
        <f>AVERAGE(BI37:BI41)</f>
        <v>443</v>
      </c>
      <c r="BJ36" s="642">
        <f t="shared" si="37"/>
        <v>500</v>
      </c>
      <c r="BK36" s="642">
        <f t="shared" si="37"/>
        <v>523</v>
      </c>
      <c r="BL36" s="642">
        <f t="shared" si="37"/>
        <v>533</v>
      </c>
      <c r="BM36" s="642">
        <f t="shared" si="37"/>
        <v>418.75</v>
      </c>
      <c r="BN36" s="642">
        <f t="shared" si="37"/>
        <v>342</v>
      </c>
      <c r="BO36" s="642">
        <f t="shared" si="37"/>
        <v>375</v>
      </c>
      <c r="BP36" s="642">
        <f t="shared" si="37"/>
        <v>351</v>
      </c>
      <c r="BQ36" s="642">
        <f t="shared" si="37"/>
        <v>392</v>
      </c>
      <c r="BR36" s="642">
        <f t="shared" si="37"/>
        <v>441</v>
      </c>
      <c r="BS36" s="642">
        <f t="shared" si="37"/>
        <v>428.75</v>
      </c>
      <c r="BT36" s="642">
        <f t="shared" si="37"/>
        <v>496.25</v>
      </c>
      <c r="BU36" s="642">
        <f t="shared" si="37"/>
        <v>561.25</v>
      </c>
      <c r="BV36" s="642">
        <f t="shared" si="37"/>
        <v>436.25</v>
      </c>
      <c r="BW36" s="660">
        <f>AVERAGE(BW37:BW42)</f>
        <v>290.83333333333331</v>
      </c>
      <c r="BX36" s="660">
        <f>AVERAGE(BX37:BX42)</f>
        <v>280.83333333333331</v>
      </c>
      <c r="BY36" s="703"/>
    </row>
    <row r="37" spans="1:78" s="507" customForma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629">
        <v>290</v>
      </c>
      <c r="BX37" s="629">
        <v>290</v>
      </c>
      <c r="BY37" s="703"/>
    </row>
    <row r="38" spans="1:78"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629">
        <v>300</v>
      </c>
      <c r="BX38" s="629">
        <v>260</v>
      </c>
      <c r="BY38" s="703"/>
    </row>
    <row r="39" spans="1:78"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629">
        <v>280</v>
      </c>
      <c r="BX39" s="629">
        <v>285</v>
      </c>
    </row>
    <row r="40" spans="1:78"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629">
        <v>300</v>
      </c>
      <c r="BX40" s="629">
        <v>280</v>
      </c>
    </row>
    <row r="41" spans="1:78"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628">
        <v>290</v>
      </c>
      <c r="BX41" s="628">
        <v>275</v>
      </c>
    </row>
    <row r="42" spans="1:78" s="507" customForma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28">
        <v>285</v>
      </c>
      <c r="BX42" s="628">
        <v>295</v>
      </c>
    </row>
    <row r="43" spans="1:78"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c r="BY43" s="703"/>
    </row>
    <row r="44" spans="1:78"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BX44" si="38">AY6-AY20</f>
        <v>149.33000000000004</v>
      </c>
      <c r="AZ44" s="642">
        <f t="shared" si="38"/>
        <v>198.55499999999995</v>
      </c>
      <c r="BA44" s="642">
        <f t="shared" si="38"/>
        <v>95.189999999999941</v>
      </c>
      <c r="BB44" s="642">
        <f t="shared" si="38"/>
        <v>124.06000000000006</v>
      </c>
      <c r="BC44" s="642">
        <f t="shared" si="38"/>
        <v>98.595000000000027</v>
      </c>
      <c r="BD44" s="642">
        <f t="shared" si="38"/>
        <v>65.75</v>
      </c>
      <c r="BE44" s="642">
        <f t="shared" si="38"/>
        <v>35.335000000000036</v>
      </c>
      <c r="BF44" s="642">
        <f t="shared" si="38"/>
        <v>-65.410000000000082</v>
      </c>
      <c r="BG44" s="642">
        <f t="shared" si="38"/>
        <v>38.25</v>
      </c>
      <c r="BH44" s="642">
        <f t="shared" si="38"/>
        <v>70.773333333333255</v>
      </c>
      <c r="BI44" s="642">
        <f t="shared" si="38"/>
        <v>86.509999999999991</v>
      </c>
      <c r="BJ44" s="642">
        <f t="shared" si="38"/>
        <v>69.269999999999982</v>
      </c>
      <c r="BK44" s="642">
        <f t="shared" si="38"/>
        <v>70.980000000000018</v>
      </c>
      <c r="BL44" s="642">
        <f t="shared" si="38"/>
        <v>26.050000000000068</v>
      </c>
      <c r="BM44" s="642">
        <f t="shared" si="38"/>
        <v>51.099999999999966</v>
      </c>
      <c r="BN44" s="642">
        <f t="shared" si="38"/>
        <v>165.45000000000005</v>
      </c>
      <c r="BO44" s="642">
        <f t="shared" si="38"/>
        <v>89.324999999999989</v>
      </c>
      <c r="BP44" s="642">
        <f t="shared" si="38"/>
        <v>155.76999999999998</v>
      </c>
      <c r="BQ44" s="642">
        <f t="shared" si="38"/>
        <v>129.63</v>
      </c>
      <c r="BR44" s="642">
        <f t="shared" si="38"/>
        <v>110.5</v>
      </c>
      <c r="BS44" s="642">
        <f t="shared" si="38"/>
        <v>167.57499999999993</v>
      </c>
      <c r="BT44" s="642">
        <f t="shared" si="38"/>
        <v>74.295000000000073</v>
      </c>
      <c r="BU44" s="642">
        <f t="shared" si="38"/>
        <v>-64.800000000000011</v>
      </c>
      <c r="BV44" s="642">
        <f t="shared" si="38"/>
        <v>-77.800000000000011</v>
      </c>
      <c r="BW44" s="642">
        <f t="shared" si="38"/>
        <v>12.25</v>
      </c>
      <c r="BX44" s="642">
        <f t="shared" si="38"/>
        <v>33.125</v>
      </c>
    </row>
    <row r="45" spans="1:78" s="507" customFormat="1">
      <c r="A45" s="738"/>
      <c r="B45" s="505"/>
      <c r="C45" s="505"/>
      <c r="D45" s="505"/>
      <c r="E45" s="505"/>
      <c r="F45" s="505"/>
      <c r="G45" s="505"/>
      <c r="H45" s="505"/>
      <c r="I45" s="505"/>
      <c r="J45" s="505"/>
      <c r="K45" s="505"/>
      <c r="L45" s="505"/>
      <c r="M45" s="505"/>
      <c r="N45" s="506"/>
      <c r="O45" s="505"/>
      <c r="P45" s="505"/>
      <c r="Q45" s="505"/>
      <c r="R45" s="505"/>
      <c r="AD45" s="521"/>
      <c r="AU45" s="521"/>
      <c r="BB45" s="623"/>
    </row>
    <row r="46" spans="1:78">
      <c r="D46" s="509"/>
      <c r="E46" s="509"/>
      <c r="F46" s="509"/>
      <c r="G46" s="509"/>
      <c r="H46" s="509"/>
      <c r="I46" s="509"/>
      <c r="J46" s="509"/>
      <c r="K46" s="509"/>
      <c r="L46" s="509"/>
      <c r="M46" s="509"/>
      <c r="BU46" s="725"/>
    </row>
    <row r="47" spans="1:78">
      <c r="D47" s="509"/>
      <c r="E47" s="509"/>
      <c r="F47" s="509"/>
      <c r="G47" s="509"/>
      <c r="H47" s="509"/>
      <c r="I47" s="509"/>
      <c r="J47" s="509"/>
      <c r="K47" s="509"/>
      <c r="L47" s="509"/>
      <c r="M47" s="509"/>
    </row>
    <row r="424" spans="1:87"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c r="CC424" s="432"/>
      <c r="CD424" s="432"/>
      <c r="CE424" s="432"/>
      <c r="CF424" s="432"/>
      <c r="CG424" s="432"/>
      <c r="CH424" s="432"/>
      <c r="CI424" s="432"/>
    </row>
  </sheetData>
  <mergeCells count="9">
    <mergeCell ref="BH2:BS2"/>
    <mergeCell ref="BT2:BX2"/>
    <mergeCell ref="A17:BW17"/>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77"/>
  <sheetViews>
    <sheetView zoomScaleNormal="100" workbookViewId="0">
      <selection activeCell="CA13" sqref="CA13"/>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bestFit="1" customWidth="1"/>
    <col min="77" max="77" width="10.5" style="432" customWidth="1"/>
    <col min="78" max="79" width="9.125" style="432"/>
    <col min="80" max="80" width="10.875" style="432" customWidth="1"/>
    <col min="81" max="16384" width="9.125" style="432"/>
  </cols>
  <sheetData>
    <row r="1" spans="1:87" ht="18.75" thickBot="1">
      <c r="A1" s="428"/>
      <c r="B1" s="429"/>
      <c r="C1" s="429"/>
      <c r="D1" s="429"/>
      <c r="E1" s="429"/>
      <c r="F1" s="429"/>
      <c r="G1" s="429"/>
      <c r="H1" s="429"/>
      <c r="I1" s="429"/>
      <c r="J1" s="429"/>
      <c r="K1" s="429"/>
      <c r="L1" s="430"/>
      <c r="M1" s="430"/>
      <c r="N1" s="431"/>
      <c r="O1" s="431"/>
      <c r="P1" s="431"/>
      <c r="Q1" s="431"/>
      <c r="R1" s="431"/>
      <c r="BB1" s="548"/>
    </row>
    <row r="2" spans="1:87"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row>
    <row r="3" spans="1:87"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row>
    <row r="4" spans="1:87">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699">
        <v>25</v>
      </c>
      <c r="BX4" s="699">
        <v>27.5</v>
      </c>
      <c r="BY4" s="699">
        <v>30</v>
      </c>
    </row>
    <row r="5" spans="1:87"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699">
        <v>30.7</v>
      </c>
      <c r="BW5" s="699">
        <v>21</v>
      </c>
      <c r="BX5" s="699">
        <v>21.5</v>
      </c>
      <c r="BY5" s="699">
        <v>25</v>
      </c>
    </row>
    <row r="6" spans="1:87"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699">
        <f t="shared" ref="BV6:BX6" si="11">(BV5*9)+12</f>
        <v>288.3</v>
      </c>
      <c r="BW6" s="699">
        <f t="shared" si="11"/>
        <v>201</v>
      </c>
      <c r="BX6" s="699">
        <f t="shared" si="11"/>
        <v>205.5</v>
      </c>
      <c r="BY6" s="699">
        <f t="shared" ref="BY6" si="12">(BY5*9)+12</f>
        <v>237</v>
      </c>
    </row>
    <row r="7" spans="1:87"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BX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0">
        <f t="shared" si="14"/>
        <v>215</v>
      </c>
      <c r="BY7" s="700">
        <f t="shared" ref="BY7" si="15">(BY8+BY9)/2</f>
        <v>222.5</v>
      </c>
    </row>
    <row r="8" spans="1:87"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7">
        <v>210</v>
      </c>
      <c r="BY8" s="707">
        <v>215</v>
      </c>
    </row>
    <row r="9" spans="1:87"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7">
        <v>220</v>
      </c>
      <c r="BY9" s="707">
        <v>230</v>
      </c>
    </row>
    <row r="10" spans="1:87"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X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-17.579999999999927</v>
      </c>
      <c r="BU10" s="710">
        <f t="shared" si="16"/>
        <v>-42.300000000000011</v>
      </c>
      <c r="BV10" s="710">
        <f t="shared" si="16"/>
        <v>-166.7</v>
      </c>
      <c r="BW10" s="701">
        <f t="shared" si="16"/>
        <v>-34</v>
      </c>
      <c r="BX10" s="701">
        <f t="shared" si="16"/>
        <v>-9.5</v>
      </c>
      <c r="BY10" s="701">
        <f t="shared" ref="BY10" si="17">BY6-BY7</f>
        <v>14.5</v>
      </c>
    </row>
    <row r="11" spans="1:87"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7"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43953</v>
      </c>
      <c r="BZ12" s="659"/>
      <c r="CA12" s="659"/>
      <c r="CB12" s="659"/>
      <c r="CC12" s="659"/>
      <c r="CD12" s="659"/>
      <c r="CE12" s="659"/>
      <c r="CF12" s="659"/>
    </row>
    <row r="13" spans="1:87" ht="18.75" thickBot="1">
      <c r="A13" s="484" t="s">
        <v>237</v>
      </c>
      <c r="B13" s="452">
        <f t="shared" ref="B13:M13" si="18">(B7/11.6)-B4</f>
        <v>-7.6432512315270955</v>
      </c>
      <c r="C13" s="453">
        <f t="shared" si="18"/>
        <v>-16.01966379310344</v>
      </c>
      <c r="D13" s="453">
        <f t="shared" si="18"/>
        <v>-12.933589341692787</v>
      </c>
      <c r="E13" s="453">
        <f t="shared" si="18"/>
        <v>-18.549523809523819</v>
      </c>
      <c r="F13" s="453">
        <f t="shared" si="18"/>
        <v>-23.125965517241376</v>
      </c>
      <c r="G13" s="453">
        <f t="shared" si="18"/>
        <v>-25.667405582922832</v>
      </c>
      <c r="H13" s="453">
        <f t="shared" si="18"/>
        <v>-21.0679235382309</v>
      </c>
      <c r="I13" s="453">
        <f t="shared" si="18"/>
        <v>-15.200205254515595</v>
      </c>
      <c r="J13" s="454">
        <f t="shared" si="18"/>
        <v>-17.189435736677126</v>
      </c>
      <c r="K13" s="454">
        <f t="shared" si="18"/>
        <v>-14.631739811912215</v>
      </c>
      <c r="L13" s="455">
        <f t="shared" si="18"/>
        <v>-6.3630131362889983</v>
      </c>
      <c r="M13" s="485">
        <f t="shared" si="18"/>
        <v>5.6571964017990979</v>
      </c>
      <c r="N13" s="452">
        <f t="shared" ref="N13:N14" si="19">AVERAGE(B13:D13)</f>
        <v>-12.198834788774441</v>
      </c>
      <c r="O13" s="453">
        <f t="shared" ref="O13:O14" si="20">AVERAGE(E13:G13)</f>
        <v>-22.447631636562676</v>
      </c>
      <c r="P13" s="453">
        <f t="shared" ref="P13:P14" si="21">AVERAGE(H13:J13)</f>
        <v>-17.81918817647454</v>
      </c>
      <c r="Q13" s="486">
        <f t="shared" ref="Q13:Q14" si="22">AVERAGE(K13:M13)</f>
        <v>-5.112518848800705</v>
      </c>
      <c r="R13" s="487">
        <f t="shared" ref="R13:R14" si="23">AVERAGE(B13:M13)</f>
        <v>-14.39454336265309</v>
      </c>
      <c r="S13" s="456">
        <f t="shared" ref="S13:AD13" si="24">(S7/11.6)-S4</f>
        <v>4.4836034482758613</v>
      </c>
      <c r="T13" s="457">
        <f t="shared" si="24"/>
        <v>-3.7965517241379274</v>
      </c>
      <c r="U13" s="457">
        <f t="shared" si="24"/>
        <v>-9.065517241379311</v>
      </c>
      <c r="V13" s="457">
        <f t="shared" si="24"/>
        <v>-10.407405582922831</v>
      </c>
      <c r="W13" s="457">
        <f t="shared" si="24"/>
        <v>-14.353934169278993</v>
      </c>
      <c r="X13" s="457">
        <f t="shared" si="24"/>
        <v>-16.715353901996366</v>
      </c>
      <c r="Y13" s="488">
        <f t="shared" si="24"/>
        <v>-16.511724137931033</v>
      </c>
      <c r="Z13" s="512">
        <f t="shared" si="24"/>
        <v>-18.960893416927892</v>
      </c>
      <c r="AA13" s="512">
        <f t="shared" si="24"/>
        <v>-17.036420361247952</v>
      </c>
      <c r="AB13" s="457">
        <f t="shared" si="24"/>
        <v>-18.639696223316911</v>
      </c>
      <c r="AC13" s="488">
        <f t="shared" si="24"/>
        <v>-8.5197178683385602</v>
      </c>
      <c r="AD13" s="520">
        <f t="shared" si="24"/>
        <v>-17.959688013136294</v>
      </c>
      <c r="AE13" s="459">
        <f t="shared" ref="AE13:AE14" si="25">AVERAGE(S13:U13)</f>
        <v>-2.7928218390804589</v>
      </c>
      <c r="AF13" s="458">
        <f t="shared" ref="AF13:AF14" si="26">AVERAGE(V13:X13)</f>
        <v>-13.825564551399395</v>
      </c>
      <c r="AG13" s="458">
        <f t="shared" ref="AG13:AG14" si="27">AVERAGE(Y13:AA13)</f>
        <v>-17.503012638702291</v>
      </c>
      <c r="AH13" s="458">
        <f t="shared" ref="AH13:AH14" si="28">AVERAGE(AB13:AD13)</f>
        <v>-15.039700701597255</v>
      </c>
      <c r="AI13" s="531">
        <f t="shared" ref="AI13:AI14" si="29">AVERAGE(S13:AD13)</f>
        <v>-12.290274932694849</v>
      </c>
      <c r="AJ13" s="619">
        <f t="shared" ref="AJ13:BX13" si="30">(AJ7/11.6)-AJ4</f>
        <v>-13.633793103448276</v>
      </c>
      <c r="AK13" s="620">
        <f t="shared" si="30"/>
        <v>-6.5951724137931009</v>
      </c>
      <c r="AL13" s="545">
        <f t="shared" si="30"/>
        <v>-4.6482758620689637</v>
      </c>
      <c r="AM13" s="546">
        <f t="shared" si="30"/>
        <v>-12.634827586206896</v>
      </c>
      <c r="AN13" s="546">
        <f t="shared" si="30"/>
        <v>-17.134827586206896</v>
      </c>
      <c r="AO13" s="546">
        <f t="shared" si="30"/>
        <v>-13.064827586206896</v>
      </c>
      <c r="AP13" s="546">
        <f t="shared" si="30"/>
        <v>-16.966551724137929</v>
      </c>
      <c r="AQ13" s="546">
        <f t="shared" si="30"/>
        <v>-12.28896551724138</v>
      </c>
      <c r="AR13" s="546">
        <f t="shared" si="30"/>
        <v>-11.427120689655169</v>
      </c>
      <c r="AS13" s="546">
        <f t="shared" si="30"/>
        <v>-5.7655172413793068</v>
      </c>
      <c r="AT13" s="546">
        <f t="shared" si="30"/>
        <v>-11.03551724137931</v>
      </c>
      <c r="AU13" s="621">
        <f t="shared" si="30"/>
        <v>-11.600000000000001</v>
      </c>
      <c r="AV13" s="568">
        <f t="shared" si="30"/>
        <v>-16.189999999999998</v>
      </c>
      <c r="AW13" s="569">
        <f t="shared" si="30"/>
        <v>-18.323448275862063</v>
      </c>
      <c r="AX13" s="569">
        <f t="shared" si="30"/>
        <v>-22.007241379310344</v>
      </c>
      <c r="AY13" s="569">
        <f t="shared" si="30"/>
        <v>-27.537241379310338</v>
      </c>
      <c r="AZ13" s="569">
        <f t="shared" si="30"/>
        <v>-31.091034482758616</v>
      </c>
      <c r="BA13" s="569">
        <f t="shared" si="30"/>
        <v>-25.314137931034487</v>
      </c>
      <c r="BB13" s="569">
        <f t="shared" si="30"/>
        <v>-24.628620689655179</v>
      </c>
      <c r="BC13" s="569">
        <f t="shared" si="30"/>
        <v>-21.843448275862059</v>
      </c>
      <c r="BD13" s="569">
        <f t="shared" si="30"/>
        <v>-21.767241379310342</v>
      </c>
      <c r="BE13" s="569">
        <f t="shared" si="30"/>
        <v>-22.924482758620691</v>
      </c>
      <c r="BF13" s="569">
        <f t="shared" si="30"/>
        <v>-19.654827586206899</v>
      </c>
      <c r="BG13" s="664">
        <f t="shared" si="30"/>
        <v>-20.25103448275862</v>
      </c>
      <c r="BH13" s="669">
        <f t="shared" si="30"/>
        <v>-22.442068965517237</v>
      </c>
      <c r="BI13" s="669">
        <f t="shared" si="30"/>
        <v>-25.345862068965509</v>
      </c>
      <c r="BJ13" s="669">
        <f t="shared" si="30"/>
        <v>-23.395517241379316</v>
      </c>
      <c r="BK13" s="669">
        <f t="shared" si="30"/>
        <v>-25.691379310344828</v>
      </c>
      <c r="BL13" s="669">
        <f t="shared" si="30"/>
        <v>-23.905862068965511</v>
      </c>
      <c r="BM13" s="669">
        <f t="shared" si="30"/>
        <v>-25.337586206896546</v>
      </c>
      <c r="BN13" s="669">
        <f t="shared" si="30"/>
        <v>-31.78448275862069</v>
      </c>
      <c r="BO13" s="669">
        <f t="shared" si="30"/>
        <v>-27.64448275862069</v>
      </c>
      <c r="BP13" s="669">
        <f t="shared" si="30"/>
        <v>-30.516551724137926</v>
      </c>
      <c r="BQ13" s="669">
        <f t="shared" si="30"/>
        <v>-22.516551724137926</v>
      </c>
      <c r="BR13" s="669">
        <f t="shared" si="30"/>
        <v>-24.084482758620688</v>
      </c>
      <c r="BS13" s="669">
        <f t="shared" si="30"/>
        <v>-25.422413793103445</v>
      </c>
      <c r="BT13" s="669">
        <f t="shared" si="30"/>
        <v>-14.505517241379316</v>
      </c>
      <c r="BU13" s="669">
        <f t="shared" si="30"/>
        <v>-8.9613793103448245</v>
      </c>
      <c r="BV13" s="664">
        <f t="shared" si="30"/>
        <v>5.5241379310344811</v>
      </c>
      <c r="BW13" s="664">
        <f t="shared" si="30"/>
        <v>-4.7413793103448256</v>
      </c>
      <c r="BX13" s="664">
        <f t="shared" si="30"/>
        <v>-8.9655172413793096</v>
      </c>
      <c r="BY13" s="664">
        <f t="shared" ref="BY13" si="31">(BY7/11.6)-BY4</f>
        <v>-10.818965517241377</v>
      </c>
    </row>
    <row r="14" spans="1:87" s="503" customFormat="1" ht="18" hidden="1" customHeight="1">
      <c r="A14" s="489" t="s">
        <v>238</v>
      </c>
      <c r="B14" s="460">
        <f>(333/11.6)-B4</f>
        <v>-16.867389162561576</v>
      </c>
      <c r="C14" s="461">
        <f t="shared" ref="C14:M14" si="32">(333/11.6)-C4</f>
        <v>-27.140353448275857</v>
      </c>
      <c r="D14" s="461">
        <f t="shared" si="32"/>
        <v>-25.950830721003133</v>
      </c>
      <c r="E14" s="461">
        <f t="shared" si="32"/>
        <v>-29.842627257799681</v>
      </c>
      <c r="F14" s="461">
        <f t="shared" si="32"/>
        <v>-34.85010344827586</v>
      </c>
      <c r="G14" s="461">
        <f t="shared" si="32"/>
        <v>-33.08119868637111</v>
      </c>
      <c r="H14" s="461">
        <f t="shared" si="32"/>
        <v>-27.447233883058484</v>
      </c>
      <c r="I14" s="461">
        <f t="shared" si="32"/>
        <v>-19.165722495894908</v>
      </c>
      <c r="J14" s="462">
        <f t="shared" si="32"/>
        <v>-16.672194357366781</v>
      </c>
      <c r="K14" s="490">
        <f t="shared" si="32"/>
        <v>-17.131739811912215</v>
      </c>
      <c r="L14" s="491">
        <f t="shared" si="32"/>
        <v>-13.087151067323479</v>
      </c>
      <c r="M14" s="492">
        <f t="shared" si="32"/>
        <v>-5.8083208395802153</v>
      </c>
      <c r="N14" s="493">
        <f t="shared" si="19"/>
        <v>-23.319524443946857</v>
      </c>
      <c r="O14" s="494">
        <f t="shared" si="20"/>
        <v>-32.591309797482218</v>
      </c>
      <c r="P14" s="494">
        <f t="shared" si="21"/>
        <v>-21.09505024544006</v>
      </c>
      <c r="Q14" s="495">
        <f t="shared" si="22"/>
        <v>-12.009070572938635</v>
      </c>
      <c r="R14" s="496">
        <f t="shared" si="23"/>
        <v>-22.253738764951944</v>
      </c>
      <c r="S14" s="497">
        <f t="shared" ref="S14:AD14" si="33">(333/11.6)-S4</f>
        <v>1.8973965517241353</v>
      </c>
      <c r="T14" s="498">
        <f t="shared" si="33"/>
        <v>-0.69310344827585979</v>
      </c>
      <c r="U14" s="498">
        <f t="shared" si="33"/>
        <v>-6.3931034482758626</v>
      </c>
      <c r="V14" s="498">
        <f t="shared" si="33"/>
        <v>-10.321198686371108</v>
      </c>
      <c r="W14" s="498">
        <f t="shared" si="33"/>
        <v>-15.560830721003132</v>
      </c>
      <c r="X14" s="498">
        <f t="shared" si="33"/>
        <v>-17.66362976406533</v>
      </c>
      <c r="Y14" s="499">
        <f t="shared" si="33"/>
        <v>-13.753103448275862</v>
      </c>
      <c r="Z14" s="513">
        <f t="shared" si="33"/>
        <v>-14.995376175548582</v>
      </c>
      <c r="AA14" s="513">
        <f t="shared" si="33"/>
        <v>-14.622627257799675</v>
      </c>
      <c r="AB14" s="498">
        <f t="shared" si="33"/>
        <v>-20.277627257799669</v>
      </c>
      <c r="AC14" s="499">
        <f t="shared" si="33"/>
        <v>-15.157648902821318</v>
      </c>
      <c r="AD14" s="525">
        <f t="shared" si="33"/>
        <v>-23.390722495894916</v>
      </c>
      <c r="AE14" s="501">
        <f t="shared" si="25"/>
        <v>-1.7296034482758624</v>
      </c>
      <c r="AF14" s="500">
        <f t="shared" si="26"/>
        <v>-14.515219723813189</v>
      </c>
      <c r="AG14" s="500">
        <f t="shared" si="27"/>
        <v>-14.457035627208038</v>
      </c>
      <c r="AH14" s="500">
        <f t="shared" si="28"/>
        <v>-19.608666218838636</v>
      </c>
      <c r="AI14" s="502">
        <f t="shared" si="29"/>
        <v>-12.577631254533932</v>
      </c>
      <c r="AJ14" s="537">
        <f t="shared" ref="AJ14:AU14" si="34">(333/11.6)-AJ4</f>
        <v>-25.01310344827586</v>
      </c>
      <c r="AK14" s="538">
        <f t="shared" si="34"/>
        <v>-25.733103448275859</v>
      </c>
      <c r="AL14" s="538">
        <f t="shared" si="34"/>
        <v>-22.493103448275864</v>
      </c>
      <c r="AM14" s="539">
        <f t="shared" si="34"/>
        <v>-23.58310344827586</v>
      </c>
      <c r="AN14" s="539">
        <f t="shared" si="34"/>
        <v>-21.83310344827586</v>
      </c>
      <c r="AO14" s="539">
        <f t="shared" si="34"/>
        <v>-17.76310344827586</v>
      </c>
      <c r="AP14" s="539">
        <f t="shared" si="34"/>
        <v>-18.863103448275861</v>
      </c>
      <c r="AQ14" s="540">
        <f t="shared" si="34"/>
        <v>-21.51310344827586</v>
      </c>
      <c r="AR14" s="541">
        <f t="shared" si="34"/>
        <v>-24.961603448275856</v>
      </c>
      <c r="AS14" s="542">
        <f t="shared" si="34"/>
        <v>-26.843103448275858</v>
      </c>
      <c r="AT14" s="543">
        <f t="shared" si="34"/>
        <v>-32.113103448275865</v>
      </c>
      <c r="AU14" s="544">
        <f t="shared" si="34"/>
        <v>-32.893103448275866</v>
      </c>
      <c r="AV14" s="542"/>
      <c r="AW14" s="543"/>
      <c r="AX14" s="543"/>
      <c r="AY14" s="543"/>
      <c r="AZ14" s="544"/>
      <c r="BB14"/>
      <c r="BX14" s="655"/>
      <c r="BY14" s="655"/>
      <c r="BZ14" s="655"/>
      <c r="CA14" s="655"/>
      <c r="CB14" s="655"/>
      <c r="CC14" s="655"/>
      <c r="CD14" s="655"/>
      <c r="CE14" s="655"/>
      <c r="CF14" s="655"/>
      <c r="CG14" s="655"/>
      <c r="CH14" s="655"/>
      <c r="CI14" s="655"/>
    </row>
    <row r="15" spans="1:87" s="507" customFormat="1">
      <c r="A15" s="742"/>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c r="CD15" s="656"/>
      <c r="CE15" s="656"/>
      <c r="CF15" s="656"/>
      <c r="CG15" s="656"/>
      <c r="CH15" s="656"/>
      <c r="CI15" s="656"/>
    </row>
    <row r="16" spans="1:87" s="507" customFormat="1">
      <c r="A16" s="742"/>
      <c r="B16" s="505"/>
      <c r="C16" s="505"/>
      <c r="D16" s="505"/>
      <c r="E16" s="505"/>
      <c r="F16" s="505"/>
      <c r="G16" s="505"/>
      <c r="H16" s="505"/>
      <c r="I16" s="505"/>
      <c r="J16" s="505"/>
      <c r="K16" s="505"/>
      <c r="L16" s="505"/>
      <c r="M16" s="505"/>
      <c r="N16" s="506"/>
      <c r="O16" s="505"/>
      <c r="P16" s="505"/>
      <c r="Q16" s="505"/>
      <c r="R16" s="505"/>
      <c r="AD16" s="521"/>
      <c r="AU16" s="521"/>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656"/>
      <c r="BY16" s="656"/>
      <c r="BZ16" s="656"/>
      <c r="CA16" s="656"/>
      <c r="CB16" s="656"/>
      <c r="CC16" s="656"/>
      <c r="CD16" s="656"/>
      <c r="CE16" s="656"/>
      <c r="CF16" s="656"/>
      <c r="CG16" s="656"/>
      <c r="CH16" s="656"/>
      <c r="CI16" s="656"/>
    </row>
    <row r="17" spans="1:78" s="507" customFormat="1">
      <c r="A17" s="1233" t="s">
        <v>282</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row>
    <row r="18" spans="1:78" s="507" customFormat="1" ht="18.75" thickBot="1">
      <c r="A18" s="742"/>
      <c r="B18" s="742"/>
      <c r="C18" s="742"/>
      <c r="D18" s="742"/>
      <c r="E18" s="742"/>
      <c r="F18" s="742"/>
      <c r="G18" s="742"/>
      <c r="H18" s="742"/>
      <c r="I18" s="742"/>
      <c r="J18" s="742"/>
      <c r="K18" s="742"/>
      <c r="L18" s="742"/>
      <c r="M18" s="742"/>
      <c r="N18" s="742"/>
      <c r="O18" s="742"/>
      <c r="P18" s="742"/>
      <c r="Q18" s="742"/>
      <c r="R18" s="742"/>
      <c r="S18" s="742"/>
      <c r="T18" s="742"/>
      <c r="U18" s="742"/>
      <c r="V18" s="742"/>
      <c r="W18" s="742"/>
      <c r="X18" s="742"/>
      <c r="Y18" s="742"/>
      <c r="Z18" s="742"/>
      <c r="AA18" s="742"/>
      <c r="AB18" s="742"/>
      <c r="AC18" s="742"/>
      <c r="AD18" s="742"/>
      <c r="AE18" s="742"/>
      <c r="AF18" s="742"/>
      <c r="AG18" s="742"/>
      <c r="AH18" s="742"/>
      <c r="AI18" s="742"/>
      <c r="AJ18" s="742"/>
      <c r="AK18" s="742"/>
      <c r="AL18" s="742"/>
      <c r="AM18" s="742"/>
      <c r="AN18" s="742"/>
      <c r="AO18" s="742"/>
      <c r="AP18" s="742"/>
      <c r="AQ18" s="742"/>
      <c r="AR18" s="742"/>
      <c r="AS18" s="742"/>
      <c r="AT18" s="742"/>
      <c r="AU18" s="742"/>
      <c r="AV18" s="742"/>
      <c r="AW18" s="742"/>
      <c r="AX18" s="742"/>
      <c r="AY18" s="742"/>
      <c r="AZ18" s="742"/>
      <c r="BA18" s="742"/>
      <c r="BB18" s="742"/>
      <c r="BC18" s="742"/>
      <c r="BD18" s="742"/>
      <c r="BE18" s="742"/>
      <c r="BF18" s="742"/>
      <c r="BG18" s="742"/>
      <c r="BH18" s="742"/>
      <c r="BI18" s="742"/>
      <c r="BJ18" s="742"/>
      <c r="BK18" s="742"/>
      <c r="BL18" s="742"/>
      <c r="BM18" s="742"/>
      <c r="BN18" s="742"/>
      <c r="BO18" s="742"/>
      <c r="BP18" s="742"/>
      <c r="BQ18" s="742"/>
      <c r="BR18" s="742"/>
      <c r="BS18" s="742"/>
      <c r="BT18" s="726" t="s">
        <v>274</v>
      </c>
      <c r="BU18" s="726" t="s">
        <v>273</v>
      </c>
      <c r="BV18" s="726" t="s">
        <v>273</v>
      </c>
      <c r="BW18" s="742"/>
    </row>
    <row r="19" spans="1:78"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row>
    <row r="20" spans="1:78" s="507" customForma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5">AVERAGE(AX21:AX24)</f>
        <v>482.5</v>
      </c>
      <c r="AY20" s="642">
        <f t="shared" si="35"/>
        <v>467.5</v>
      </c>
      <c r="AZ20" s="642">
        <f t="shared" si="35"/>
        <v>487.125</v>
      </c>
      <c r="BA20" s="642">
        <f t="shared" si="35"/>
        <v>555.75</v>
      </c>
      <c r="BB20" s="642">
        <f t="shared" si="35"/>
        <v>539.75</v>
      </c>
      <c r="BC20" s="642">
        <f t="shared" si="35"/>
        <v>560.625</v>
      </c>
      <c r="BD20" s="642">
        <f t="shared" si="35"/>
        <v>606.25</v>
      </c>
      <c r="BE20" s="642">
        <f t="shared" si="35"/>
        <v>651.875</v>
      </c>
      <c r="BF20" s="642">
        <f t="shared" si="35"/>
        <v>591.25</v>
      </c>
      <c r="BG20" s="642">
        <f t="shared" si="35"/>
        <v>453.75</v>
      </c>
      <c r="BH20" s="642">
        <f t="shared" si="35"/>
        <v>409.16666666666669</v>
      </c>
      <c r="BI20" s="642">
        <f t="shared" ref="BI20:BV20" si="36">AVERAGE(BI21:BI25)</f>
        <v>436</v>
      </c>
      <c r="BJ20" s="642">
        <f t="shared" si="36"/>
        <v>486</v>
      </c>
      <c r="BK20" s="642">
        <f t="shared" si="36"/>
        <v>513</v>
      </c>
      <c r="BL20" s="642">
        <f t="shared" si="36"/>
        <v>528.5</v>
      </c>
      <c r="BM20" s="642">
        <f t="shared" si="36"/>
        <v>428.75</v>
      </c>
      <c r="BN20" s="642">
        <f t="shared" si="36"/>
        <v>349.5</v>
      </c>
      <c r="BO20" s="642">
        <f t="shared" si="36"/>
        <v>380.625</v>
      </c>
      <c r="BP20" s="642">
        <f t="shared" si="36"/>
        <v>345.5</v>
      </c>
      <c r="BQ20" s="642">
        <f t="shared" si="36"/>
        <v>393.75</v>
      </c>
      <c r="BR20" s="642">
        <f t="shared" si="36"/>
        <v>432.5</v>
      </c>
      <c r="BS20" s="702">
        <f t="shared" si="36"/>
        <v>423.125</v>
      </c>
      <c r="BT20" s="702">
        <f t="shared" si="36"/>
        <v>485.625</v>
      </c>
      <c r="BU20" s="702">
        <f t="shared" si="36"/>
        <v>547.5</v>
      </c>
      <c r="BV20" s="702">
        <f t="shared" si="36"/>
        <v>407.5</v>
      </c>
      <c r="BW20" s="702">
        <f>AVERAGE(BW21:BW26)</f>
        <v>278.75</v>
      </c>
      <c r="BX20" s="674">
        <f>AVERAGE(BX21:BX26)</f>
        <v>240</v>
      </c>
      <c r="BY20" s="674">
        <f>AVERAGE(BY21:BY26)</f>
        <v>237.5</v>
      </c>
    </row>
    <row r="21" spans="1:78" s="507" customForma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BX24" si="37">(AX29+AX37)/2</f>
        <v>475</v>
      </c>
      <c r="AY21" s="657">
        <f t="shared" si="37"/>
        <v>465</v>
      </c>
      <c r="AZ21" s="657">
        <f t="shared" si="37"/>
        <v>485</v>
      </c>
      <c r="BA21" s="652">
        <f t="shared" si="37"/>
        <v>560</v>
      </c>
      <c r="BB21" s="657">
        <f t="shared" si="37"/>
        <v>540</v>
      </c>
      <c r="BC21" s="657">
        <f t="shared" si="37"/>
        <v>560</v>
      </c>
      <c r="BD21" s="657">
        <f t="shared" si="37"/>
        <v>602.5</v>
      </c>
      <c r="BE21" s="652">
        <f t="shared" si="37"/>
        <v>657.5</v>
      </c>
      <c r="BF21" s="657">
        <f t="shared" si="37"/>
        <v>605</v>
      </c>
      <c r="BG21" s="657">
        <f t="shared" si="37"/>
        <v>460</v>
      </c>
      <c r="BH21" s="652">
        <f t="shared" si="37"/>
        <v>415</v>
      </c>
      <c r="BI21" s="657">
        <f t="shared" si="37"/>
        <v>435</v>
      </c>
      <c r="BJ21" s="657">
        <f t="shared" si="37"/>
        <v>485</v>
      </c>
      <c r="BK21" s="652">
        <f t="shared" si="37"/>
        <v>525</v>
      </c>
      <c r="BL21" s="657">
        <f t="shared" si="37"/>
        <v>520</v>
      </c>
      <c r="BM21" s="657">
        <f t="shared" si="37"/>
        <v>440</v>
      </c>
      <c r="BN21" s="657">
        <f t="shared" si="37"/>
        <v>352.5</v>
      </c>
      <c r="BO21" s="652">
        <f t="shared" si="37"/>
        <v>375</v>
      </c>
      <c r="BP21" s="657">
        <f t="shared" si="37"/>
        <v>345</v>
      </c>
      <c r="BQ21" s="657">
        <f t="shared" si="37"/>
        <v>382.5</v>
      </c>
      <c r="BR21" s="657">
        <f t="shared" si="37"/>
        <v>425</v>
      </c>
      <c r="BS21" s="652">
        <f t="shared" si="37"/>
        <v>427.5</v>
      </c>
      <c r="BT21" s="711">
        <f t="shared" si="37"/>
        <v>485</v>
      </c>
      <c r="BU21" s="657">
        <f t="shared" si="37"/>
        <v>550</v>
      </c>
      <c r="BV21" s="652">
        <f t="shared" si="37"/>
        <v>425</v>
      </c>
      <c r="BW21" s="652">
        <f t="shared" si="37"/>
        <v>275</v>
      </c>
      <c r="BX21" s="652">
        <f t="shared" si="37"/>
        <v>200</v>
      </c>
      <c r="BY21" s="652">
        <f t="shared" ref="BY21" si="38">(BY29+BY37)/2</f>
        <v>205</v>
      </c>
    </row>
    <row r="22" spans="1:78" s="507" customForma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7"/>
        <v>490</v>
      </c>
      <c r="AY22" s="657">
        <f t="shared" si="37"/>
        <v>465</v>
      </c>
      <c r="AZ22" s="657">
        <f t="shared" si="37"/>
        <v>485</v>
      </c>
      <c r="BA22" s="657">
        <f t="shared" si="37"/>
        <v>550</v>
      </c>
      <c r="BB22" s="652">
        <f t="shared" si="37"/>
        <v>542.5</v>
      </c>
      <c r="BC22" s="662">
        <f t="shared" si="37"/>
        <v>567.5</v>
      </c>
      <c r="BD22" s="652">
        <f t="shared" si="37"/>
        <v>610</v>
      </c>
      <c r="BE22" s="657">
        <f t="shared" si="37"/>
        <v>660</v>
      </c>
      <c r="BF22" s="657">
        <f t="shared" si="37"/>
        <v>585</v>
      </c>
      <c r="BG22" s="657">
        <f t="shared" si="37"/>
        <v>460</v>
      </c>
      <c r="BH22" s="657">
        <f t="shared" si="37"/>
        <v>407.5</v>
      </c>
      <c r="BI22" s="657">
        <f t="shared" si="37"/>
        <v>437.5</v>
      </c>
      <c r="BJ22" s="657">
        <f t="shared" si="37"/>
        <v>490</v>
      </c>
      <c r="BK22" s="657">
        <f t="shared" si="37"/>
        <v>510</v>
      </c>
      <c r="BL22" s="652">
        <f t="shared" si="37"/>
        <v>527.5</v>
      </c>
      <c r="BM22" s="657">
        <f t="shared" si="37"/>
        <v>430</v>
      </c>
      <c r="BN22" s="657">
        <f t="shared" si="37"/>
        <v>355</v>
      </c>
      <c r="BO22" s="657">
        <f t="shared" si="37"/>
        <v>395</v>
      </c>
      <c r="BP22" s="657">
        <f t="shared" si="37"/>
        <v>345</v>
      </c>
      <c r="BQ22" s="657">
        <f t="shared" si="37"/>
        <v>397.5</v>
      </c>
      <c r="BR22" s="657">
        <f t="shared" si="37"/>
        <v>430</v>
      </c>
      <c r="BS22" s="657">
        <f t="shared" si="37"/>
        <v>420</v>
      </c>
      <c r="BT22" s="652">
        <f t="shared" si="37"/>
        <v>500</v>
      </c>
      <c r="BU22" s="657">
        <f t="shared" si="37"/>
        <v>545</v>
      </c>
      <c r="BV22" s="657">
        <f t="shared" si="37"/>
        <v>410</v>
      </c>
      <c r="BW22" s="652">
        <f t="shared" si="37"/>
        <v>275</v>
      </c>
      <c r="BX22" s="652">
        <f>(BX30+BX38)/2</f>
        <v>260</v>
      </c>
      <c r="BY22" s="652">
        <f>(BY30+BY38)/2</f>
        <v>260</v>
      </c>
    </row>
    <row r="23" spans="1:78" s="507" customForma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7"/>
        <v>487.5</v>
      </c>
      <c r="AY23" s="657">
        <f t="shared" si="37"/>
        <v>470</v>
      </c>
      <c r="AZ23" s="657">
        <f t="shared" si="37"/>
        <v>486</v>
      </c>
      <c r="BA23" s="657">
        <f t="shared" si="37"/>
        <v>550</v>
      </c>
      <c r="BB23" s="657">
        <f t="shared" si="37"/>
        <v>535</v>
      </c>
      <c r="BC23" s="657">
        <f t="shared" si="37"/>
        <v>560</v>
      </c>
      <c r="BD23" s="657">
        <f t="shared" si="37"/>
        <v>605</v>
      </c>
      <c r="BE23" s="657">
        <f t="shared" si="37"/>
        <v>640</v>
      </c>
      <c r="BF23" s="657">
        <f t="shared" si="37"/>
        <v>600</v>
      </c>
      <c r="BG23" s="657">
        <f t="shared" si="37"/>
        <v>455</v>
      </c>
      <c r="BH23" s="657">
        <f t="shared" si="37"/>
        <v>405</v>
      </c>
      <c r="BI23" s="652">
        <f t="shared" si="37"/>
        <v>440</v>
      </c>
      <c r="BJ23" s="657">
        <f t="shared" si="37"/>
        <v>480</v>
      </c>
      <c r="BK23" s="657">
        <f t="shared" si="37"/>
        <v>507.5</v>
      </c>
      <c r="BL23" s="657">
        <f t="shared" si="37"/>
        <v>535</v>
      </c>
      <c r="BM23" s="652">
        <f t="shared" si="37"/>
        <v>420</v>
      </c>
      <c r="BN23" s="657">
        <f t="shared" si="37"/>
        <v>325</v>
      </c>
      <c r="BO23" s="657">
        <f t="shared" si="37"/>
        <v>377.5</v>
      </c>
      <c r="BP23" s="657">
        <f t="shared" si="37"/>
        <v>342.5</v>
      </c>
      <c r="BQ23" s="657">
        <f t="shared" si="37"/>
        <v>395</v>
      </c>
      <c r="BR23" s="657">
        <f t="shared" si="37"/>
        <v>435</v>
      </c>
      <c r="BS23" s="657">
        <f t="shared" si="37"/>
        <v>425</v>
      </c>
      <c r="BT23" s="711">
        <f t="shared" si="37"/>
        <v>490</v>
      </c>
      <c r="BU23" s="652">
        <f t="shared" si="37"/>
        <v>540</v>
      </c>
      <c r="BV23" s="657">
        <f t="shared" si="37"/>
        <v>375</v>
      </c>
      <c r="BW23" s="652">
        <f t="shared" si="37"/>
        <v>275</v>
      </c>
      <c r="BX23" s="652">
        <f t="shared" si="37"/>
        <v>230</v>
      </c>
      <c r="BY23" s="652">
        <f t="shared" ref="BY23" si="39">(BY31+BY39)/2</f>
        <v>240</v>
      </c>
    </row>
    <row r="24" spans="1:78" s="507" customForma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7"/>
        <v>477.5</v>
      </c>
      <c r="AY24" s="657">
        <f t="shared" si="37"/>
        <v>470</v>
      </c>
      <c r="AZ24" s="652">
        <f t="shared" si="37"/>
        <v>492.5</v>
      </c>
      <c r="BA24" s="657">
        <f t="shared" si="37"/>
        <v>563</v>
      </c>
      <c r="BB24" s="657">
        <f t="shared" si="37"/>
        <v>541.5</v>
      </c>
      <c r="BC24" s="657">
        <f t="shared" si="37"/>
        <v>555</v>
      </c>
      <c r="BD24" s="657">
        <f t="shared" si="37"/>
        <v>607.5</v>
      </c>
      <c r="BE24" s="657">
        <f t="shared" si="37"/>
        <v>650</v>
      </c>
      <c r="BF24" s="652">
        <f t="shared" si="37"/>
        <v>575</v>
      </c>
      <c r="BG24" s="652">
        <f t="shared" si="37"/>
        <v>440</v>
      </c>
      <c r="BH24" s="652"/>
      <c r="BI24" s="657">
        <f t="shared" si="37"/>
        <v>432.5</v>
      </c>
      <c r="BJ24" s="652">
        <f t="shared" si="37"/>
        <v>492.5</v>
      </c>
      <c r="BK24" s="657">
        <f t="shared" si="37"/>
        <v>512.5</v>
      </c>
      <c r="BL24" s="657">
        <f t="shared" si="37"/>
        <v>535</v>
      </c>
      <c r="BM24" s="652">
        <f t="shared" si="37"/>
        <v>425</v>
      </c>
      <c r="BN24" s="652">
        <f t="shared" si="37"/>
        <v>360</v>
      </c>
      <c r="BO24" s="652">
        <f t="shared" si="37"/>
        <v>375</v>
      </c>
      <c r="BP24" s="657">
        <f t="shared" si="37"/>
        <v>345</v>
      </c>
      <c r="BQ24" s="652">
        <f t="shared" si="37"/>
        <v>400</v>
      </c>
      <c r="BR24" s="657">
        <f t="shared" si="37"/>
        <v>435</v>
      </c>
      <c r="BS24" s="657"/>
      <c r="BT24" s="705"/>
      <c r="BU24" s="706"/>
      <c r="BV24" s="657">
        <f>(BV32+BV40)/2</f>
        <v>420</v>
      </c>
      <c r="BW24" s="657">
        <f>(BW32+BW40)/2</f>
        <v>290</v>
      </c>
      <c r="BX24" s="652">
        <f t="shared" si="37"/>
        <v>270</v>
      </c>
      <c r="BY24" s="652">
        <f t="shared" ref="BY24" si="40">(BY32+BY40)/2</f>
        <v>245</v>
      </c>
    </row>
    <row r="25" spans="1:78" s="507" customForma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W26" si="41">(BW33+BW41)/2</f>
        <v>277.5</v>
      </c>
      <c r="BX25" s="652"/>
      <c r="BY25" s="652"/>
    </row>
    <row r="26" spans="1:78" s="507" customForma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41"/>
        <v>280</v>
      </c>
      <c r="BX26" s="652"/>
      <c r="BY26" s="652"/>
    </row>
    <row r="27" spans="1:78" s="507" customForma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row>
    <row r="28" spans="1:78"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42">AVERAGE(AY29:AY32)</f>
        <v>471.25</v>
      </c>
      <c r="AZ28" s="642">
        <v>484</v>
      </c>
      <c r="BA28" s="642">
        <f t="shared" si="42"/>
        <v>555.75</v>
      </c>
      <c r="BB28" s="642">
        <f t="shared" si="42"/>
        <v>536.25</v>
      </c>
      <c r="BC28" s="642">
        <f t="shared" si="42"/>
        <v>552.5</v>
      </c>
      <c r="BD28" s="642">
        <f t="shared" si="42"/>
        <v>595</v>
      </c>
      <c r="BE28" s="642">
        <f t="shared" ref="BE28:BS28" si="43">AVERAGE(BE29:BE33)</f>
        <v>642</v>
      </c>
      <c r="BF28" s="642">
        <f t="shared" si="43"/>
        <v>597</v>
      </c>
      <c r="BG28" s="642">
        <f t="shared" si="43"/>
        <v>461</v>
      </c>
      <c r="BH28" s="642">
        <f t="shared" si="43"/>
        <v>416.66666666666669</v>
      </c>
      <c r="BI28" s="642">
        <f t="shared" si="43"/>
        <v>429</v>
      </c>
      <c r="BJ28" s="642">
        <f t="shared" si="43"/>
        <v>472</v>
      </c>
      <c r="BK28" s="642">
        <f t="shared" si="43"/>
        <v>503</v>
      </c>
      <c r="BL28" s="642">
        <f t="shared" si="43"/>
        <v>524</v>
      </c>
      <c r="BM28" s="642">
        <f t="shared" si="43"/>
        <v>438.75</v>
      </c>
      <c r="BN28" s="642">
        <f t="shared" si="43"/>
        <v>357</v>
      </c>
      <c r="BO28" s="642">
        <f t="shared" si="43"/>
        <v>386.25</v>
      </c>
      <c r="BP28" s="642">
        <f t="shared" si="43"/>
        <v>340</v>
      </c>
      <c r="BQ28" s="642">
        <f t="shared" si="43"/>
        <v>380</v>
      </c>
      <c r="BR28" s="642">
        <f t="shared" si="43"/>
        <v>424</v>
      </c>
      <c r="BS28" s="642">
        <f t="shared" si="43"/>
        <v>417.5</v>
      </c>
      <c r="BT28" s="642">
        <f>AVERAGE(BT29:BT33)</f>
        <v>475</v>
      </c>
      <c r="BU28" s="642">
        <f>AVERAGE(BU29:BU33)</f>
        <v>533.75</v>
      </c>
      <c r="BV28" s="642">
        <f>AVERAGE(BV29:BV33)</f>
        <v>378.75</v>
      </c>
      <c r="BW28" s="660">
        <f>AVERAGE(BW29:BW34)</f>
        <v>266.66666666666669</v>
      </c>
      <c r="BX28" s="660">
        <v>210</v>
      </c>
      <c r="BY28" s="660">
        <v>215</v>
      </c>
    </row>
    <row r="29" spans="1:78" s="507" customFormat="1" ht="18"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629">
        <v>195</v>
      </c>
      <c r="BY29" s="629">
        <v>200</v>
      </c>
    </row>
    <row r="30" spans="1:78"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29">
        <v>250</v>
      </c>
      <c r="BY30" s="629">
        <v>250</v>
      </c>
      <c r="BZ30" s="505"/>
    </row>
    <row r="31" spans="1:78"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29">
        <v>220</v>
      </c>
      <c r="BY31" s="629">
        <v>230</v>
      </c>
      <c r="BZ31" s="505"/>
    </row>
    <row r="32" spans="1:78" s="507" customForma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629">
        <v>260</v>
      </c>
      <c r="BY32" s="629">
        <v>240</v>
      </c>
      <c r="BZ32" s="505"/>
    </row>
    <row r="33" spans="1:78"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28">
        <v>200</v>
      </c>
      <c r="BY33" s="628">
        <v>210</v>
      </c>
      <c r="BZ33" s="465"/>
    </row>
    <row r="34" spans="1:78" s="507" customFormat="1" ht="18"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628">
        <v>220</v>
      </c>
      <c r="BY34" s="628">
        <v>225</v>
      </c>
      <c r="BZ34" s="465"/>
    </row>
    <row r="35" spans="1:78"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78"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44">AVERAGE(AY37:AY40)</f>
        <v>463.75</v>
      </c>
      <c r="AZ36" s="642">
        <f t="shared" si="44"/>
        <v>490.5</v>
      </c>
      <c r="BA36" s="642">
        <f t="shared" si="44"/>
        <v>555.75</v>
      </c>
      <c r="BB36" s="642">
        <f t="shared" si="44"/>
        <v>543.25</v>
      </c>
      <c r="BC36" s="642">
        <f t="shared" si="44"/>
        <v>568.75</v>
      </c>
      <c r="BD36" s="642">
        <f t="shared" si="44"/>
        <v>617.5</v>
      </c>
      <c r="BE36" s="642">
        <f t="shared" ref="BE36:BV36" si="45">AVERAGE(BE37:BE41)</f>
        <v>659</v>
      </c>
      <c r="BF36" s="642">
        <f t="shared" si="45"/>
        <v>588</v>
      </c>
      <c r="BG36" s="642">
        <f t="shared" si="45"/>
        <v>442</v>
      </c>
      <c r="BH36" s="642">
        <f t="shared" si="45"/>
        <v>401.66666666666669</v>
      </c>
      <c r="BI36" s="642">
        <f>AVERAGE(BI37:BI41)</f>
        <v>443</v>
      </c>
      <c r="BJ36" s="642">
        <f t="shared" si="45"/>
        <v>500</v>
      </c>
      <c r="BK36" s="642">
        <f t="shared" si="45"/>
        <v>523</v>
      </c>
      <c r="BL36" s="642">
        <f t="shared" si="45"/>
        <v>533</v>
      </c>
      <c r="BM36" s="642">
        <f t="shared" si="45"/>
        <v>418.75</v>
      </c>
      <c r="BN36" s="642">
        <f t="shared" si="45"/>
        <v>342</v>
      </c>
      <c r="BO36" s="642">
        <f t="shared" si="45"/>
        <v>375</v>
      </c>
      <c r="BP36" s="642">
        <f t="shared" si="45"/>
        <v>351</v>
      </c>
      <c r="BQ36" s="642">
        <f t="shared" si="45"/>
        <v>392</v>
      </c>
      <c r="BR36" s="642">
        <f t="shared" si="45"/>
        <v>441</v>
      </c>
      <c r="BS36" s="642">
        <f t="shared" si="45"/>
        <v>428.75</v>
      </c>
      <c r="BT36" s="642">
        <f t="shared" si="45"/>
        <v>496.25</v>
      </c>
      <c r="BU36" s="642">
        <f t="shared" si="45"/>
        <v>561.25</v>
      </c>
      <c r="BV36" s="642">
        <f t="shared" si="45"/>
        <v>436.25</v>
      </c>
      <c r="BW36" s="660">
        <f>AVERAGE(BW37:BW42)</f>
        <v>290.83333333333331</v>
      </c>
      <c r="BX36" s="660">
        <v>220</v>
      </c>
      <c r="BY36" s="660">
        <v>230</v>
      </c>
    </row>
    <row r="37" spans="1:78" s="507" customForma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629">
        <v>205</v>
      </c>
      <c r="BY37" s="629">
        <v>210</v>
      </c>
    </row>
    <row r="38" spans="1:78"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29">
        <v>270</v>
      </c>
      <c r="BY38" s="629">
        <v>270</v>
      </c>
    </row>
    <row r="39" spans="1:78"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29">
        <v>240</v>
      </c>
      <c r="BY39" s="629">
        <v>250</v>
      </c>
    </row>
    <row r="40" spans="1:78"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629">
        <v>280</v>
      </c>
      <c r="BY40" s="629">
        <v>250</v>
      </c>
    </row>
    <row r="41" spans="1:78"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28">
        <v>215</v>
      </c>
      <c r="BY41" s="628">
        <v>225</v>
      </c>
    </row>
    <row r="42" spans="1:78" s="507" customForma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30">
        <v>285</v>
      </c>
      <c r="BX42" s="628">
        <v>230</v>
      </c>
      <c r="BY42" s="628">
        <v>240</v>
      </c>
    </row>
    <row r="43" spans="1:78"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78"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BX44" si="46">AY6-AY20</f>
        <v>149.33000000000004</v>
      </c>
      <c r="AZ44" s="642">
        <f t="shared" si="46"/>
        <v>198.55499999999995</v>
      </c>
      <c r="BA44" s="642">
        <f t="shared" si="46"/>
        <v>95.189999999999941</v>
      </c>
      <c r="BB44" s="642">
        <f t="shared" si="46"/>
        <v>124.06000000000006</v>
      </c>
      <c r="BC44" s="642">
        <f t="shared" si="46"/>
        <v>98.595000000000027</v>
      </c>
      <c r="BD44" s="642">
        <f t="shared" si="46"/>
        <v>65.75</v>
      </c>
      <c r="BE44" s="642">
        <f t="shared" si="46"/>
        <v>35.335000000000036</v>
      </c>
      <c r="BF44" s="642">
        <f t="shared" si="46"/>
        <v>-65.410000000000082</v>
      </c>
      <c r="BG44" s="642">
        <f t="shared" si="46"/>
        <v>38.25</v>
      </c>
      <c r="BH44" s="642">
        <f t="shared" si="46"/>
        <v>70.773333333333255</v>
      </c>
      <c r="BI44" s="642">
        <f t="shared" si="46"/>
        <v>86.509999999999991</v>
      </c>
      <c r="BJ44" s="642">
        <f t="shared" si="46"/>
        <v>69.269999999999982</v>
      </c>
      <c r="BK44" s="642">
        <f t="shared" si="46"/>
        <v>70.980000000000018</v>
      </c>
      <c r="BL44" s="642">
        <f t="shared" si="46"/>
        <v>26.050000000000068</v>
      </c>
      <c r="BM44" s="642">
        <f t="shared" si="46"/>
        <v>51.099999999999966</v>
      </c>
      <c r="BN44" s="642">
        <f t="shared" si="46"/>
        <v>165.45000000000005</v>
      </c>
      <c r="BO44" s="642">
        <f t="shared" si="46"/>
        <v>89.324999999999989</v>
      </c>
      <c r="BP44" s="642">
        <f t="shared" si="46"/>
        <v>155.76999999999998</v>
      </c>
      <c r="BQ44" s="642">
        <f t="shared" si="46"/>
        <v>129.63</v>
      </c>
      <c r="BR44" s="642">
        <f t="shared" si="46"/>
        <v>110.5</v>
      </c>
      <c r="BS44" s="642">
        <f t="shared" si="46"/>
        <v>167.57499999999993</v>
      </c>
      <c r="BT44" s="642">
        <f t="shared" si="46"/>
        <v>74.295000000000073</v>
      </c>
      <c r="BU44" s="642">
        <f t="shared" si="46"/>
        <v>-64.800000000000011</v>
      </c>
      <c r="BV44" s="642">
        <f t="shared" si="46"/>
        <v>-119.19999999999999</v>
      </c>
      <c r="BW44" s="642">
        <f t="shared" si="46"/>
        <v>-77.75</v>
      </c>
      <c r="BX44" s="642">
        <f t="shared" si="46"/>
        <v>-34.5</v>
      </c>
      <c r="BY44" s="642">
        <f t="shared" ref="BY44" si="47">BY6-BY20</f>
        <v>-0.5</v>
      </c>
    </row>
    <row r="45" spans="1:78" s="507" customFormat="1">
      <c r="A45" s="742"/>
      <c r="B45" s="505"/>
      <c r="C45" s="505"/>
      <c r="D45" s="505"/>
      <c r="E45" s="505"/>
      <c r="F45" s="505"/>
      <c r="G45" s="505"/>
      <c r="H45" s="505"/>
      <c r="I45" s="505"/>
      <c r="J45" s="505"/>
      <c r="K45" s="505"/>
      <c r="L45" s="505"/>
      <c r="M45" s="505"/>
      <c r="N45" s="506"/>
      <c r="O45" s="505"/>
      <c r="P45" s="505"/>
      <c r="Q45" s="505"/>
      <c r="R45" s="505"/>
      <c r="AD45" s="521"/>
      <c r="AU45" s="521"/>
      <c r="BB45" s="623"/>
    </row>
    <row r="46" spans="1:78">
      <c r="D46" s="509"/>
      <c r="E46" s="509"/>
      <c r="F46" s="509"/>
      <c r="G46" s="509"/>
      <c r="H46" s="509"/>
      <c r="I46" s="509"/>
      <c r="J46" s="509"/>
      <c r="K46" s="509"/>
      <c r="L46" s="509"/>
      <c r="M46" s="509"/>
      <c r="BU46" s="725"/>
    </row>
    <row r="47" spans="1:78">
      <c r="D47" s="509"/>
      <c r="E47" s="509"/>
      <c r="F47" s="509"/>
      <c r="G47" s="509"/>
      <c r="H47" s="509"/>
      <c r="I47" s="509"/>
      <c r="J47" s="509"/>
      <c r="K47" s="509"/>
      <c r="L47" s="509"/>
      <c r="M47" s="509"/>
    </row>
    <row r="424" spans="1:87"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c r="CC424" s="432"/>
      <c r="CD424" s="432"/>
      <c r="CE424" s="432"/>
      <c r="CF424" s="432"/>
      <c r="CG424" s="432"/>
      <c r="CH424" s="432"/>
      <c r="CI424" s="432"/>
    </row>
    <row r="569" spans="14:14">
      <c r="N569" s="510">
        <v>32.659999999999997</v>
      </c>
    </row>
    <row r="571" spans="14:14">
      <c r="N571" s="510">
        <v>31.45</v>
      </c>
    </row>
    <row r="577" spans="14:14">
      <c r="N577" s="510">
        <v>26.62</v>
      </c>
    </row>
  </sheetData>
  <mergeCells count="9">
    <mergeCell ref="BH2:BS2"/>
    <mergeCell ref="A17:BW17"/>
    <mergeCell ref="BT2:BY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577"/>
  <sheetViews>
    <sheetView zoomScaleNormal="100" workbookViewId="0">
      <selection activeCell="BZ7" sqref="BZ7"/>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bestFit="1" customWidth="1"/>
    <col min="77" max="77" width="10.5" style="432" customWidth="1"/>
    <col min="78" max="78" width="9.125" style="432"/>
    <col min="79" max="79" width="10.875" style="432" customWidth="1"/>
    <col min="80" max="16384" width="9.125" style="432"/>
  </cols>
  <sheetData>
    <row r="1" spans="1:86" ht="18.75" thickBot="1">
      <c r="A1" s="428"/>
      <c r="B1" s="429"/>
      <c r="C1" s="429"/>
      <c r="D1" s="429"/>
      <c r="E1" s="429"/>
      <c r="F1" s="429"/>
      <c r="G1" s="429"/>
      <c r="H1" s="429"/>
      <c r="I1" s="429"/>
      <c r="J1" s="429"/>
      <c r="K1" s="429"/>
      <c r="L1" s="430"/>
      <c r="M1" s="430"/>
      <c r="N1" s="431"/>
      <c r="O1" s="431"/>
      <c r="P1" s="431"/>
      <c r="Q1" s="431"/>
      <c r="R1" s="431"/>
      <c r="BB1" s="548"/>
    </row>
    <row r="2" spans="1:86"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row>
    <row r="3" spans="1:86"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row>
    <row r="4" spans="1:86">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699">
        <v>24.5</v>
      </c>
      <c r="BX4" s="699">
        <v>27.5</v>
      </c>
      <c r="BY4" s="699">
        <v>30</v>
      </c>
    </row>
    <row r="5" spans="1:86"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30.272727272727273</v>
      </c>
      <c r="BW5" s="699">
        <v>18.899999999999999</v>
      </c>
      <c r="BX5" s="699">
        <v>21.5</v>
      </c>
      <c r="BY5" s="699">
        <v>25</v>
      </c>
    </row>
    <row r="6" spans="1:86"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BY6" si="11">(BV5*9)+12</f>
        <v>284.45454545454544</v>
      </c>
      <c r="BW6" s="699">
        <f t="shared" si="11"/>
        <v>182.1</v>
      </c>
      <c r="BX6" s="699">
        <f t="shared" si="11"/>
        <v>205.5</v>
      </c>
      <c r="BY6" s="699">
        <f t="shared" si="11"/>
        <v>237</v>
      </c>
    </row>
    <row r="7" spans="1:86"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BY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0">
        <f t="shared" si="13"/>
        <v>337.5</v>
      </c>
      <c r="BY7" s="700">
        <f t="shared" si="13"/>
        <v>350</v>
      </c>
    </row>
    <row r="8" spans="1:86"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7">
        <v>335</v>
      </c>
      <c r="BY8" s="707">
        <v>345</v>
      </c>
    </row>
    <row r="9" spans="1:86"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7">
        <v>340</v>
      </c>
      <c r="BY9" s="707">
        <v>355</v>
      </c>
    </row>
    <row r="10" spans="1:86"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Y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-170.54545454545456</v>
      </c>
      <c r="BW10" s="701">
        <f t="shared" si="14"/>
        <v>-52.900000000000006</v>
      </c>
      <c r="BX10" s="701">
        <f t="shared" si="14"/>
        <v>-132</v>
      </c>
      <c r="BY10" s="701">
        <f t="shared" si="14"/>
        <v>-113</v>
      </c>
    </row>
    <row r="11" spans="1:86"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6"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43953</v>
      </c>
      <c r="BZ12" s="659"/>
      <c r="CA12" s="659"/>
      <c r="CB12" s="659"/>
      <c r="CC12" s="659"/>
      <c r="CD12" s="659"/>
      <c r="CE12" s="659"/>
    </row>
    <row r="13" spans="1:86" ht="18.75" thickBot="1">
      <c r="A13" s="484" t="s">
        <v>237</v>
      </c>
      <c r="B13" s="452">
        <f t="shared" ref="B13:M13" si="15">(B7/11.6)-B4</f>
        <v>-7.6432512315270955</v>
      </c>
      <c r="C13" s="453">
        <f t="shared" si="15"/>
        <v>-16.01966379310344</v>
      </c>
      <c r="D13" s="453">
        <f t="shared" si="15"/>
        <v>-12.933589341692787</v>
      </c>
      <c r="E13" s="453">
        <f t="shared" si="15"/>
        <v>-18.549523809523819</v>
      </c>
      <c r="F13" s="453">
        <f t="shared" si="15"/>
        <v>-23.125965517241376</v>
      </c>
      <c r="G13" s="453">
        <f t="shared" si="15"/>
        <v>-25.667405582922832</v>
      </c>
      <c r="H13" s="453">
        <f t="shared" si="15"/>
        <v>-21.0679235382309</v>
      </c>
      <c r="I13" s="453">
        <f t="shared" si="15"/>
        <v>-15.200205254515595</v>
      </c>
      <c r="J13" s="454">
        <f t="shared" si="15"/>
        <v>-17.189435736677126</v>
      </c>
      <c r="K13" s="454">
        <f t="shared" si="15"/>
        <v>-14.631739811912215</v>
      </c>
      <c r="L13" s="455">
        <f t="shared" si="15"/>
        <v>-6.3630131362889983</v>
      </c>
      <c r="M13" s="485">
        <f t="shared" si="15"/>
        <v>5.6571964017990979</v>
      </c>
      <c r="N13" s="452">
        <f t="shared" ref="N13:N14" si="16">AVERAGE(B13:D13)</f>
        <v>-12.198834788774441</v>
      </c>
      <c r="O13" s="453">
        <f t="shared" ref="O13:O14" si="17">AVERAGE(E13:G13)</f>
        <v>-22.447631636562676</v>
      </c>
      <c r="P13" s="453">
        <f t="shared" ref="P13:P14" si="18">AVERAGE(H13:J13)</f>
        <v>-17.81918817647454</v>
      </c>
      <c r="Q13" s="486">
        <f t="shared" ref="Q13:Q14" si="19">AVERAGE(K13:M13)</f>
        <v>-5.112518848800705</v>
      </c>
      <c r="R13" s="487">
        <f t="shared" ref="R13:R14" si="20">AVERAGE(B13:M13)</f>
        <v>-14.39454336265309</v>
      </c>
      <c r="S13" s="456">
        <f t="shared" ref="S13:AD13" si="21">(S7/11.6)-S4</f>
        <v>4.4836034482758613</v>
      </c>
      <c r="T13" s="457">
        <f t="shared" si="21"/>
        <v>-3.7965517241379274</v>
      </c>
      <c r="U13" s="457">
        <f t="shared" si="21"/>
        <v>-9.065517241379311</v>
      </c>
      <c r="V13" s="457">
        <f t="shared" si="21"/>
        <v>-10.407405582922831</v>
      </c>
      <c r="W13" s="457">
        <f t="shared" si="21"/>
        <v>-14.353934169278993</v>
      </c>
      <c r="X13" s="457">
        <f t="shared" si="21"/>
        <v>-16.715353901996366</v>
      </c>
      <c r="Y13" s="488">
        <f t="shared" si="21"/>
        <v>-16.511724137931033</v>
      </c>
      <c r="Z13" s="512">
        <f t="shared" si="21"/>
        <v>-18.960893416927892</v>
      </c>
      <c r="AA13" s="512">
        <f t="shared" si="21"/>
        <v>-17.036420361247952</v>
      </c>
      <c r="AB13" s="457">
        <f t="shared" si="21"/>
        <v>-18.639696223316911</v>
      </c>
      <c r="AC13" s="488">
        <f t="shared" si="21"/>
        <v>-8.5197178683385602</v>
      </c>
      <c r="AD13" s="520">
        <f t="shared" si="21"/>
        <v>-17.959688013136294</v>
      </c>
      <c r="AE13" s="459">
        <f t="shared" ref="AE13:AE14" si="22">AVERAGE(S13:U13)</f>
        <v>-2.7928218390804589</v>
      </c>
      <c r="AF13" s="458">
        <f t="shared" ref="AF13:AF14" si="23">AVERAGE(V13:X13)</f>
        <v>-13.825564551399395</v>
      </c>
      <c r="AG13" s="458">
        <f t="shared" ref="AG13:AG14" si="24">AVERAGE(Y13:AA13)</f>
        <v>-17.503012638702291</v>
      </c>
      <c r="AH13" s="458">
        <f t="shared" ref="AH13:AH14" si="25">AVERAGE(AB13:AD13)</f>
        <v>-15.039700701597255</v>
      </c>
      <c r="AI13" s="531">
        <f t="shared" ref="AI13:AI14" si="26">AVERAGE(S13:AD13)</f>
        <v>-12.290274932694849</v>
      </c>
      <c r="AJ13" s="619">
        <f t="shared" ref="AJ13:BY13" si="27">(AJ7/11.6)-AJ4</f>
        <v>-13.633793103448276</v>
      </c>
      <c r="AK13" s="620">
        <f t="shared" si="27"/>
        <v>-6.5951724137931009</v>
      </c>
      <c r="AL13" s="545">
        <f t="shared" si="27"/>
        <v>-4.6482758620689637</v>
      </c>
      <c r="AM13" s="546">
        <f t="shared" si="27"/>
        <v>-12.634827586206896</v>
      </c>
      <c r="AN13" s="546">
        <f t="shared" si="27"/>
        <v>-17.134827586206896</v>
      </c>
      <c r="AO13" s="546">
        <f t="shared" si="27"/>
        <v>-13.064827586206896</v>
      </c>
      <c r="AP13" s="546">
        <f t="shared" si="27"/>
        <v>-16.966551724137929</v>
      </c>
      <c r="AQ13" s="546">
        <f t="shared" si="27"/>
        <v>-12.28896551724138</v>
      </c>
      <c r="AR13" s="546">
        <f t="shared" si="27"/>
        <v>-11.427120689655169</v>
      </c>
      <c r="AS13" s="546">
        <f t="shared" si="27"/>
        <v>-5.7655172413793068</v>
      </c>
      <c r="AT13" s="546">
        <f t="shared" si="27"/>
        <v>-11.03551724137931</v>
      </c>
      <c r="AU13" s="621">
        <f t="shared" si="27"/>
        <v>-11.600000000000001</v>
      </c>
      <c r="AV13" s="568">
        <f t="shared" si="27"/>
        <v>-16.189999999999998</v>
      </c>
      <c r="AW13" s="569">
        <f t="shared" si="27"/>
        <v>-18.323448275862063</v>
      </c>
      <c r="AX13" s="569">
        <f t="shared" si="27"/>
        <v>-22.007241379310344</v>
      </c>
      <c r="AY13" s="569">
        <f t="shared" si="27"/>
        <v>-27.537241379310338</v>
      </c>
      <c r="AZ13" s="569">
        <f t="shared" si="27"/>
        <v>-31.091034482758616</v>
      </c>
      <c r="BA13" s="569">
        <f t="shared" si="27"/>
        <v>-25.314137931034487</v>
      </c>
      <c r="BB13" s="569">
        <f t="shared" si="27"/>
        <v>-24.628620689655179</v>
      </c>
      <c r="BC13" s="569">
        <f t="shared" si="27"/>
        <v>-21.843448275862059</v>
      </c>
      <c r="BD13" s="569">
        <f t="shared" si="27"/>
        <v>-21.767241379310342</v>
      </c>
      <c r="BE13" s="569">
        <f t="shared" si="27"/>
        <v>-22.924482758620691</v>
      </c>
      <c r="BF13" s="569">
        <f t="shared" si="27"/>
        <v>-19.654827586206899</v>
      </c>
      <c r="BG13" s="664">
        <f t="shared" si="27"/>
        <v>-20.25103448275862</v>
      </c>
      <c r="BH13" s="669">
        <f t="shared" si="27"/>
        <v>-22.442068965517237</v>
      </c>
      <c r="BI13" s="669">
        <f t="shared" si="27"/>
        <v>-25.345862068965509</v>
      </c>
      <c r="BJ13" s="669">
        <f t="shared" si="27"/>
        <v>-23.395517241379316</v>
      </c>
      <c r="BK13" s="669">
        <f t="shared" si="27"/>
        <v>-25.691379310344828</v>
      </c>
      <c r="BL13" s="669">
        <f t="shared" si="27"/>
        <v>-23.905862068965511</v>
      </c>
      <c r="BM13" s="669">
        <f t="shared" si="27"/>
        <v>-25.337586206896546</v>
      </c>
      <c r="BN13" s="669">
        <f t="shared" si="27"/>
        <v>-31.78448275862069</v>
      </c>
      <c r="BO13" s="669">
        <f t="shared" si="27"/>
        <v>-27.64448275862069</v>
      </c>
      <c r="BP13" s="669">
        <f t="shared" si="27"/>
        <v>-30.516551724137926</v>
      </c>
      <c r="BQ13" s="669">
        <f t="shared" si="27"/>
        <v>-22.516551724137926</v>
      </c>
      <c r="BR13" s="669">
        <f t="shared" si="27"/>
        <v>-24.084482758620688</v>
      </c>
      <c r="BS13" s="669">
        <f t="shared" si="27"/>
        <v>-25.422413793103445</v>
      </c>
      <c r="BT13" s="669">
        <f t="shared" si="27"/>
        <v>-14.505517241379316</v>
      </c>
      <c r="BU13" s="669">
        <f t="shared" si="27"/>
        <v>-8.9613793103448245</v>
      </c>
      <c r="BV13" s="669">
        <f t="shared" si="27"/>
        <v>5.5241379310344811</v>
      </c>
      <c r="BW13" s="664">
        <f t="shared" si="27"/>
        <v>-4.2413793103448256</v>
      </c>
      <c r="BX13" s="664">
        <f t="shared" si="27"/>
        <v>1.5948275862068968</v>
      </c>
      <c r="BY13" s="664">
        <f t="shared" si="27"/>
        <v>0.1724137931034484</v>
      </c>
    </row>
    <row r="14" spans="1:86" s="503" customFormat="1" ht="18" hidden="1" customHeight="1">
      <c r="A14" s="489" t="s">
        <v>238</v>
      </c>
      <c r="B14" s="460">
        <f>(333/11.6)-B4</f>
        <v>-16.867389162561576</v>
      </c>
      <c r="C14" s="461">
        <f t="shared" ref="C14:M14" si="28">(333/11.6)-C4</f>
        <v>-27.140353448275857</v>
      </c>
      <c r="D14" s="461">
        <f t="shared" si="28"/>
        <v>-25.950830721003133</v>
      </c>
      <c r="E14" s="461">
        <f t="shared" si="28"/>
        <v>-29.842627257799681</v>
      </c>
      <c r="F14" s="461">
        <f t="shared" si="28"/>
        <v>-34.85010344827586</v>
      </c>
      <c r="G14" s="461">
        <f t="shared" si="28"/>
        <v>-33.08119868637111</v>
      </c>
      <c r="H14" s="461">
        <f t="shared" si="28"/>
        <v>-27.447233883058484</v>
      </c>
      <c r="I14" s="461">
        <f t="shared" si="28"/>
        <v>-19.165722495894908</v>
      </c>
      <c r="J14" s="462">
        <f t="shared" si="28"/>
        <v>-16.672194357366781</v>
      </c>
      <c r="K14" s="490">
        <f t="shared" si="28"/>
        <v>-17.131739811912215</v>
      </c>
      <c r="L14" s="491">
        <f t="shared" si="28"/>
        <v>-13.087151067323479</v>
      </c>
      <c r="M14" s="492">
        <f t="shared" si="28"/>
        <v>-5.8083208395802153</v>
      </c>
      <c r="N14" s="493">
        <f t="shared" si="16"/>
        <v>-23.319524443946857</v>
      </c>
      <c r="O14" s="494">
        <f t="shared" si="17"/>
        <v>-32.591309797482218</v>
      </c>
      <c r="P14" s="494">
        <f t="shared" si="18"/>
        <v>-21.09505024544006</v>
      </c>
      <c r="Q14" s="495">
        <f t="shared" si="19"/>
        <v>-12.009070572938635</v>
      </c>
      <c r="R14" s="496">
        <f t="shared" si="20"/>
        <v>-22.253738764951944</v>
      </c>
      <c r="S14" s="497">
        <f t="shared" ref="S14:AD14" si="29">(333/11.6)-S4</f>
        <v>1.8973965517241353</v>
      </c>
      <c r="T14" s="498">
        <f t="shared" si="29"/>
        <v>-0.69310344827585979</v>
      </c>
      <c r="U14" s="498">
        <f t="shared" si="29"/>
        <v>-6.3931034482758626</v>
      </c>
      <c r="V14" s="498">
        <f t="shared" si="29"/>
        <v>-10.321198686371108</v>
      </c>
      <c r="W14" s="498">
        <f t="shared" si="29"/>
        <v>-15.560830721003132</v>
      </c>
      <c r="X14" s="498">
        <f t="shared" si="29"/>
        <v>-17.66362976406533</v>
      </c>
      <c r="Y14" s="499">
        <f t="shared" si="29"/>
        <v>-13.753103448275862</v>
      </c>
      <c r="Z14" s="513">
        <f t="shared" si="29"/>
        <v>-14.995376175548582</v>
      </c>
      <c r="AA14" s="513">
        <f t="shared" si="29"/>
        <v>-14.622627257799675</v>
      </c>
      <c r="AB14" s="498">
        <f t="shared" si="29"/>
        <v>-20.277627257799669</v>
      </c>
      <c r="AC14" s="499">
        <f t="shared" si="29"/>
        <v>-15.157648902821318</v>
      </c>
      <c r="AD14" s="525">
        <f t="shared" si="29"/>
        <v>-23.390722495894916</v>
      </c>
      <c r="AE14" s="501">
        <f t="shared" si="22"/>
        <v>-1.7296034482758624</v>
      </c>
      <c r="AF14" s="500">
        <f t="shared" si="23"/>
        <v>-14.515219723813189</v>
      </c>
      <c r="AG14" s="500">
        <f t="shared" si="24"/>
        <v>-14.457035627208038</v>
      </c>
      <c r="AH14" s="500">
        <f t="shared" si="25"/>
        <v>-19.608666218838636</v>
      </c>
      <c r="AI14" s="502">
        <f t="shared" si="26"/>
        <v>-12.577631254533932</v>
      </c>
      <c r="AJ14" s="537">
        <f t="shared" ref="AJ14:AU14" si="30">(333/11.6)-AJ4</f>
        <v>-25.01310344827586</v>
      </c>
      <c r="AK14" s="538">
        <f t="shared" si="30"/>
        <v>-25.733103448275859</v>
      </c>
      <c r="AL14" s="538">
        <f t="shared" si="30"/>
        <v>-22.493103448275864</v>
      </c>
      <c r="AM14" s="539">
        <f t="shared" si="30"/>
        <v>-23.58310344827586</v>
      </c>
      <c r="AN14" s="539">
        <f t="shared" si="30"/>
        <v>-21.83310344827586</v>
      </c>
      <c r="AO14" s="539">
        <f t="shared" si="30"/>
        <v>-17.76310344827586</v>
      </c>
      <c r="AP14" s="539">
        <f t="shared" si="30"/>
        <v>-18.863103448275861</v>
      </c>
      <c r="AQ14" s="540">
        <f t="shared" si="30"/>
        <v>-21.51310344827586</v>
      </c>
      <c r="AR14" s="541">
        <f t="shared" si="30"/>
        <v>-24.961603448275856</v>
      </c>
      <c r="AS14" s="542">
        <f t="shared" si="30"/>
        <v>-26.843103448275858</v>
      </c>
      <c r="AT14" s="543">
        <f t="shared" si="30"/>
        <v>-32.113103448275865</v>
      </c>
      <c r="AU14" s="544">
        <f t="shared" si="30"/>
        <v>-32.893103448275866</v>
      </c>
      <c r="AV14" s="542"/>
      <c r="AW14" s="543"/>
      <c r="AX14" s="543"/>
      <c r="AY14" s="543"/>
      <c r="AZ14" s="544"/>
      <c r="BB14"/>
      <c r="BX14" s="655"/>
      <c r="BY14" s="655"/>
      <c r="BZ14" s="655"/>
      <c r="CA14" s="655"/>
      <c r="CB14" s="655"/>
      <c r="CC14" s="655"/>
      <c r="CD14" s="655"/>
      <c r="CE14" s="655"/>
      <c r="CF14" s="655"/>
      <c r="CG14" s="655"/>
      <c r="CH14" s="655"/>
    </row>
    <row r="15" spans="1:86" s="507" customFormat="1">
      <c r="A15" s="744"/>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c r="CD15" s="656"/>
      <c r="CE15" s="656"/>
      <c r="CF15" s="656"/>
      <c r="CG15" s="656"/>
      <c r="CH15" s="656"/>
    </row>
    <row r="16" spans="1:86" s="507" customFormat="1">
      <c r="A16" s="744"/>
      <c r="B16" s="505"/>
      <c r="C16" s="505"/>
      <c r="D16" s="505"/>
      <c r="E16" s="505"/>
      <c r="F16" s="505"/>
      <c r="G16" s="505"/>
      <c r="H16" s="505"/>
      <c r="I16" s="505"/>
      <c r="J16" s="505"/>
      <c r="K16" s="505"/>
      <c r="L16" s="505"/>
      <c r="M16" s="505"/>
      <c r="N16" s="506"/>
      <c r="O16" s="505"/>
      <c r="P16" s="505"/>
      <c r="Q16" s="505"/>
      <c r="R16" s="505"/>
      <c r="AD16" s="521"/>
      <c r="AU16" s="521"/>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656"/>
      <c r="BY16" s="656"/>
      <c r="BZ16" s="656"/>
      <c r="CA16" s="656"/>
      <c r="CB16" s="656"/>
      <c r="CC16" s="656"/>
      <c r="CD16" s="656"/>
      <c r="CE16" s="656"/>
      <c r="CF16" s="656"/>
      <c r="CG16" s="656"/>
      <c r="CH16" s="656"/>
    </row>
    <row r="17" spans="1:77" s="507" customFormat="1">
      <c r="A17" s="1233" t="s">
        <v>285</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row>
    <row r="18" spans="1:77" s="507" customFormat="1" ht="18.75" thickBot="1">
      <c r="A18" s="744"/>
      <c r="B18" s="744"/>
      <c r="C18" s="744"/>
      <c r="D18" s="744"/>
      <c r="E18" s="744"/>
      <c r="F18" s="744"/>
      <c r="G18" s="744"/>
      <c r="H18" s="744"/>
      <c r="I18" s="744"/>
      <c r="J18" s="744"/>
      <c r="K18" s="744"/>
      <c r="L18" s="744"/>
      <c r="M18" s="744"/>
      <c r="N18" s="744"/>
      <c r="O18" s="744"/>
      <c r="P18" s="744"/>
      <c r="Q18" s="744"/>
      <c r="R18" s="744"/>
      <c r="S18" s="744"/>
      <c r="T18" s="744"/>
      <c r="U18" s="744"/>
      <c r="V18" s="744"/>
      <c r="W18" s="744"/>
      <c r="X18" s="744"/>
      <c r="Y18" s="744"/>
      <c r="Z18" s="744"/>
      <c r="AA18" s="744"/>
      <c r="AB18" s="744"/>
      <c r="AC18" s="744"/>
      <c r="AD18" s="744"/>
      <c r="AE18" s="744"/>
      <c r="AF18" s="744"/>
      <c r="AG18" s="744"/>
      <c r="AH18" s="744"/>
      <c r="AI18" s="744"/>
      <c r="AJ18" s="744"/>
      <c r="AK18" s="744"/>
      <c r="AL18" s="744"/>
      <c r="AM18" s="744"/>
      <c r="AN18" s="744"/>
      <c r="AO18" s="744"/>
      <c r="AP18" s="744"/>
      <c r="AQ18" s="744"/>
      <c r="AR18" s="744"/>
      <c r="AS18" s="744"/>
      <c r="AT18" s="744"/>
      <c r="AU18" s="744"/>
      <c r="AV18" s="744"/>
      <c r="AW18" s="744"/>
      <c r="AX18" s="744"/>
      <c r="AY18" s="744"/>
      <c r="AZ18" s="744"/>
      <c r="BA18" s="744"/>
      <c r="BB18" s="744"/>
      <c r="BC18" s="744"/>
      <c r="BD18" s="744"/>
      <c r="BE18" s="744"/>
      <c r="BF18" s="744"/>
      <c r="BG18" s="744"/>
      <c r="BH18" s="744"/>
      <c r="BI18" s="744"/>
      <c r="BJ18" s="744"/>
      <c r="BK18" s="744"/>
      <c r="BL18" s="744"/>
      <c r="BM18" s="744"/>
      <c r="BN18" s="744"/>
      <c r="BO18" s="744"/>
      <c r="BP18" s="744"/>
      <c r="BQ18" s="744"/>
      <c r="BR18" s="744"/>
      <c r="BS18" s="744"/>
      <c r="BT18" s="726" t="s">
        <v>274</v>
      </c>
      <c r="BU18" s="726" t="s">
        <v>273</v>
      </c>
      <c r="BV18" s="726" t="s">
        <v>273</v>
      </c>
      <c r="BW18" s="744"/>
    </row>
    <row r="19" spans="1:77"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row>
    <row r="20" spans="1:77" s="507" customForma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1">AVERAGE(AX21:AX24)</f>
        <v>482.5</v>
      </c>
      <c r="AY20" s="642">
        <f t="shared" si="31"/>
        <v>467.5</v>
      </c>
      <c r="AZ20" s="642">
        <f t="shared" si="31"/>
        <v>487.125</v>
      </c>
      <c r="BA20" s="642">
        <f t="shared" si="31"/>
        <v>555.75</v>
      </c>
      <c r="BB20" s="642">
        <f t="shared" si="31"/>
        <v>539.75</v>
      </c>
      <c r="BC20" s="642">
        <f t="shared" si="31"/>
        <v>560.625</v>
      </c>
      <c r="BD20" s="642">
        <f t="shared" si="31"/>
        <v>606.25</v>
      </c>
      <c r="BE20" s="642">
        <f t="shared" si="31"/>
        <v>651.875</v>
      </c>
      <c r="BF20" s="642">
        <f t="shared" si="31"/>
        <v>591.25</v>
      </c>
      <c r="BG20" s="642">
        <f t="shared" si="31"/>
        <v>453.75</v>
      </c>
      <c r="BH20" s="642">
        <f t="shared" si="31"/>
        <v>409.16666666666669</v>
      </c>
      <c r="BI20" s="642">
        <f t="shared" ref="BI20:BV20" si="32">AVERAGE(BI21:BI25)</f>
        <v>436</v>
      </c>
      <c r="BJ20" s="642">
        <f t="shared" si="32"/>
        <v>486</v>
      </c>
      <c r="BK20" s="642">
        <f t="shared" si="32"/>
        <v>513</v>
      </c>
      <c r="BL20" s="642">
        <f t="shared" si="32"/>
        <v>528.5</v>
      </c>
      <c r="BM20" s="642">
        <f t="shared" si="32"/>
        <v>428.75</v>
      </c>
      <c r="BN20" s="642">
        <f t="shared" si="32"/>
        <v>349.5</v>
      </c>
      <c r="BO20" s="642">
        <f t="shared" si="32"/>
        <v>380.625</v>
      </c>
      <c r="BP20" s="642">
        <f t="shared" si="32"/>
        <v>345.5</v>
      </c>
      <c r="BQ20" s="642">
        <f t="shared" si="32"/>
        <v>393.75</v>
      </c>
      <c r="BR20" s="642">
        <f t="shared" si="32"/>
        <v>432.5</v>
      </c>
      <c r="BS20" s="702">
        <f t="shared" si="32"/>
        <v>423.125</v>
      </c>
      <c r="BT20" s="702">
        <f t="shared" si="32"/>
        <v>485.625</v>
      </c>
      <c r="BU20" s="702">
        <f t="shared" si="32"/>
        <v>547.5</v>
      </c>
      <c r="BV20" s="702">
        <f t="shared" si="32"/>
        <v>407.5</v>
      </c>
      <c r="BW20" s="702">
        <f>AVERAGE(BW21:BW26)</f>
        <v>278.75</v>
      </c>
      <c r="BX20" s="674">
        <f>AVERAGE(BX21:BX26)</f>
        <v>339.16666666666669</v>
      </c>
      <c r="BY20" s="674">
        <f>AVERAGE(BY21:BY26)</f>
        <v>346.66666666666669</v>
      </c>
    </row>
    <row r="21" spans="1:77" s="507" customForma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BY24" si="33">(AX29+AX37)/2</f>
        <v>475</v>
      </c>
      <c r="AY21" s="657">
        <f t="shared" si="33"/>
        <v>465</v>
      </c>
      <c r="AZ21" s="657">
        <f t="shared" si="33"/>
        <v>485</v>
      </c>
      <c r="BA21" s="652">
        <f t="shared" si="33"/>
        <v>560</v>
      </c>
      <c r="BB21" s="657">
        <f t="shared" si="33"/>
        <v>540</v>
      </c>
      <c r="BC21" s="657">
        <f t="shared" si="33"/>
        <v>560</v>
      </c>
      <c r="BD21" s="657">
        <f t="shared" si="33"/>
        <v>602.5</v>
      </c>
      <c r="BE21" s="652">
        <f t="shared" si="33"/>
        <v>657.5</v>
      </c>
      <c r="BF21" s="657">
        <f t="shared" si="33"/>
        <v>605</v>
      </c>
      <c r="BG21" s="657">
        <f t="shared" si="33"/>
        <v>460</v>
      </c>
      <c r="BH21" s="652">
        <f t="shared" si="33"/>
        <v>415</v>
      </c>
      <c r="BI21" s="657">
        <f t="shared" si="33"/>
        <v>435</v>
      </c>
      <c r="BJ21" s="657">
        <f t="shared" si="33"/>
        <v>485</v>
      </c>
      <c r="BK21" s="652">
        <f t="shared" si="33"/>
        <v>525</v>
      </c>
      <c r="BL21" s="657">
        <f t="shared" si="33"/>
        <v>520</v>
      </c>
      <c r="BM21" s="657">
        <f t="shared" si="33"/>
        <v>440</v>
      </c>
      <c r="BN21" s="657">
        <f t="shared" si="33"/>
        <v>352.5</v>
      </c>
      <c r="BO21" s="652">
        <f t="shared" si="33"/>
        <v>375</v>
      </c>
      <c r="BP21" s="657">
        <f t="shared" si="33"/>
        <v>345</v>
      </c>
      <c r="BQ21" s="657">
        <f t="shared" si="33"/>
        <v>382.5</v>
      </c>
      <c r="BR21" s="657">
        <f t="shared" si="33"/>
        <v>425</v>
      </c>
      <c r="BS21" s="652">
        <f t="shared" si="33"/>
        <v>427.5</v>
      </c>
      <c r="BT21" s="711">
        <f t="shared" si="33"/>
        <v>485</v>
      </c>
      <c r="BU21" s="657">
        <f t="shared" si="33"/>
        <v>550</v>
      </c>
      <c r="BV21" s="652">
        <f t="shared" si="33"/>
        <v>425</v>
      </c>
      <c r="BW21" s="652">
        <f t="shared" si="33"/>
        <v>275</v>
      </c>
      <c r="BX21" s="652">
        <f t="shared" si="33"/>
        <v>352.5</v>
      </c>
      <c r="BY21" s="652">
        <f t="shared" si="33"/>
        <v>360</v>
      </c>
    </row>
    <row r="22" spans="1:77" s="507" customForma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3"/>
        <v>490</v>
      </c>
      <c r="AY22" s="657">
        <f t="shared" si="33"/>
        <v>465</v>
      </c>
      <c r="AZ22" s="657">
        <f t="shared" si="33"/>
        <v>485</v>
      </c>
      <c r="BA22" s="657">
        <f t="shared" si="33"/>
        <v>550</v>
      </c>
      <c r="BB22" s="652">
        <f t="shared" si="33"/>
        <v>542.5</v>
      </c>
      <c r="BC22" s="662">
        <f t="shared" si="33"/>
        <v>567.5</v>
      </c>
      <c r="BD22" s="652">
        <f t="shared" si="33"/>
        <v>610</v>
      </c>
      <c r="BE22" s="657">
        <f t="shared" si="33"/>
        <v>660</v>
      </c>
      <c r="BF22" s="657">
        <f t="shared" si="33"/>
        <v>585</v>
      </c>
      <c r="BG22" s="657">
        <f t="shared" si="33"/>
        <v>460</v>
      </c>
      <c r="BH22" s="657">
        <f t="shared" si="33"/>
        <v>407.5</v>
      </c>
      <c r="BI22" s="657">
        <f t="shared" si="33"/>
        <v>437.5</v>
      </c>
      <c r="BJ22" s="657">
        <f t="shared" si="33"/>
        <v>490</v>
      </c>
      <c r="BK22" s="657">
        <f t="shared" si="33"/>
        <v>510</v>
      </c>
      <c r="BL22" s="652">
        <f t="shared" si="33"/>
        <v>527.5</v>
      </c>
      <c r="BM22" s="657">
        <f t="shared" si="33"/>
        <v>430</v>
      </c>
      <c r="BN22" s="657">
        <f t="shared" si="33"/>
        <v>355</v>
      </c>
      <c r="BO22" s="657">
        <f t="shared" si="33"/>
        <v>395</v>
      </c>
      <c r="BP22" s="657">
        <f t="shared" si="33"/>
        <v>345</v>
      </c>
      <c r="BQ22" s="657">
        <f t="shared" si="33"/>
        <v>397.5</v>
      </c>
      <c r="BR22" s="657">
        <f t="shared" si="33"/>
        <v>430</v>
      </c>
      <c r="BS22" s="657">
        <f t="shared" si="33"/>
        <v>420</v>
      </c>
      <c r="BT22" s="652">
        <f t="shared" si="33"/>
        <v>500</v>
      </c>
      <c r="BU22" s="657">
        <f t="shared" si="33"/>
        <v>545</v>
      </c>
      <c r="BV22" s="657">
        <f t="shared" si="33"/>
        <v>410</v>
      </c>
      <c r="BW22" s="652">
        <f t="shared" si="33"/>
        <v>275</v>
      </c>
      <c r="BX22" s="652">
        <f>(BX30+BX38)/2</f>
        <v>342.5</v>
      </c>
      <c r="BY22" s="652">
        <f>(BY30+BY38)/2</f>
        <v>332.5</v>
      </c>
    </row>
    <row r="23" spans="1:77" s="507" customForma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3"/>
        <v>487.5</v>
      </c>
      <c r="AY23" s="657">
        <f t="shared" si="33"/>
        <v>470</v>
      </c>
      <c r="AZ23" s="657">
        <f t="shared" si="33"/>
        <v>486</v>
      </c>
      <c r="BA23" s="657">
        <f t="shared" si="33"/>
        <v>550</v>
      </c>
      <c r="BB23" s="657">
        <f t="shared" si="33"/>
        <v>535</v>
      </c>
      <c r="BC23" s="657">
        <f t="shared" si="33"/>
        <v>560</v>
      </c>
      <c r="BD23" s="657">
        <f t="shared" si="33"/>
        <v>605</v>
      </c>
      <c r="BE23" s="657">
        <f t="shared" si="33"/>
        <v>640</v>
      </c>
      <c r="BF23" s="657">
        <f t="shared" si="33"/>
        <v>600</v>
      </c>
      <c r="BG23" s="657">
        <f t="shared" si="33"/>
        <v>455</v>
      </c>
      <c r="BH23" s="657">
        <f t="shared" si="33"/>
        <v>405</v>
      </c>
      <c r="BI23" s="652">
        <f t="shared" si="33"/>
        <v>440</v>
      </c>
      <c r="BJ23" s="657">
        <f t="shared" si="33"/>
        <v>480</v>
      </c>
      <c r="BK23" s="657">
        <f t="shared" si="33"/>
        <v>507.5</v>
      </c>
      <c r="BL23" s="657">
        <f t="shared" si="33"/>
        <v>535</v>
      </c>
      <c r="BM23" s="652">
        <f t="shared" si="33"/>
        <v>420</v>
      </c>
      <c r="BN23" s="657">
        <f t="shared" si="33"/>
        <v>325</v>
      </c>
      <c r="BO23" s="657">
        <f t="shared" si="33"/>
        <v>377.5</v>
      </c>
      <c r="BP23" s="657">
        <f t="shared" si="33"/>
        <v>342.5</v>
      </c>
      <c r="BQ23" s="657">
        <f t="shared" si="33"/>
        <v>395</v>
      </c>
      <c r="BR23" s="657">
        <f t="shared" si="33"/>
        <v>435</v>
      </c>
      <c r="BS23" s="657">
        <f t="shared" si="33"/>
        <v>425</v>
      </c>
      <c r="BT23" s="711">
        <f t="shared" si="33"/>
        <v>490</v>
      </c>
      <c r="BU23" s="652">
        <f t="shared" si="33"/>
        <v>540</v>
      </c>
      <c r="BV23" s="657">
        <f t="shared" si="33"/>
        <v>375</v>
      </c>
      <c r="BW23" s="652">
        <f t="shared" si="33"/>
        <v>275</v>
      </c>
      <c r="BX23" s="652">
        <f t="shared" si="33"/>
        <v>342.5</v>
      </c>
      <c r="BY23" s="652">
        <f t="shared" si="33"/>
        <v>345</v>
      </c>
    </row>
    <row r="24" spans="1:77" s="507" customForma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3"/>
        <v>477.5</v>
      </c>
      <c r="AY24" s="657">
        <f t="shared" si="33"/>
        <v>470</v>
      </c>
      <c r="AZ24" s="652">
        <f t="shared" si="33"/>
        <v>492.5</v>
      </c>
      <c r="BA24" s="657">
        <f t="shared" si="33"/>
        <v>563</v>
      </c>
      <c r="BB24" s="657">
        <f t="shared" si="33"/>
        <v>541.5</v>
      </c>
      <c r="BC24" s="657">
        <f t="shared" si="33"/>
        <v>555</v>
      </c>
      <c r="BD24" s="657">
        <f t="shared" si="33"/>
        <v>607.5</v>
      </c>
      <c r="BE24" s="657">
        <f t="shared" si="33"/>
        <v>650</v>
      </c>
      <c r="BF24" s="652">
        <f t="shared" si="33"/>
        <v>575</v>
      </c>
      <c r="BG24" s="652">
        <f t="shared" si="33"/>
        <v>440</v>
      </c>
      <c r="BH24" s="652"/>
      <c r="BI24" s="657">
        <f t="shared" si="33"/>
        <v>432.5</v>
      </c>
      <c r="BJ24" s="652">
        <f t="shared" si="33"/>
        <v>492.5</v>
      </c>
      <c r="BK24" s="657">
        <f t="shared" si="33"/>
        <v>512.5</v>
      </c>
      <c r="BL24" s="657">
        <f t="shared" si="33"/>
        <v>535</v>
      </c>
      <c r="BM24" s="652">
        <f t="shared" si="33"/>
        <v>425</v>
      </c>
      <c r="BN24" s="652">
        <f t="shared" si="33"/>
        <v>360</v>
      </c>
      <c r="BO24" s="652">
        <f t="shared" si="33"/>
        <v>375</v>
      </c>
      <c r="BP24" s="657">
        <f t="shared" si="33"/>
        <v>345</v>
      </c>
      <c r="BQ24" s="652">
        <f t="shared" si="33"/>
        <v>400</v>
      </c>
      <c r="BR24" s="657">
        <f t="shared" si="33"/>
        <v>435</v>
      </c>
      <c r="BS24" s="657"/>
      <c r="BT24" s="705"/>
      <c r="BU24" s="706"/>
      <c r="BV24" s="657">
        <f>(BV32+BV40)/2</f>
        <v>420</v>
      </c>
      <c r="BW24" s="657">
        <f>(BW32+BW40)/2</f>
        <v>290</v>
      </c>
      <c r="BX24" s="652">
        <f t="shared" si="33"/>
        <v>352.5</v>
      </c>
      <c r="BY24" s="652">
        <f t="shared" si="33"/>
        <v>365</v>
      </c>
    </row>
    <row r="25" spans="1:77" s="507" customForma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4">(BW33+BW41)/2</f>
        <v>277.5</v>
      </c>
      <c r="BX25" s="652">
        <f t="shared" si="34"/>
        <v>342.5</v>
      </c>
      <c r="BY25" s="652">
        <f t="shared" si="34"/>
        <v>352.5</v>
      </c>
    </row>
    <row r="26" spans="1:77" s="507" customForma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4"/>
        <v>280</v>
      </c>
      <c r="BX26" s="652">
        <f t="shared" si="34"/>
        <v>302.5</v>
      </c>
      <c r="BY26" s="652">
        <f t="shared" si="34"/>
        <v>325</v>
      </c>
    </row>
    <row r="27" spans="1:77" s="507" customForma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row>
    <row r="28" spans="1:77"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5">AVERAGE(AY29:AY32)</f>
        <v>471.25</v>
      </c>
      <c r="AZ28" s="642">
        <v>484</v>
      </c>
      <c r="BA28" s="642">
        <f t="shared" si="35"/>
        <v>555.75</v>
      </c>
      <c r="BB28" s="642">
        <f t="shared" si="35"/>
        <v>536.25</v>
      </c>
      <c r="BC28" s="642">
        <f t="shared" si="35"/>
        <v>552.5</v>
      </c>
      <c r="BD28" s="642">
        <f t="shared" si="35"/>
        <v>595</v>
      </c>
      <c r="BE28" s="642">
        <f t="shared" ref="BE28:BS28" si="36">AVERAGE(BE29:BE33)</f>
        <v>642</v>
      </c>
      <c r="BF28" s="642">
        <f t="shared" si="36"/>
        <v>597</v>
      </c>
      <c r="BG28" s="642">
        <f t="shared" si="36"/>
        <v>461</v>
      </c>
      <c r="BH28" s="642">
        <f t="shared" si="36"/>
        <v>416.66666666666669</v>
      </c>
      <c r="BI28" s="642">
        <f t="shared" si="36"/>
        <v>429</v>
      </c>
      <c r="BJ28" s="642">
        <f t="shared" si="36"/>
        <v>472</v>
      </c>
      <c r="BK28" s="642">
        <f t="shared" si="36"/>
        <v>503</v>
      </c>
      <c r="BL28" s="642">
        <f t="shared" si="36"/>
        <v>524</v>
      </c>
      <c r="BM28" s="642">
        <f t="shared" si="36"/>
        <v>438.75</v>
      </c>
      <c r="BN28" s="642">
        <f t="shared" si="36"/>
        <v>357</v>
      </c>
      <c r="BO28" s="642">
        <f t="shared" si="36"/>
        <v>386.25</v>
      </c>
      <c r="BP28" s="642">
        <f t="shared" si="36"/>
        <v>340</v>
      </c>
      <c r="BQ28" s="642">
        <f t="shared" si="36"/>
        <v>380</v>
      </c>
      <c r="BR28" s="642">
        <f t="shared" si="36"/>
        <v>424</v>
      </c>
      <c r="BS28" s="642">
        <f t="shared" si="36"/>
        <v>417.5</v>
      </c>
      <c r="BT28" s="642">
        <f>AVERAGE(BT29:BT33)</f>
        <v>475</v>
      </c>
      <c r="BU28" s="642">
        <f>AVERAGE(BU29:BU33)</f>
        <v>533.75</v>
      </c>
      <c r="BV28" s="642">
        <f>AVERAGE(BV29:BV33)</f>
        <v>378.75</v>
      </c>
      <c r="BW28" s="642">
        <f>AVERAGE(BW29:BW34)</f>
        <v>266.66666666666669</v>
      </c>
      <c r="BX28" s="660">
        <f>AVERAGE(BX29:BX34)</f>
        <v>336.66666666666669</v>
      </c>
      <c r="BY28" s="660">
        <f>AVERAGE(BY29:BY34)</f>
        <v>343.33333333333331</v>
      </c>
    </row>
    <row r="29" spans="1:77" s="507" customFormat="1" ht="18"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629">
        <v>350</v>
      </c>
      <c r="BY29" s="629">
        <v>360</v>
      </c>
    </row>
    <row r="30" spans="1:77"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29">
        <v>340</v>
      </c>
      <c r="BY30" s="629">
        <v>330</v>
      </c>
    </row>
    <row r="31" spans="1:77"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29">
        <v>340</v>
      </c>
      <c r="BY31" s="629">
        <v>340</v>
      </c>
    </row>
    <row r="32" spans="1:77" s="507" customForma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629">
        <v>350</v>
      </c>
      <c r="BY32" s="629">
        <v>360</v>
      </c>
    </row>
    <row r="33" spans="1:77"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28">
        <v>340</v>
      </c>
      <c r="BY33" s="628">
        <v>350</v>
      </c>
    </row>
    <row r="34" spans="1:77" s="507" customFormat="1" ht="18"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628">
        <v>300</v>
      </c>
      <c r="BY34" s="628">
        <v>320</v>
      </c>
    </row>
    <row r="35" spans="1:77"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77"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37">AVERAGE(AY37:AY40)</f>
        <v>463.75</v>
      </c>
      <c r="AZ36" s="642">
        <f t="shared" si="37"/>
        <v>490.5</v>
      </c>
      <c r="BA36" s="642">
        <f t="shared" si="37"/>
        <v>555.75</v>
      </c>
      <c r="BB36" s="642">
        <f t="shared" si="37"/>
        <v>543.25</v>
      </c>
      <c r="BC36" s="642">
        <f t="shared" si="37"/>
        <v>568.75</v>
      </c>
      <c r="BD36" s="642">
        <f t="shared" si="37"/>
        <v>617.5</v>
      </c>
      <c r="BE36" s="642">
        <f t="shared" ref="BE36:BV36" si="38">AVERAGE(BE37:BE41)</f>
        <v>659</v>
      </c>
      <c r="BF36" s="642">
        <f t="shared" si="38"/>
        <v>588</v>
      </c>
      <c r="BG36" s="642">
        <f t="shared" si="38"/>
        <v>442</v>
      </c>
      <c r="BH36" s="642">
        <f t="shared" si="38"/>
        <v>401.66666666666669</v>
      </c>
      <c r="BI36" s="642">
        <f>AVERAGE(BI37:BI41)</f>
        <v>443</v>
      </c>
      <c r="BJ36" s="642">
        <f t="shared" si="38"/>
        <v>500</v>
      </c>
      <c r="BK36" s="642">
        <f t="shared" si="38"/>
        <v>523</v>
      </c>
      <c r="BL36" s="642">
        <f t="shared" si="38"/>
        <v>533</v>
      </c>
      <c r="BM36" s="642">
        <f t="shared" si="38"/>
        <v>418.75</v>
      </c>
      <c r="BN36" s="642">
        <f t="shared" si="38"/>
        <v>342</v>
      </c>
      <c r="BO36" s="642">
        <f t="shared" si="38"/>
        <v>375</v>
      </c>
      <c r="BP36" s="642">
        <f t="shared" si="38"/>
        <v>351</v>
      </c>
      <c r="BQ36" s="642">
        <f t="shared" si="38"/>
        <v>392</v>
      </c>
      <c r="BR36" s="642">
        <f t="shared" si="38"/>
        <v>441</v>
      </c>
      <c r="BS36" s="642">
        <f t="shared" si="38"/>
        <v>428.75</v>
      </c>
      <c r="BT36" s="642">
        <f t="shared" si="38"/>
        <v>496.25</v>
      </c>
      <c r="BU36" s="642">
        <f t="shared" si="38"/>
        <v>561.25</v>
      </c>
      <c r="BV36" s="642">
        <f t="shared" si="38"/>
        <v>436.25</v>
      </c>
      <c r="BW36" s="642">
        <f>AVERAGE(BW37:BW42)</f>
        <v>290.83333333333331</v>
      </c>
      <c r="BX36" s="660">
        <f>AVERAGE(BX37:BX42)</f>
        <v>341.66666666666669</v>
      </c>
      <c r="BY36" s="660">
        <f>AVERAGE(BY37:BY42)</f>
        <v>350</v>
      </c>
    </row>
    <row r="37" spans="1:77" s="507" customForma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629">
        <v>355</v>
      </c>
      <c r="BY37" s="629">
        <v>360</v>
      </c>
    </row>
    <row r="38" spans="1:77"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29">
        <v>345</v>
      </c>
      <c r="BY38" s="629">
        <v>335</v>
      </c>
    </row>
    <row r="39" spans="1:77"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29">
        <v>345</v>
      </c>
      <c r="BY39" s="629">
        <v>350</v>
      </c>
    </row>
    <row r="40" spans="1:77"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629">
        <v>355</v>
      </c>
      <c r="BY40" s="629">
        <v>370</v>
      </c>
    </row>
    <row r="41" spans="1:77"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28">
        <v>345</v>
      </c>
      <c r="BY41" s="628">
        <v>355</v>
      </c>
    </row>
    <row r="42" spans="1:77" s="507" customForma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30">
        <v>285</v>
      </c>
      <c r="BX42" s="628">
        <v>305</v>
      </c>
      <c r="BY42" s="628">
        <v>330</v>
      </c>
    </row>
    <row r="43" spans="1:77"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77"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BY44" si="39">AY6-AY20</f>
        <v>149.33000000000004</v>
      </c>
      <c r="AZ44" s="642">
        <f t="shared" si="39"/>
        <v>198.55499999999995</v>
      </c>
      <c r="BA44" s="642">
        <f t="shared" si="39"/>
        <v>95.189999999999941</v>
      </c>
      <c r="BB44" s="642">
        <f t="shared" si="39"/>
        <v>124.06000000000006</v>
      </c>
      <c r="BC44" s="642">
        <f t="shared" si="39"/>
        <v>98.595000000000027</v>
      </c>
      <c r="BD44" s="642">
        <f t="shared" si="39"/>
        <v>65.75</v>
      </c>
      <c r="BE44" s="642">
        <f t="shared" si="39"/>
        <v>35.335000000000036</v>
      </c>
      <c r="BF44" s="642">
        <f t="shared" si="39"/>
        <v>-65.410000000000082</v>
      </c>
      <c r="BG44" s="642">
        <f t="shared" si="39"/>
        <v>38.25</v>
      </c>
      <c r="BH44" s="642">
        <f t="shared" si="39"/>
        <v>70.773333333333255</v>
      </c>
      <c r="BI44" s="642">
        <f t="shared" si="39"/>
        <v>86.509999999999991</v>
      </c>
      <c r="BJ44" s="642">
        <f t="shared" si="39"/>
        <v>69.269999999999982</v>
      </c>
      <c r="BK44" s="642">
        <f t="shared" si="39"/>
        <v>70.980000000000018</v>
      </c>
      <c r="BL44" s="642">
        <f t="shared" si="39"/>
        <v>26.050000000000068</v>
      </c>
      <c r="BM44" s="642">
        <f t="shared" si="39"/>
        <v>51.099999999999966</v>
      </c>
      <c r="BN44" s="642">
        <f t="shared" si="39"/>
        <v>165.45000000000005</v>
      </c>
      <c r="BO44" s="642">
        <f t="shared" si="39"/>
        <v>89.324999999999989</v>
      </c>
      <c r="BP44" s="642">
        <f t="shared" si="39"/>
        <v>155.76999999999998</v>
      </c>
      <c r="BQ44" s="642">
        <f t="shared" si="39"/>
        <v>129.63</v>
      </c>
      <c r="BR44" s="642">
        <f t="shared" si="39"/>
        <v>110.5</v>
      </c>
      <c r="BS44" s="642">
        <f t="shared" si="39"/>
        <v>167.57499999999993</v>
      </c>
      <c r="BT44" s="642">
        <f t="shared" si="39"/>
        <v>74.295000000000073</v>
      </c>
      <c r="BU44" s="642">
        <f t="shared" si="39"/>
        <v>-64.800000000000011</v>
      </c>
      <c r="BV44" s="642">
        <f t="shared" si="39"/>
        <v>-123.04545454545456</v>
      </c>
      <c r="BW44" s="642">
        <f t="shared" si="39"/>
        <v>-96.65</v>
      </c>
      <c r="BX44" s="642">
        <f t="shared" si="39"/>
        <v>-133.66666666666669</v>
      </c>
      <c r="BY44" s="642">
        <f t="shared" si="39"/>
        <v>-109.66666666666669</v>
      </c>
    </row>
    <row r="45" spans="1:77" s="507" customFormat="1">
      <c r="A45" s="744"/>
      <c r="B45" s="505"/>
      <c r="C45" s="505"/>
      <c r="D45" s="505"/>
      <c r="E45" s="505"/>
      <c r="F45" s="505"/>
      <c r="G45" s="505"/>
      <c r="H45" s="505"/>
      <c r="I45" s="505"/>
      <c r="J45" s="505"/>
      <c r="K45" s="505"/>
      <c r="L45" s="505"/>
      <c r="M45" s="505"/>
      <c r="N45" s="506"/>
      <c r="O45" s="505"/>
      <c r="P45" s="505"/>
      <c r="Q45" s="505"/>
      <c r="R45" s="505"/>
      <c r="AD45" s="521"/>
      <c r="AU45" s="521"/>
      <c r="BB45" s="623"/>
    </row>
    <row r="46" spans="1:77">
      <c r="D46" s="509"/>
      <c r="E46" s="509"/>
      <c r="F46" s="509"/>
      <c r="G46" s="509"/>
      <c r="H46" s="509"/>
      <c r="I46" s="509"/>
      <c r="J46" s="509"/>
      <c r="K46" s="509"/>
      <c r="L46" s="509"/>
      <c r="M46" s="509"/>
      <c r="BU46" s="725"/>
    </row>
    <row r="47" spans="1:77">
      <c r="D47" s="509"/>
      <c r="E47" s="509"/>
      <c r="F47" s="509"/>
      <c r="G47" s="509"/>
      <c r="H47" s="509"/>
      <c r="I47" s="509"/>
      <c r="J47" s="509"/>
      <c r="K47" s="509"/>
      <c r="L47" s="509"/>
      <c r="M47" s="509"/>
    </row>
    <row r="424" spans="1:86"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c r="CC424" s="432"/>
      <c r="CD424" s="432"/>
      <c r="CE424" s="432"/>
      <c r="CF424" s="432"/>
      <c r="CG424" s="432"/>
      <c r="CH424" s="432"/>
    </row>
    <row r="569" spans="14:14">
      <c r="N569" s="510">
        <v>32.659999999999997</v>
      </c>
    </row>
    <row r="571" spans="14:14">
      <c r="N571" s="510">
        <v>31.45</v>
      </c>
    </row>
    <row r="577" spans="14:14">
      <c r="N577" s="510">
        <v>26.62</v>
      </c>
    </row>
  </sheetData>
  <mergeCells count="9">
    <mergeCell ref="BH2:BS2"/>
    <mergeCell ref="BT2:BY2"/>
    <mergeCell ref="A17:BW17"/>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77"/>
  <sheetViews>
    <sheetView topLeftCell="A4" zoomScaleNormal="100" workbookViewId="0">
      <selection activeCell="CA24" sqref="CA24"/>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bestFit="1" customWidth="1"/>
    <col min="77" max="78" width="10.5" style="432" customWidth="1"/>
    <col min="79" max="16384" width="9.125" style="432"/>
  </cols>
  <sheetData>
    <row r="1" spans="1:81" ht="18.75" thickBot="1">
      <c r="A1" s="428" t="s">
        <v>296</v>
      </c>
      <c r="B1" s="429"/>
      <c r="C1" s="429"/>
      <c r="D1" s="429"/>
      <c r="E1" s="429"/>
      <c r="F1" s="429"/>
      <c r="G1" s="429"/>
      <c r="H1" s="429"/>
      <c r="I1" s="429"/>
      <c r="J1" s="429"/>
      <c r="K1" s="429"/>
      <c r="L1" s="430"/>
      <c r="M1" s="430"/>
      <c r="N1" s="431"/>
      <c r="O1" s="431"/>
      <c r="P1" s="431"/>
      <c r="Q1" s="431"/>
      <c r="R1" s="431"/>
      <c r="BB1" s="548"/>
    </row>
    <row r="2" spans="1:81"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748"/>
    </row>
    <row r="3" spans="1:81"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row>
    <row r="4" spans="1:81">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699">
        <v>23</v>
      </c>
      <c r="BY4" s="699">
        <v>25</v>
      </c>
      <c r="BZ4" s="699">
        <v>27</v>
      </c>
    </row>
    <row r="5" spans="1:81"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699">
        <v>30.272727272727273</v>
      </c>
      <c r="BW5" s="699">
        <v>17.899999999999999</v>
      </c>
      <c r="BX5" s="699">
        <v>21</v>
      </c>
      <c r="BY5" s="699">
        <v>23.5</v>
      </c>
      <c r="BZ5" s="699">
        <v>25.5</v>
      </c>
    </row>
    <row r="6" spans="1:81"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BY6" si="11">(BV5*9)+12</f>
        <v>284.45454545454544</v>
      </c>
      <c r="BW6" s="699">
        <f t="shared" si="11"/>
        <v>173.1</v>
      </c>
      <c r="BX6" s="699">
        <f t="shared" si="11"/>
        <v>201</v>
      </c>
      <c r="BY6" s="699">
        <f t="shared" si="11"/>
        <v>223.5</v>
      </c>
      <c r="BZ6" s="699">
        <f t="shared" ref="BZ6" si="12">(BZ5*9)+12</f>
        <v>241.5</v>
      </c>
    </row>
    <row r="7" spans="1:81"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BY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8">
        <f t="shared" si="14"/>
        <v>340</v>
      </c>
      <c r="BY7" s="700">
        <f t="shared" si="14"/>
        <v>290</v>
      </c>
      <c r="BZ7" s="700">
        <f t="shared" ref="BZ7" si="15">(BZ8+BZ9)/2</f>
        <v>272.5</v>
      </c>
    </row>
    <row r="8" spans="1:81"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7">
        <v>300</v>
      </c>
      <c r="BZ8" s="707">
        <v>280</v>
      </c>
    </row>
    <row r="9" spans="1:81"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7">
        <v>280</v>
      </c>
      <c r="BZ9" s="707">
        <v>265</v>
      </c>
    </row>
    <row r="10" spans="1:81"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Y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-17.579999999999927</v>
      </c>
      <c r="BU10" s="710">
        <f t="shared" si="16"/>
        <v>-42.300000000000011</v>
      </c>
      <c r="BV10" s="710">
        <f t="shared" si="16"/>
        <v>-170.54545454545456</v>
      </c>
      <c r="BW10" s="701">
        <f t="shared" si="16"/>
        <v>-61.900000000000006</v>
      </c>
      <c r="BX10" s="701">
        <f t="shared" si="16"/>
        <v>-139</v>
      </c>
      <c r="BY10" s="701">
        <f t="shared" si="16"/>
        <v>-66.5</v>
      </c>
      <c r="BZ10" s="701">
        <f t="shared" ref="BZ10" si="17">BZ6-BZ7</f>
        <v>-31</v>
      </c>
    </row>
    <row r="11" spans="1:81"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1"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43953</v>
      </c>
      <c r="BZ12" s="573">
        <v>43954</v>
      </c>
      <c r="CA12" s="659"/>
    </row>
    <row r="13" spans="1:81" ht="18.75" thickBot="1">
      <c r="A13" s="484" t="s">
        <v>237</v>
      </c>
      <c r="B13" s="452">
        <f t="shared" ref="B13:M13" si="18">(B7/11.6)-B4</f>
        <v>-7.6432512315270955</v>
      </c>
      <c r="C13" s="453">
        <f t="shared" si="18"/>
        <v>-16.01966379310344</v>
      </c>
      <c r="D13" s="453">
        <f t="shared" si="18"/>
        <v>-12.933589341692787</v>
      </c>
      <c r="E13" s="453">
        <f t="shared" si="18"/>
        <v>-18.549523809523819</v>
      </c>
      <c r="F13" s="453">
        <f t="shared" si="18"/>
        <v>-23.125965517241376</v>
      </c>
      <c r="G13" s="453">
        <f t="shared" si="18"/>
        <v>-25.667405582922832</v>
      </c>
      <c r="H13" s="453">
        <f t="shared" si="18"/>
        <v>-21.0679235382309</v>
      </c>
      <c r="I13" s="453">
        <f t="shared" si="18"/>
        <v>-15.200205254515595</v>
      </c>
      <c r="J13" s="454">
        <f t="shared" si="18"/>
        <v>-17.189435736677126</v>
      </c>
      <c r="K13" s="454">
        <f t="shared" si="18"/>
        <v>-14.631739811912215</v>
      </c>
      <c r="L13" s="455">
        <f t="shared" si="18"/>
        <v>-6.3630131362889983</v>
      </c>
      <c r="M13" s="485">
        <f t="shared" si="18"/>
        <v>5.6571964017990979</v>
      </c>
      <c r="N13" s="452">
        <f t="shared" ref="N13:N14" si="19">AVERAGE(B13:D13)</f>
        <v>-12.198834788774441</v>
      </c>
      <c r="O13" s="453">
        <f t="shared" ref="O13:O14" si="20">AVERAGE(E13:G13)</f>
        <v>-22.447631636562676</v>
      </c>
      <c r="P13" s="453">
        <f t="shared" ref="P13:P14" si="21">AVERAGE(H13:J13)</f>
        <v>-17.81918817647454</v>
      </c>
      <c r="Q13" s="486">
        <f t="shared" ref="Q13:Q14" si="22">AVERAGE(K13:M13)</f>
        <v>-5.112518848800705</v>
      </c>
      <c r="R13" s="487">
        <f t="shared" ref="R13:R14" si="23">AVERAGE(B13:M13)</f>
        <v>-14.39454336265309</v>
      </c>
      <c r="S13" s="456">
        <f t="shared" ref="S13:AD13" si="24">(S7/11.6)-S4</f>
        <v>4.4836034482758613</v>
      </c>
      <c r="T13" s="457">
        <f t="shared" si="24"/>
        <v>-3.7965517241379274</v>
      </c>
      <c r="U13" s="457">
        <f t="shared" si="24"/>
        <v>-9.065517241379311</v>
      </c>
      <c r="V13" s="457">
        <f t="shared" si="24"/>
        <v>-10.407405582922831</v>
      </c>
      <c r="W13" s="457">
        <f t="shared" si="24"/>
        <v>-14.353934169278993</v>
      </c>
      <c r="X13" s="457">
        <f t="shared" si="24"/>
        <v>-16.715353901996366</v>
      </c>
      <c r="Y13" s="488">
        <f t="shared" si="24"/>
        <v>-16.511724137931033</v>
      </c>
      <c r="Z13" s="512">
        <f t="shared" si="24"/>
        <v>-18.960893416927892</v>
      </c>
      <c r="AA13" s="512">
        <f t="shared" si="24"/>
        <v>-17.036420361247952</v>
      </c>
      <c r="AB13" s="457">
        <f t="shared" si="24"/>
        <v>-18.639696223316911</v>
      </c>
      <c r="AC13" s="488">
        <f t="shared" si="24"/>
        <v>-8.5197178683385602</v>
      </c>
      <c r="AD13" s="520">
        <f t="shared" si="24"/>
        <v>-17.959688013136294</v>
      </c>
      <c r="AE13" s="459">
        <f t="shared" ref="AE13:AE14" si="25">AVERAGE(S13:U13)</f>
        <v>-2.7928218390804589</v>
      </c>
      <c r="AF13" s="458">
        <f t="shared" ref="AF13:AF14" si="26">AVERAGE(V13:X13)</f>
        <v>-13.825564551399395</v>
      </c>
      <c r="AG13" s="458">
        <f t="shared" ref="AG13:AG14" si="27">AVERAGE(Y13:AA13)</f>
        <v>-17.503012638702291</v>
      </c>
      <c r="AH13" s="458">
        <f t="shared" ref="AH13:AH14" si="28">AVERAGE(AB13:AD13)</f>
        <v>-15.039700701597255</v>
      </c>
      <c r="AI13" s="531">
        <f t="shared" ref="AI13:AI14" si="29">AVERAGE(S13:AD13)</f>
        <v>-12.290274932694849</v>
      </c>
      <c r="AJ13" s="619">
        <f t="shared" ref="AJ13:BY13" si="30">(AJ7/11.6)-AJ4</f>
        <v>-13.633793103448276</v>
      </c>
      <c r="AK13" s="620">
        <f t="shared" si="30"/>
        <v>-6.5951724137931009</v>
      </c>
      <c r="AL13" s="545">
        <f t="shared" si="30"/>
        <v>-4.6482758620689637</v>
      </c>
      <c r="AM13" s="546">
        <f t="shared" si="30"/>
        <v>-12.634827586206896</v>
      </c>
      <c r="AN13" s="546">
        <f t="shared" si="30"/>
        <v>-17.134827586206896</v>
      </c>
      <c r="AO13" s="546">
        <f t="shared" si="30"/>
        <v>-13.064827586206896</v>
      </c>
      <c r="AP13" s="546">
        <f t="shared" si="30"/>
        <v>-16.966551724137929</v>
      </c>
      <c r="AQ13" s="546">
        <f t="shared" si="30"/>
        <v>-12.28896551724138</v>
      </c>
      <c r="AR13" s="546">
        <f t="shared" si="30"/>
        <v>-11.427120689655169</v>
      </c>
      <c r="AS13" s="546">
        <f t="shared" si="30"/>
        <v>-5.7655172413793068</v>
      </c>
      <c r="AT13" s="546">
        <f t="shared" si="30"/>
        <v>-11.03551724137931</v>
      </c>
      <c r="AU13" s="621">
        <f t="shared" si="30"/>
        <v>-11.600000000000001</v>
      </c>
      <c r="AV13" s="568">
        <f t="shared" si="30"/>
        <v>-16.189999999999998</v>
      </c>
      <c r="AW13" s="569">
        <f t="shared" si="30"/>
        <v>-18.323448275862063</v>
      </c>
      <c r="AX13" s="569">
        <f t="shared" si="30"/>
        <v>-22.007241379310344</v>
      </c>
      <c r="AY13" s="569">
        <f t="shared" si="30"/>
        <v>-27.537241379310338</v>
      </c>
      <c r="AZ13" s="569">
        <f t="shared" si="30"/>
        <v>-31.091034482758616</v>
      </c>
      <c r="BA13" s="569">
        <f t="shared" si="30"/>
        <v>-25.314137931034487</v>
      </c>
      <c r="BB13" s="569">
        <f t="shared" si="30"/>
        <v>-24.628620689655179</v>
      </c>
      <c r="BC13" s="569">
        <f t="shared" si="30"/>
        <v>-21.843448275862059</v>
      </c>
      <c r="BD13" s="569">
        <f t="shared" si="30"/>
        <v>-21.767241379310342</v>
      </c>
      <c r="BE13" s="569">
        <f t="shared" si="30"/>
        <v>-22.924482758620691</v>
      </c>
      <c r="BF13" s="569">
        <f t="shared" si="30"/>
        <v>-19.654827586206899</v>
      </c>
      <c r="BG13" s="664">
        <f t="shared" si="30"/>
        <v>-20.25103448275862</v>
      </c>
      <c r="BH13" s="669">
        <f t="shared" si="30"/>
        <v>-22.442068965517237</v>
      </c>
      <c r="BI13" s="669">
        <f t="shared" si="30"/>
        <v>-25.345862068965509</v>
      </c>
      <c r="BJ13" s="669">
        <f t="shared" si="30"/>
        <v>-23.395517241379316</v>
      </c>
      <c r="BK13" s="669">
        <f t="shared" si="30"/>
        <v>-25.691379310344828</v>
      </c>
      <c r="BL13" s="669">
        <f t="shared" si="30"/>
        <v>-23.905862068965511</v>
      </c>
      <c r="BM13" s="669">
        <f t="shared" si="30"/>
        <v>-25.337586206896546</v>
      </c>
      <c r="BN13" s="669">
        <f t="shared" si="30"/>
        <v>-31.78448275862069</v>
      </c>
      <c r="BO13" s="669">
        <f t="shared" si="30"/>
        <v>-27.64448275862069</v>
      </c>
      <c r="BP13" s="669">
        <f t="shared" si="30"/>
        <v>-30.516551724137926</v>
      </c>
      <c r="BQ13" s="669">
        <f t="shared" si="30"/>
        <v>-22.516551724137926</v>
      </c>
      <c r="BR13" s="669">
        <f t="shared" si="30"/>
        <v>-24.084482758620688</v>
      </c>
      <c r="BS13" s="669">
        <f t="shared" si="30"/>
        <v>-25.422413793103445</v>
      </c>
      <c r="BT13" s="669">
        <f>(BT7/11.6)-BT4</f>
        <v>-14.505517241379316</v>
      </c>
      <c r="BU13" s="669">
        <f t="shared" si="30"/>
        <v>-8.9613793103448245</v>
      </c>
      <c r="BV13" s="669">
        <f t="shared" si="30"/>
        <v>5.5241379310344811</v>
      </c>
      <c r="BW13" s="669">
        <f t="shared" si="30"/>
        <v>-0.13137931034482619</v>
      </c>
      <c r="BX13" s="664">
        <f t="shared" si="30"/>
        <v>6.3103448275862064</v>
      </c>
      <c r="BY13" s="664">
        <f t="shared" si="30"/>
        <v>0</v>
      </c>
      <c r="BZ13" s="664">
        <f t="shared" ref="BZ13" si="31">(BZ7/11.6)-BZ4</f>
        <v>-3.5086206896551708</v>
      </c>
    </row>
    <row r="14" spans="1:81" s="503" customFormat="1" ht="18" hidden="1" customHeight="1">
      <c r="A14" s="489" t="s">
        <v>238</v>
      </c>
      <c r="B14" s="460">
        <f>(333/11.6)-B4</f>
        <v>-16.867389162561576</v>
      </c>
      <c r="C14" s="461">
        <f t="shared" ref="C14:M14" si="32">(333/11.6)-C4</f>
        <v>-27.140353448275857</v>
      </c>
      <c r="D14" s="461">
        <f t="shared" si="32"/>
        <v>-25.950830721003133</v>
      </c>
      <c r="E14" s="461">
        <f t="shared" si="32"/>
        <v>-29.842627257799681</v>
      </c>
      <c r="F14" s="461">
        <f t="shared" si="32"/>
        <v>-34.85010344827586</v>
      </c>
      <c r="G14" s="461">
        <f t="shared" si="32"/>
        <v>-33.08119868637111</v>
      </c>
      <c r="H14" s="461">
        <f t="shared" si="32"/>
        <v>-27.447233883058484</v>
      </c>
      <c r="I14" s="461">
        <f t="shared" si="32"/>
        <v>-19.165722495894908</v>
      </c>
      <c r="J14" s="462">
        <f t="shared" si="32"/>
        <v>-16.672194357366781</v>
      </c>
      <c r="K14" s="490">
        <f t="shared" si="32"/>
        <v>-17.131739811912215</v>
      </c>
      <c r="L14" s="491">
        <f t="shared" si="32"/>
        <v>-13.087151067323479</v>
      </c>
      <c r="M14" s="492">
        <f t="shared" si="32"/>
        <v>-5.8083208395802153</v>
      </c>
      <c r="N14" s="493">
        <f t="shared" si="19"/>
        <v>-23.319524443946857</v>
      </c>
      <c r="O14" s="494">
        <f t="shared" si="20"/>
        <v>-32.591309797482218</v>
      </c>
      <c r="P14" s="494">
        <f t="shared" si="21"/>
        <v>-21.09505024544006</v>
      </c>
      <c r="Q14" s="495">
        <f t="shared" si="22"/>
        <v>-12.009070572938635</v>
      </c>
      <c r="R14" s="496">
        <f t="shared" si="23"/>
        <v>-22.253738764951944</v>
      </c>
      <c r="S14" s="497">
        <f t="shared" ref="S14:AD14" si="33">(333/11.6)-S4</f>
        <v>1.8973965517241353</v>
      </c>
      <c r="T14" s="498">
        <f t="shared" si="33"/>
        <v>-0.69310344827585979</v>
      </c>
      <c r="U14" s="498">
        <f t="shared" si="33"/>
        <v>-6.3931034482758626</v>
      </c>
      <c r="V14" s="498">
        <f t="shared" si="33"/>
        <v>-10.321198686371108</v>
      </c>
      <c r="W14" s="498">
        <f t="shared" si="33"/>
        <v>-15.560830721003132</v>
      </c>
      <c r="X14" s="498">
        <f t="shared" si="33"/>
        <v>-17.66362976406533</v>
      </c>
      <c r="Y14" s="499">
        <f t="shared" si="33"/>
        <v>-13.753103448275862</v>
      </c>
      <c r="Z14" s="513">
        <f t="shared" si="33"/>
        <v>-14.995376175548582</v>
      </c>
      <c r="AA14" s="513">
        <f t="shared" si="33"/>
        <v>-14.622627257799675</v>
      </c>
      <c r="AB14" s="498">
        <f t="shared" si="33"/>
        <v>-20.277627257799669</v>
      </c>
      <c r="AC14" s="499">
        <f t="shared" si="33"/>
        <v>-15.157648902821318</v>
      </c>
      <c r="AD14" s="525">
        <f t="shared" si="33"/>
        <v>-23.390722495894916</v>
      </c>
      <c r="AE14" s="501">
        <f t="shared" si="25"/>
        <v>-1.7296034482758624</v>
      </c>
      <c r="AF14" s="500">
        <f t="shared" si="26"/>
        <v>-14.515219723813189</v>
      </c>
      <c r="AG14" s="500">
        <f t="shared" si="27"/>
        <v>-14.457035627208038</v>
      </c>
      <c r="AH14" s="500">
        <f t="shared" si="28"/>
        <v>-19.608666218838636</v>
      </c>
      <c r="AI14" s="502">
        <f t="shared" si="29"/>
        <v>-12.577631254533932</v>
      </c>
      <c r="AJ14" s="537">
        <f t="shared" ref="AJ14:AU14" si="34">(333/11.6)-AJ4</f>
        <v>-25.01310344827586</v>
      </c>
      <c r="AK14" s="538">
        <f t="shared" si="34"/>
        <v>-25.733103448275859</v>
      </c>
      <c r="AL14" s="538">
        <f t="shared" si="34"/>
        <v>-22.493103448275864</v>
      </c>
      <c r="AM14" s="539">
        <f t="shared" si="34"/>
        <v>-23.58310344827586</v>
      </c>
      <c r="AN14" s="539">
        <f t="shared" si="34"/>
        <v>-21.83310344827586</v>
      </c>
      <c r="AO14" s="539">
        <f t="shared" si="34"/>
        <v>-17.76310344827586</v>
      </c>
      <c r="AP14" s="539">
        <f t="shared" si="34"/>
        <v>-18.863103448275861</v>
      </c>
      <c r="AQ14" s="540">
        <f t="shared" si="34"/>
        <v>-21.51310344827586</v>
      </c>
      <c r="AR14" s="541">
        <f t="shared" si="34"/>
        <v>-24.961603448275856</v>
      </c>
      <c r="AS14" s="542">
        <f t="shared" si="34"/>
        <v>-26.843103448275858</v>
      </c>
      <c r="AT14" s="543">
        <f t="shared" si="34"/>
        <v>-32.113103448275865</v>
      </c>
      <c r="AU14" s="544">
        <f t="shared" si="34"/>
        <v>-32.893103448275866</v>
      </c>
      <c r="AV14" s="542"/>
      <c r="AW14" s="543"/>
      <c r="AX14" s="543"/>
      <c r="AY14" s="543"/>
      <c r="AZ14" s="544"/>
      <c r="BB14"/>
      <c r="BX14" s="655"/>
      <c r="BY14" s="655"/>
      <c r="BZ14" s="655"/>
      <c r="CA14" s="655"/>
      <c r="CB14" s="655"/>
      <c r="CC14" s="655"/>
    </row>
    <row r="15" spans="1:81" s="507" customFormat="1">
      <c r="A15" s="745"/>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row>
    <row r="16" spans="1:81" s="507" customFormat="1">
      <c r="A16" s="1233" t="s">
        <v>286</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c r="CC16" s="656"/>
    </row>
    <row r="17" spans="1:78" s="507" customFormat="1"/>
    <row r="18" spans="1:78" s="507" customFormat="1" ht="18.75" thickBot="1">
      <c r="A18" s="745"/>
      <c r="B18" s="745"/>
      <c r="C18" s="745"/>
      <c r="D18" s="745"/>
      <c r="E18" s="745"/>
      <c r="F18" s="745"/>
      <c r="G18" s="745"/>
      <c r="H18" s="745"/>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c r="BC18" s="745"/>
      <c r="BD18" s="745"/>
      <c r="BE18" s="745"/>
      <c r="BF18" s="745"/>
      <c r="BG18" s="745"/>
      <c r="BH18" s="745"/>
      <c r="BI18" s="745"/>
      <c r="BJ18" s="745"/>
      <c r="BK18" s="745"/>
      <c r="BL18" s="745"/>
      <c r="BM18" s="745"/>
      <c r="BN18" s="745"/>
      <c r="BO18" s="745"/>
      <c r="BP18" s="745"/>
      <c r="BQ18" s="745"/>
      <c r="BR18" s="745"/>
      <c r="BS18" s="745"/>
      <c r="BT18" s="726" t="s">
        <v>274</v>
      </c>
      <c r="BU18" s="726" t="s">
        <v>273</v>
      </c>
      <c r="BV18" s="726" t="s">
        <v>273</v>
      </c>
      <c r="BW18" s="745"/>
    </row>
    <row r="19" spans="1:78"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43984</v>
      </c>
    </row>
    <row r="20" spans="1:78" s="507" customForma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5">AVERAGE(AX21:AX24)</f>
        <v>482.5</v>
      </c>
      <c r="AY20" s="642">
        <f t="shared" si="35"/>
        <v>467.5</v>
      </c>
      <c r="AZ20" s="642">
        <f t="shared" si="35"/>
        <v>487.125</v>
      </c>
      <c r="BA20" s="642">
        <f t="shared" si="35"/>
        <v>555.75</v>
      </c>
      <c r="BB20" s="642">
        <f t="shared" si="35"/>
        <v>539.75</v>
      </c>
      <c r="BC20" s="642">
        <f t="shared" si="35"/>
        <v>560.625</v>
      </c>
      <c r="BD20" s="642">
        <f t="shared" si="35"/>
        <v>606.25</v>
      </c>
      <c r="BE20" s="642">
        <f t="shared" si="35"/>
        <v>651.875</v>
      </c>
      <c r="BF20" s="642">
        <f t="shared" si="35"/>
        <v>591.25</v>
      </c>
      <c r="BG20" s="642">
        <f t="shared" si="35"/>
        <v>453.75</v>
      </c>
      <c r="BH20" s="642">
        <f t="shared" si="35"/>
        <v>409.16666666666669</v>
      </c>
      <c r="BI20" s="642">
        <f t="shared" ref="BI20:BV20" si="36">AVERAGE(BI21:BI25)</f>
        <v>436</v>
      </c>
      <c r="BJ20" s="642">
        <f t="shared" si="36"/>
        <v>486</v>
      </c>
      <c r="BK20" s="642">
        <f t="shared" si="36"/>
        <v>513</v>
      </c>
      <c r="BL20" s="642">
        <f t="shared" si="36"/>
        <v>528.5</v>
      </c>
      <c r="BM20" s="642">
        <f t="shared" si="36"/>
        <v>428.75</v>
      </c>
      <c r="BN20" s="642">
        <f t="shared" si="36"/>
        <v>349.5</v>
      </c>
      <c r="BO20" s="642">
        <f t="shared" si="36"/>
        <v>380.625</v>
      </c>
      <c r="BP20" s="642">
        <f t="shared" si="36"/>
        <v>345.5</v>
      </c>
      <c r="BQ20" s="642">
        <f t="shared" si="36"/>
        <v>393.75</v>
      </c>
      <c r="BR20" s="642">
        <f t="shared" si="36"/>
        <v>432.5</v>
      </c>
      <c r="BS20" s="702">
        <f t="shared" si="36"/>
        <v>423.125</v>
      </c>
      <c r="BT20" s="702">
        <f t="shared" si="36"/>
        <v>485.625</v>
      </c>
      <c r="BU20" s="702">
        <f t="shared" si="36"/>
        <v>547.5</v>
      </c>
      <c r="BV20" s="702">
        <f t="shared" si="36"/>
        <v>407.5</v>
      </c>
      <c r="BW20" s="702">
        <f>AVERAGE(BW21:BW26)</f>
        <v>278.75</v>
      </c>
      <c r="BX20" s="702">
        <f>AVERAGE(BX21:BX26)</f>
        <v>339.16666666666669</v>
      </c>
      <c r="BY20" s="674">
        <f>AVERAGE(BY21:BY26)</f>
        <v>289.16666666666669</v>
      </c>
      <c r="BZ20" s="674">
        <f>AVERAGE(BZ21:BZ26)</f>
        <v>272.08333333333331</v>
      </c>
    </row>
    <row r="21" spans="1:78" s="507" customForma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BY24" si="37">(AX29+AX37)/2</f>
        <v>475</v>
      </c>
      <c r="AY21" s="657">
        <f t="shared" si="37"/>
        <v>465</v>
      </c>
      <c r="AZ21" s="657">
        <f t="shared" si="37"/>
        <v>485</v>
      </c>
      <c r="BA21" s="652">
        <f t="shared" si="37"/>
        <v>560</v>
      </c>
      <c r="BB21" s="657">
        <f t="shared" si="37"/>
        <v>540</v>
      </c>
      <c r="BC21" s="657">
        <f t="shared" si="37"/>
        <v>560</v>
      </c>
      <c r="BD21" s="657">
        <f t="shared" si="37"/>
        <v>602.5</v>
      </c>
      <c r="BE21" s="652">
        <f t="shared" si="37"/>
        <v>657.5</v>
      </c>
      <c r="BF21" s="657">
        <f t="shared" si="37"/>
        <v>605</v>
      </c>
      <c r="BG21" s="657">
        <f t="shared" si="37"/>
        <v>460</v>
      </c>
      <c r="BH21" s="652">
        <f t="shared" si="37"/>
        <v>415</v>
      </c>
      <c r="BI21" s="657">
        <f t="shared" si="37"/>
        <v>435</v>
      </c>
      <c r="BJ21" s="657">
        <f t="shared" si="37"/>
        <v>485</v>
      </c>
      <c r="BK21" s="652">
        <f t="shared" si="37"/>
        <v>525</v>
      </c>
      <c r="BL21" s="657">
        <f t="shared" si="37"/>
        <v>520</v>
      </c>
      <c r="BM21" s="657">
        <f t="shared" si="37"/>
        <v>440</v>
      </c>
      <c r="BN21" s="657">
        <f t="shared" si="37"/>
        <v>352.5</v>
      </c>
      <c r="BO21" s="652">
        <f t="shared" si="37"/>
        <v>375</v>
      </c>
      <c r="BP21" s="657">
        <f t="shared" si="37"/>
        <v>345</v>
      </c>
      <c r="BQ21" s="657">
        <f t="shared" si="37"/>
        <v>382.5</v>
      </c>
      <c r="BR21" s="657">
        <f t="shared" si="37"/>
        <v>425</v>
      </c>
      <c r="BS21" s="652">
        <f t="shared" si="37"/>
        <v>427.5</v>
      </c>
      <c r="BT21" s="711">
        <f t="shared" si="37"/>
        <v>485</v>
      </c>
      <c r="BU21" s="657">
        <f t="shared" si="37"/>
        <v>550</v>
      </c>
      <c r="BV21" s="652">
        <f t="shared" si="37"/>
        <v>425</v>
      </c>
      <c r="BW21" s="652">
        <f t="shared" si="37"/>
        <v>275</v>
      </c>
      <c r="BX21" s="724">
        <f t="shared" si="37"/>
        <v>352.5</v>
      </c>
      <c r="BY21" s="652">
        <f t="shared" si="37"/>
        <v>290</v>
      </c>
      <c r="BZ21" s="652">
        <f t="shared" ref="BZ21" si="38">(BZ29+BZ37)/2</f>
        <v>260</v>
      </c>
    </row>
    <row r="22" spans="1:78" s="507" customForma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7"/>
        <v>490</v>
      </c>
      <c r="AY22" s="657">
        <f t="shared" si="37"/>
        <v>465</v>
      </c>
      <c r="AZ22" s="657">
        <f t="shared" si="37"/>
        <v>485</v>
      </c>
      <c r="BA22" s="657">
        <f t="shared" si="37"/>
        <v>550</v>
      </c>
      <c r="BB22" s="652">
        <f t="shared" si="37"/>
        <v>542.5</v>
      </c>
      <c r="BC22" s="662">
        <f t="shared" si="37"/>
        <v>567.5</v>
      </c>
      <c r="BD22" s="652">
        <f t="shared" si="37"/>
        <v>610</v>
      </c>
      <c r="BE22" s="657">
        <f t="shared" si="37"/>
        <v>660</v>
      </c>
      <c r="BF22" s="657">
        <f t="shared" si="37"/>
        <v>585</v>
      </c>
      <c r="BG22" s="657">
        <f t="shared" si="37"/>
        <v>460</v>
      </c>
      <c r="BH22" s="657">
        <f t="shared" si="37"/>
        <v>407.5</v>
      </c>
      <c r="BI22" s="657">
        <f t="shared" si="37"/>
        <v>437.5</v>
      </c>
      <c r="BJ22" s="657">
        <f t="shared" si="37"/>
        <v>490</v>
      </c>
      <c r="BK22" s="657">
        <f t="shared" si="37"/>
        <v>510</v>
      </c>
      <c r="BL22" s="652">
        <f t="shared" si="37"/>
        <v>527.5</v>
      </c>
      <c r="BM22" s="657">
        <f t="shared" si="37"/>
        <v>430</v>
      </c>
      <c r="BN22" s="657">
        <f t="shared" si="37"/>
        <v>355</v>
      </c>
      <c r="BO22" s="657">
        <f t="shared" si="37"/>
        <v>395</v>
      </c>
      <c r="BP22" s="657">
        <f t="shared" si="37"/>
        <v>345</v>
      </c>
      <c r="BQ22" s="657">
        <f t="shared" si="37"/>
        <v>397.5</v>
      </c>
      <c r="BR22" s="657">
        <f t="shared" si="37"/>
        <v>430</v>
      </c>
      <c r="BS22" s="657">
        <f t="shared" si="37"/>
        <v>420</v>
      </c>
      <c r="BT22" s="652">
        <f t="shared" si="37"/>
        <v>500</v>
      </c>
      <c r="BU22" s="657">
        <f t="shared" si="37"/>
        <v>545</v>
      </c>
      <c r="BV22" s="657">
        <f t="shared" si="37"/>
        <v>410</v>
      </c>
      <c r="BW22" s="652">
        <f t="shared" si="37"/>
        <v>275</v>
      </c>
      <c r="BX22" s="630">
        <f>(BX30+BX38)/2</f>
        <v>342.5</v>
      </c>
      <c r="BY22" s="652">
        <f>(BY30+BY38)/2</f>
        <v>332.5</v>
      </c>
      <c r="BZ22" s="652">
        <f>(BZ30+BZ38)/2</f>
        <v>317.5</v>
      </c>
    </row>
    <row r="23" spans="1:78" s="507" customForma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7"/>
        <v>487.5</v>
      </c>
      <c r="AY23" s="657">
        <f t="shared" si="37"/>
        <v>470</v>
      </c>
      <c r="AZ23" s="657">
        <f t="shared" si="37"/>
        <v>486</v>
      </c>
      <c r="BA23" s="657">
        <f t="shared" si="37"/>
        <v>550</v>
      </c>
      <c r="BB23" s="657">
        <f t="shared" si="37"/>
        <v>535</v>
      </c>
      <c r="BC23" s="657">
        <f t="shared" si="37"/>
        <v>560</v>
      </c>
      <c r="BD23" s="657">
        <f t="shared" si="37"/>
        <v>605</v>
      </c>
      <c r="BE23" s="657">
        <f t="shared" si="37"/>
        <v>640</v>
      </c>
      <c r="BF23" s="657">
        <f t="shared" si="37"/>
        <v>600</v>
      </c>
      <c r="BG23" s="657">
        <f t="shared" si="37"/>
        <v>455</v>
      </c>
      <c r="BH23" s="657">
        <f t="shared" si="37"/>
        <v>405</v>
      </c>
      <c r="BI23" s="652">
        <f t="shared" si="37"/>
        <v>440</v>
      </c>
      <c r="BJ23" s="657">
        <f t="shared" si="37"/>
        <v>480</v>
      </c>
      <c r="BK23" s="657">
        <f t="shared" si="37"/>
        <v>507.5</v>
      </c>
      <c r="BL23" s="657">
        <f t="shared" si="37"/>
        <v>535</v>
      </c>
      <c r="BM23" s="652">
        <f t="shared" si="37"/>
        <v>420</v>
      </c>
      <c r="BN23" s="657">
        <f t="shared" si="37"/>
        <v>325</v>
      </c>
      <c r="BO23" s="657">
        <f t="shared" si="37"/>
        <v>377.5</v>
      </c>
      <c r="BP23" s="657">
        <f t="shared" si="37"/>
        <v>342.5</v>
      </c>
      <c r="BQ23" s="657">
        <f t="shared" si="37"/>
        <v>395</v>
      </c>
      <c r="BR23" s="657">
        <f t="shared" si="37"/>
        <v>435</v>
      </c>
      <c r="BS23" s="657">
        <f t="shared" si="37"/>
        <v>425</v>
      </c>
      <c r="BT23" s="711">
        <f t="shared" si="37"/>
        <v>490</v>
      </c>
      <c r="BU23" s="652">
        <f t="shared" si="37"/>
        <v>540</v>
      </c>
      <c r="BV23" s="657">
        <f t="shared" si="37"/>
        <v>375</v>
      </c>
      <c r="BW23" s="652">
        <f t="shared" si="37"/>
        <v>275</v>
      </c>
      <c r="BX23" s="630">
        <f t="shared" si="37"/>
        <v>342.5</v>
      </c>
      <c r="BY23" s="652">
        <f t="shared" si="37"/>
        <v>265</v>
      </c>
      <c r="BZ23" s="652">
        <f t="shared" ref="BZ23" si="39">(BZ31+BZ39)/2</f>
        <v>285</v>
      </c>
    </row>
    <row r="24" spans="1:78" s="507" customForma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7"/>
        <v>477.5</v>
      </c>
      <c r="AY24" s="657">
        <f t="shared" si="37"/>
        <v>470</v>
      </c>
      <c r="AZ24" s="652">
        <f t="shared" si="37"/>
        <v>492.5</v>
      </c>
      <c r="BA24" s="657">
        <f t="shared" si="37"/>
        <v>563</v>
      </c>
      <c r="BB24" s="657">
        <f t="shared" si="37"/>
        <v>541.5</v>
      </c>
      <c r="BC24" s="657">
        <f t="shared" si="37"/>
        <v>555</v>
      </c>
      <c r="BD24" s="657">
        <f t="shared" si="37"/>
        <v>607.5</v>
      </c>
      <c r="BE24" s="657">
        <f t="shared" si="37"/>
        <v>650</v>
      </c>
      <c r="BF24" s="652">
        <f t="shared" si="37"/>
        <v>575</v>
      </c>
      <c r="BG24" s="652">
        <f t="shared" si="37"/>
        <v>440</v>
      </c>
      <c r="BH24" s="652"/>
      <c r="BI24" s="657">
        <f t="shared" si="37"/>
        <v>432.5</v>
      </c>
      <c r="BJ24" s="652">
        <f t="shared" si="37"/>
        <v>492.5</v>
      </c>
      <c r="BK24" s="657">
        <f t="shared" si="37"/>
        <v>512.5</v>
      </c>
      <c r="BL24" s="657">
        <f t="shared" si="37"/>
        <v>535</v>
      </c>
      <c r="BM24" s="652">
        <f t="shared" si="37"/>
        <v>425</v>
      </c>
      <c r="BN24" s="652">
        <f t="shared" si="37"/>
        <v>360</v>
      </c>
      <c r="BO24" s="652">
        <f t="shared" si="37"/>
        <v>375</v>
      </c>
      <c r="BP24" s="657">
        <f t="shared" si="37"/>
        <v>345</v>
      </c>
      <c r="BQ24" s="652">
        <f t="shared" si="37"/>
        <v>400</v>
      </c>
      <c r="BR24" s="657">
        <f t="shared" si="37"/>
        <v>435</v>
      </c>
      <c r="BS24" s="657"/>
      <c r="BT24" s="705"/>
      <c r="BU24" s="706"/>
      <c r="BV24" s="657">
        <f>(BV32+BV40)/2</f>
        <v>420</v>
      </c>
      <c r="BW24" s="657">
        <f>(BW32+BW40)/2</f>
        <v>290</v>
      </c>
      <c r="BX24" s="724">
        <f t="shared" si="37"/>
        <v>352.5</v>
      </c>
      <c r="BY24" s="652">
        <f t="shared" si="37"/>
        <v>250</v>
      </c>
      <c r="BZ24" s="652">
        <f t="shared" ref="BZ24" si="40">(BZ32+BZ40)/2</f>
        <v>230</v>
      </c>
    </row>
    <row r="25" spans="1:78" s="507" customForma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41">(BW33+BW41)/2</f>
        <v>277.5</v>
      </c>
      <c r="BX25" s="672">
        <f t="shared" si="41"/>
        <v>342.5</v>
      </c>
      <c r="BY25" s="652">
        <f t="shared" si="41"/>
        <v>295</v>
      </c>
      <c r="BZ25" s="652">
        <f t="shared" ref="BZ25" si="42">(BZ33+BZ41)/2</f>
        <v>287.5</v>
      </c>
    </row>
    <row r="26" spans="1:78" s="507" customForma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41"/>
        <v>280</v>
      </c>
      <c r="BX26" s="724">
        <f t="shared" si="41"/>
        <v>302.5</v>
      </c>
      <c r="BY26" s="652">
        <f t="shared" si="41"/>
        <v>302.5</v>
      </c>
      <c r="BZ26" s="652">
        <f t="shared" ref="BZ26" si="43">(BZ34+BZ42)/2</f>
        <v>252.5</v>
      </c>
    </row>
    <row r="27" spans="1:78" s="507" customFormat="1" ht="18"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row>
    <row r="28" spans="1:78"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44">AVERAGE(AY29:AY32)</f>
        <v>471.25</v>
      </c>
      <c r="AZ28" s="642">
        <v>484</v>
      </c>
      <c r="BA28" s="642">
        <f t="shared" si="44"/>
        <v>555.75</v>
      </c>
      <c r="BB28" s="642">
        <f t="shared" si="44"/>
        <v>536.25</v>
      </c>
      <c r="BC28" s="642">
        <f t="shared" si="44"/>
        <v>552.5</v>
      </c>
      <c r="BD28" s="642">
        <f t="shared" si="44"/>
        <v>595</v>
      </c>
      <c r="BE28" s="642">
        <f t="shared" ref="BE28:BS28" si="45">AVERAGE(BE29:BE33)</f>
        <v>642</v>
      </c>
      <c r="BF28" s="642">
        <f t="shared" si="45"/>
        <v>597</v>
      </c>
      <c r="BG28" s="642">
        <f t="shared" si="45"/>
        <v>461</v>
      </c>
      <c r="BH28" s="642">
        <f t="shared" si="45"/>
        <v>416.66666666666669</v>
      </c>
      <c r="BI28" s="642">
        <f t="shared" si="45"/>
        <v>429</v>
      </c>
      <c r="BJ28" s="642">
        <f t="shared" si="45"/>
        <v>472</v>
      </c>
      <c r="BK28" s="642">
        <f t="shared" si="45"/>
        <v>503</v>
      </c>
      <c r="BL28" s="642">
        <f t="shared" si="45"/>
        <v>524</v>
      </c>
      <c r="BM28" s="642">
        <f t="shared" si="45"/>
        <v>438.75</v>
      </c>
      <c r="BN28" s="642">
        <f t="shared" si="45"/>
        <v>357</v>
      </c>
      <c r="BO28" s="642">
        <f t="shared" si="45"/>
        <v>386.25</v>
      </c>
      <c r="BP28" s="642">
        <f t="shared" si="45"/>
        <v>340</v>
      </c>
      <c r="BQ28" s="642">
        <f t="shared" si="45"/>
        <v>380</v>
      </c>
      <c r="BR28" s="642">
        <f t="shared" si="45"/>
        <v>424</v>
      </c>
      <c r="BS28" s="642">
        <f t="shared" si="45"/>
        <v>417.5</v>
      </c>
      <c r="BT28" s="642">
        <f>AVERAGE(BT29:BT33)</f>
        <v>475</v>
      </c>
      <c r="BU28" s="642">
        <f>AVERAGE(BU29:BU33)</f>
        <v>533.75</v>
      </c>
      <c r="BV28" s="642">
        <f>AVERAGE(BV29:BV33)</f>
        <v>378.75</v>
      </c>
      <c r="BW28" s="642">
        <f>AVERAGE(BW29:BW34)</f>
        <v>266.66666666666669</v>
      </c>
      <c r="BX28" s="642">
        <f>AVERAGE(BX29:BX34)</f>
        <v>336.66666666666669</v>
      </c>
      <c r="BY28" s="660">
        <f>AVERAGE(BY29:BY34)</f>
        <v>296.66666666666669</v>
      </c>
      <c r="BZ28" s="660">
        <f>AVERAGE(BZ29:BZ34)</f>
        <v>275.83333333333331</v>
      </c>
    </row>
    <row r="29" spans="1:78" s="507" customFormat="1" ht="18"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46">
        <v>300</v>
      </c>
      <c r="BZ29" s="746">
        <v>270</v>
      </c>
    </row>
    <row r="30" spans="1:78"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46">
        <v>330</v>
      </c>
      <c r="BZ30" s="746">
        <v>320</v>
      </c>
    </row>
    <row r="31" spans="1:78"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46">
        <v>280</v>
      </c>
      <c r="BZ31" s="746">
        <v>300</v>
      </c>
    </row>
    <row r="32" spans="1:78" s="507" customFormat="1" ht="18" customHeigh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746">
        <v>260</v>
      </c>
      <c r="BZ32" s="746">
        <v>240</v>
      </c>
    </row>
    <row r="33" spans="1:78"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47">
        <v>310</v>
      </c>
      <c r="BZ33" s="747">
        <v>280</v>
      </c>
    </row>
    <row r="34" spans="1:78" s="507" customFormat="1" ht="18"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47">
        <v>300</v>
      </c>
      <c r="BZ34" s="747">
        <v>245</v>
      </c>
    </row>
    <row r="35" spans="1:78"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78"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46">AVERAGE(AY37:AY40)</f>
        <v>463.75</v>
      </c>
      <c r="AZ36" s="642">
        <f t="shared" si="46"/>
        <v>490.5</v>
      </c>
      <c r="BA36" s="642">
        <f t="shared" si="46"/>
        <v>555.75</v>
      </c>
      <c r="BB36" s="642">
        <f t="shared" si="46"/>
        <v>543.25</v>
      </c>
      <c r="BC36" s="642">
        <f t="shared" si="46"/>
        <v>568.75</v>
      </c>
      <c r="BD36" s="642">
        <f t="shared" si="46"/>
        <v>617.5</v>
      </c>
      <c r="BE36" s="642">
        <f t="shared" ref="BE36:BV36" si="47">AVERAGE(BE37:BE41)</f>
        <v>659</v>
      </c>
      <c r="BF36" s="642">
        <f t="shared" si="47"/>
        <v>588</v>
      </c>
      <c r="BG36" s="642">
        <f t="shared" si="47"/>
        <v>442</v>
      </c>
      <c r="BH36" s="642">
        <f t="shared" si="47"/>
        <v>401.66666666666669</v>
      </c>
      <c r="BI36" s="642">
        <f>AVERAGE(BI37:BI41)</f>
        <v>443</v>
      </c>
      <c r="BJ36" s="642">
        <f t="shared" si="47"/>
        <v>500</v>
      </c>
      <c r="BK36" s="642">
        <f t="shared" si="47"/>
        <v>523</v>
      </c>
      <c r="BL36" s="642">
        <f t="shared" si="47"/>
        <v>533</v>
      </c>
      <c r="BM36" s="642">
        <f t="shared" si="47"/>
        <v>418.75</v>
      </c>
      <c r="BN36" s="642">
        <f t="shared" si="47"/>
        <v>342</v>
      </c>
      <c r="BO36" s="642">
        <f t="shared" si="47"/>
        <v>375</v>
      </c>
      <c r="BP36" s="642">
        <f t="shared" si="47"/>
        <v>351</v>
      </c>
      <c r="BQ36" s="642">
        <f t="shared" si="47"/>
        <v>392</v>
      </c>
      <c r="BR36" s="642">
        <f t="shared" si="47"/>
        <v>441</v>
      </c>
      <c r="BS36" s="642">
        <f t="shared" si="47"/>
        <v>428.75</v>
      </c>
      <c r="BT36" s="642">
        <f t="shared" si="47"/>
        <v>496.25</v>
      </c>
      <c r="BU36" s="642">
        <f t="shared" si="47"/>
        <v>561.25</v>
      </c>
      <c r="BV36" s="642">
        <f t="shared" si="47"/>
        <v>436.25</v>
      </c>
      <c r="BW36" s="642">
        <f>AVERAGE(BW37:BW42)</f>
        <v>290.83333333333331</v>
      </c>
      <c r="BX36" s="642">
        <f>AVERAGE(BX37:BX42)</f>
        <v>341.66666666666669</v>
      </c>
      <c r="BY36" s="660">
        <f>AVERAGE(BY37:BY42)</f>
        <v>281.66666666666669</v>
      </c>
      <c r="BZ36" s="660">
        <f>AVERAGE(BZ37:BZ42)</f>
        <v>268.33333333333331</v>
      </c>
    </row>
    <row r="37" spans="1:78" s="507" customFormat="1" ht="18" customHeigh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46">
        <v>280</v>
      </c>
      <c r="BZ37" s="746">
        <v>250</v>
      </c>
    </row>
    <row r="38" spans="1:78"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46">
        <v>335</v>
      </c>
      <c r="BZ38" s="746">
        <v>315</v>
      </c>
    </row>
    <row r="39" spans="1:78"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46">
        <v>250</v>
      </c>
      <c r="BZ39" s="746">
        <v>270</v>
      </c>
    </row>
    <row r="40" spans="1:78"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746">
        <v>240</v>
      </c>
      <c r="BZ40" s="746">
        <v>220</v>
      </c>
    </row>
    <row r="41" spans="1:78"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47">
        <v>280</v>
      </c>
      <c r="BZ41" s="747">
        <v>295</v>
      </c>
    </row>
    <row r="42" spans="1:78" s="507" customFormat="1" ht="18" customHeigh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47">
        <v>305</v>
      </c>
      <c r="BZ42" s="747">
        <v>260</v>
      </c>
    </row>
    <row r="43" spans="1:78"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78"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BY44" si="48">AY6-AY20</f>
        <v>149.33000000000004</v>
      </c>
      <c r="AZ44" s="642">
        <f t="shared" si="48"/>
        <v>198.55499999999995</v>
      </c>
      <c r="BA44" s="642">
        <f t="shared" si="48"/>
        <v>95.189999999999941</v>
      </c>
      <c r="BB44" s="642">
        <f t="shared" si="48"/>
        <v>124.06000000000006</v>
      </c>
      <c r="BC44" s="642">
        <f t="shared" si="48"/>
        <v>98.595000000000027</v>
      </c>
      <c r="BD44" s="642">
        <f t="shared" si="48"/>
        <v>65.75</v>
      </c>
      <c r="BE44" s="642">
        <f t="shared" si="48"/>
        <v>35.335000000000036</v>
      </c>
      <c r="BF44" s="642">
        <f t="shared" si="48"/>
        <v>-65.410000000000082</v>
      </c>
      <c r="BG44" s="642">
        <f t="shared" si="48"/>
        <v>38.25</v>
      </c>
      <c r="BH44" s="642">
        <f t="shared" si="48"/>
        <v>70.773333333333255</v>
      </c>
      <c r="BI44" s="642">
        <f t="shared" si="48"/>
        <v>86.509999999999991</v>
      </c>
      <c r="BJ44" s="642">
        <f t="shared" si="48"/>
        <v>69.269999999999982</v>
      </c>
      <c r="BK44" s="642">
        <f t="shared" si="48"/>
        <v>70.980000000000018</v>
      </c>
      <c r="BL44" s="642">
        <f t="shared" si="48"/>
        <v>26.050000000000068</v>
      </c>
      <c r="BM44" s="642">
        <f t="shared" si="48"/>
        <v>51.099999999999966</v>
      </c>
      <c r="BN44" s="642">
        <f t="shared" si="48"/>
        <v>165.45000000000005</v>
      </c>
      <c r="BO44" s="642">
        <f t="shared" si="48"/>
        <v>89.324999999999989</v>
      </c>
      <c r="BP44" s="642">
        <f t="shared" si="48"/>
        <v>155.76999999999998</v>
      </c>
      <c r="BQ44" s="642">
        <f t="shared" si="48"/>
        <v>129.63</v>
      </c>
      <c r="BR44" s="642">
        <f t="shared" si="48"/>
        <v>110.5</v>
      </c>
      <c r="BS44" s="642">
        <f t="shared" si="48"/>
        <v>167.57499999999993</v>
      </c>
      <c r="BT44" s="642">
        <f t="shared" si="48"/>
        <v>74.295000000000073</v>
      </c>
      <c r="BU44" s="642">
        <f t="shared" si="48"/>
        <v>-64.800000000000011</v>
      </c>
      <c r="BV44" s="642">
        <f t="shared" si="48"/>
        <v>-123.04545454545456</v>
      </c>
      <c r="BW44" s="642">
        <f t="shared" si="48"/>
        <v>-105.65</v>
      </c>
      <c r="BX44" s="642">
        <f t="shared" si="48"/>
        <v>-138.16666666666669</v>
      </c>
      <c r="BY44" s="642">
        <f t="shared" si="48"/>
        <v>-65.666666666666686</v>
      </c>
      <c r="BZ44" s="642">
        <f t="shared" ref="BZ44" si="49">BZ6-BZ20</f>
        <v>-30.583333333333314</v>
      </c>
    </row>
    <row r="45" spans="1:78" s="507" customFormat="1">
      <c r="A45" s="745"/>
      <c r="B45" s="505"/>
      <c r="C45" s="505"/>
      <c r="D45" s="505"/>
      <c r="E45" s="505"/>
      <c r="F45" s="505"/>
      <c r="G45" s="505"/>
      <c r="H45" s="505"/>
      <c r="I45" s="505"/>
      <c r="J45" s="505"/>
      <c r="K45" s="505"/>
      <c r="L45" s="505"/>
      <c r="M45" s="505"/>
      <c r="N45" s="506"/>
      <c r="O45" s="505"/>
      <c r="P45" s="505"/>
      <c r="Q45" s="505"/>
      <c r="R45" s="505"/>
      <c r="AD45" s="521"/>
      <c r="AU45" s="521"/>
      <c r="BB45" s="623"/>
    </row>
    <row r="46" spans="1:78">
      <c r="D46" s="509"/>
      <c r="E46" s="509"/>
      <c r="F46" s="509"/>
      <c r="G46" s="509"/>
      <c r="H46" s="509"/>
      <c r="I46" s="509"/>
      <c r="J46" s="509"/>
      <c r="K46" s="509"/>
      <c r="L46" s="509"/>
      <c r="M46" s="509"/>
      <c r="BU46" s="725"/>
    </row>
    <row r="47" spans="1:78">
      <c r="D47" s="509"/>
      <c r="E47" s="509"/>
      <c r="F47" s="509"/>
      <c r="G47" s="509"/>
      <c r="H47" s="509"/>
      <c r="I47" s="509"/>
      <c r="J47" s="509"/>
      <c r="K47" s="509"/>
      <c r="L47" s="509"/>
      <c r="M47" s="509"/>
    </row>
    <row r="424" spans="1:81"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c r="CC424" s="432"/>
    </row>
    <row r="569" spans="14:14">
      <c r="N569" s="510">
        <v>32.659999999999997</v>
      </c>
    </row>
    <row r="571" spans="14:14">
      <c r="N571" s="510">
        <v>31.45</v>
      </c>
    </row>
    <row r="577" spans="14:14">
      <c r="N577" s="510">
        <v>26.62</v>
      </c>
    </row>
  </sheetData>
  <mergeCells count="9">
    <mergeCell ref="BH2:BS2"/>
    <mergeCell ref="BT2:BY2"/>
    <mergeCell ref="A16:BW16"/>
    <mergeCell ref="B2:M2"/>
    <mergeCell ref="N2:R2"/>
    <mergeCell ref="S2:AD2"/>
    <mergeCell ref="AE2:AI2"/>
    <mergeCell ref="AJ2:AU2"/>
    <mergeCell ref="AV2:BG2"/>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77"/>
  <sheetViews>
    <sheetView zoomScaleNormal="100" workbookViewId="0">
      <selection activeCell="CH25" sqref="CH25"/>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bestFit="1" customWidth="1"/>
    <col min="77" max="78" width="10.5" style="432" customWidth="1"/>
    <col min="79" max="79" width="11.375" style="432" bestFit="1" customWidth="1"/>
    <col min="80" max="16384" width="9.125" style="432"/>
  </cols>
  <sheetData>
    <row r="1" spans="1:81" ht="18.75" thickBot="1">
      <c r="A1" s="428" t="s">
        <v>298</v>
      </c>
      <c r="B1" s="429"/>
      <c r="C1" s="429"/>
      <c r="D1" s="429"/>
      <c r="E1" s="429"/>
      <c r="F1" s="429"/>
      <c r="G1" s="429"/>
      <c r="H1" s="429"/>
      <c r="I1" s="429"/>
      <c r="J1" s="429"/>
      <c r="K1" s="429"/>
      <c r="L1" s="430"/>
      <c r="M1" s="430"/>
      <c r="N1" s="431"/>
      <c r="O1" s="431"/>
      <c r="P1" s="431"/>
      <c r="Q1" s="431"/>
      <c r="R1" s="431"/>
      <c r="BB1" s="548"/>
    </row>
    <row r="2" spans="1:81"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row>
    <row r="3" spans="1:81"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row>
    <row r="4" spans="1:81">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699">
        <v>26</v>
      </c>
      <c r="BY4" s="699">
        <v>28.5</v>
      </c>
      <c r="BZ4" s="699">
        <v>31</v>
      </c>
      <c r="CA4" s="699">
        <v>33</v>
      </c>
    </row>
    <row r="5" spans="1:81"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699">
        <v>23</v>
      </c>
      <c r="BY5" s="699">
        <v>27.2</v>
      </c>
      <c r="BZ5" s="699">
        <v>30.1</v>
      </c>
      <c r="CA5" s="699">
        <v>32.5</v>
      </c>
    </row>
    <row r="6" spans="1:81"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BZ6" si="11">(BV5*9)+12</f>
        <v>298.46181818181816</v>
      </c>
      <c r="BW6" s="737">
        <f t="shared" si="11"/>
        <v>178.95000000000002</v>
      </c>
      <c r="BX6" s="699">
        <f t="shared" si="11"/>
        <v>219</v>
      </c>
      <c r="BY6" s="699">
        <f t="shared" si="11"/>
        <v>256.79999999999995</v>
      </c>
      <c r="BZ6" s="699">
        <f t="shared" si="11"/>
        <v>282.90000000000003</v>
      </c>
      <c r="CA6" s="699">
        <f t="shared" ref="CA6" si="12">(CA5*9)+12</f>
        <v>304.5</v>
      </c>
    </row>
    <row r="7" spans="1:81"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BZ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8">
        <f t="shared" si="14"/>
        <v>340</v>
      </c>
      <c r="BY7" s="700">
        <f t="shared" si="14"/>
        <v>312.5</v>
      </c>
      <c r="BZ7" s="700">
        <f t="shared" si="14"/>
        <v>297.5</v>
      </c>
      <c r="CA7" s="700">
        <f t="shared" ref="CA7" si="15">(CA8+CA9)/2</f>
        <v>302.5</v>
      </c>
    </row>
    <row r="8" spans="1:81"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7">
        <v>320</v>
      </c>
      <c r="BZ8" s="707">
        <v>305</v>
      </c>
      <c r="CA8" s="707">
        <v>305</v>
      </c>
    </row>
    <row r="9" spans="1:81"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7">
        <v>305</v>
      </c>
      <c r="BZ9" s="707">
        <v>290</v>
      </c>
      <c r="CA9" s="707">
        <v>300</v>
      </c>
    </row>
    <row r="10" spans="1:81"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BZ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-17.579999999999927</v>
      </c>
      <c r="BU10" s="710">
        <f t="shared" si="16"/>
        <v>-42.300000000000011</v>
      </c>
      <c r="BV10" s="710">
        <f t="shared" si="16"/>
        <v>-156.53818181818184</v>
      </c>
      <c r="BW10" s="701">
        <f t="shared" si="16"/>
        <v>-56.049999999999983</v>
      </c>
      <c r="BX10" s="701">
        <f t="shared" si="16"/>
        <v>-121</v>
      </c>
      <c r="BY10" s="701">
        <f t="shared" si="16"/>
        <v>-55.700000000000045</v>
      </c>
      <c r="BZ10" s="701">
        <f t="shared" si="16"/>
        <v>-14.599999999999966</v>
      </c>
      <c r="CA10" s="701">
        <f t="shared" ref="CA10" si="17">CA6-CA7</f>
        <v>2</v>
      </c>
    </row>
    <row r="11" spans="1:81"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1"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BZ3</f>
        <v>44013</v>
      </c>
      <c r="CA12" s="573">
        <f>CA3</f>
        <v>44044</v>
      </c>
    </row>
    <row r="13" spans="1:81" ht="18.75" thickBot="1">
      <c r="A13" s="484" t="s">
        <v>237</v>
      </c>
      <c r="B13" s="452">
        <f t="shared" ref="B13:M13" si="18">(B7/11.6)-B4</f>
        <v>-7.6432512315270955</v>
      </c>
      <c r="C13" s="453">
        <f t="shared" si="18"/>
        <v>-16.01966379310344</v>
      </c>
      <c r="D13" s="453">
        <f t="shared" si="18"/>
        <v>-12.933589341692787</v>
      </c>
      <c r="E13" s="453">
        <f t="shared" si="18"/>
        <v>-18.549523809523819</v>
      </c>
      <c r="F13" s="453">
        <f t="shared" si="18"/>
        <v>-23.125965517241376</v>
      </c>
      <c r="G13" s="453">
        <f t="shared" si="18"/>
        <v>-25.667405582922832</v>
      </c>
      <c r="H13" s="453">
        <f t="shared" si="18"/>
        <v>-21.0679235382309</v>
      </c>
      <c r="I13" s="453">
        <f t="shared" si="18"/>
        <v>-15.200205254515595</v>
      </c>
      <c r="J13" s="454">
        <f t="shared" si="18"/>
        <v>-17.189435736677126</v>
      </c>
      <c r="K13" s="454">
        <f t="shared" si="18"/>
        <v>-14.631739811912215</v>
      </c>
      <c r="L13" s="455">
        <f t="shared" si="18"/>
        <v>-6.3630131362889983</v>
      </c>
      <c r="M13" s="485">
        <f t="shared" si="18"/>
        <v>5.6571964017990979</v>
      </c>
      <c r="N13" s="452">
        <f t="shared" ref="N13:N14" si="19">AVERAGE(B13:D13)</f>
        <v>-12.198834788774441</v>
      </c>
      <c r="O13" s="453">
        <f t="shared" ref="O13:O14" si="20">AVERAGE(E13:G13)</f>
        <v>-22.447631636562676</v>
      </c>
      <c r="P13" s="453">
        <f t="shared" ref="P13:P14" si="21">AVERAGE(H13:J13)</f>
        <v>-17.81918817647454</v>
      </c>
      <c r="Q13" s="486">
        <f t="shared" ref="Q13:Q14" si="22">AVERAGE(K13:M13)</f>
        <v>-5.112518848800705</v>
      </c>
      <c r="R13" s="487">
        <f t="shared" ref="R13:R14" si="23">AVERAGE(B13:M13)</f>
        <v>-14.39454336265309</v>
      </c>
      <c r="S13" s="456">
        <f t="shared" ref="S13:AD13" si="24">(S7/11.6)-S4</f>
        <v>4.4836034482758613</v>
      </c>
      <c r="T13" s="457">
        <f t="shared" si="24"/>
        <v>-3.7965517241379274</v>
      </c>
      <c r="U13" s="457">
        <f t="shared" si="24"/>
        <v>-9.065517241379311</v>
      </c>
      <c r="V13" s="457">
        <f t="shared" si="24"/>
        <v>-10.407405582922831</v>
      </c>
      <c r="W13" s="457">
        <f t="shared" si="24"/>
        <v>-14.353934169278993</v>
      </c>
      <c r="X13" s="457">
        <f t="shared" si="24"/>
        <v>-16.715353901996366</v>
      </c>
      <c r="Y13" s="488">
        <f t="shared" si="24"/>
        <v>-16.511724137931033</v>
      </c>
      <c r="Z13" s="512">
        <f t="shared" si="24"/>
        <v>-18.960893416927892</v>
      </c>
      <c r="AA13" s="512">
        <f t="shared" si="24"/>
        <v>-17.036420361247952</v>
      </c>
      <c r="AB13" s="457">
        <f t="shared" si="24"/>
        <v>-18.639696223316911</v>
      </c>
      <c r="AC13" s="488">
        <f t="shared" si="24"/>
        <v>-8.5197178683385602</v>
      </c>
      <c r="AD13" s="520">
        <f t="shared" si="24"/>
        <v>-17.959688013136294</v>
      </c>
      <c r="AE13" s="459">
        <f t="shared" ref="AE13:AE14" si="25">AVERAGE(S13:U13)</f>
        <v>-2.7928218390804589</v>
      </c>
      <c r="AF13" s="458">
        <f t="shared" ref="AF13:AF14" si="26">AVERAGE(V13:X13)</f>
        <v>-13.825564551399395</v>
      </c>
      <c r="AG13" s="458">
        <f t="shared" ref="AG13:AG14" si="27">AVERAGE(Y13:AA13)</f>
        <v>-17.503012638702291</v>
      </c>
      <c r="AH13" s="458">
        <f t="shared" ref="AH13:AH14" si="28">AVERAGE(AB13:AD13)</f>
        <v>-15.039700701597255</v>
      </c>
      <c r="AI13" s="531">
        <f t="shared" ref="AI13:AI14" si="29">AVERAGE(S13:AD13)</f>
        <v>-12.290274932694849</v>
      </c>
      <c r="AJ13" s="619">
        <f t="shared" ref="AJ13:BZ13" si="30">(AJ7/11.6)-AJ4</f>
        <v>-13.633793103448276</v>
      </c>
      <c r="AK13" s="620">
        <f t="shared" si="30"/>
        <v>-6.5951724137931009</v>
      </c>
      <c r="AL13" s="545">
        <f t="shared" si="30"/>
        <v>-4.6482758620689637</v>
      </c>
      <c r="AM13" s="546">
        <f t="shared" si="30"/>
        <v>-12.634827586206896</v>
      </c>
      <c r="AN13" s="546">
        <f t="shared" si="30"/>
        <v>-17.134827586206896</v>
      </c>
      <c r="AO13" s="546">
        <f t="shared" si="30"/>
        <v>-13.064827586206896</v>
      </c>
      <c r="AP13" s="546">
        <f t="shared" si="30"/>
        <v>-16.966551724137929</v>
      </c>
      <c r="AQ13" s="546">
        <f t="shared" si="30"/>
        <v>-12.28896551724138</v>
      </c>
      <c r="AR13" s="546">
        <f t="shared" si="30"/>
        <v>-11.427120689655169</v>
      </c>
      <c r="AS13" s="546">
        <f t="shared" si="30"/>
        <v>-5.7655172413793068</v>
      </c>
      <c r="AT13" s="546">
        <f t="shared" si="30"/>
        <v>-11.03551724137931</v>
      </c>
      <c r="AU13" s="621">
        <f t="shared" si="30"/>
        <v>-11.600000000000001</v>
      </c>
      <c r="AV13" s="568">
        <f t="shared" si="30"/>
        <v>-16.189999999999998</v>
      </c>
      <c r="AW13" s="569">
        <f t="shared" si="30"/>
        <v>-18.323448275862063</v>
      </c>
      <c r="AX13" s="569">
        <f t="shared" si="30"/>
        <v>-22.007241379310344</v>
      </c>
      <c r="AY13" s="569">
        <f t="shared" si="30"/>
        <v>-27.537241379310338</v>
      </c>
      <c r="AZ13" s="569">
        <f t="shared" si="30"/>
        <v>-31.091034482758616</v>
      </c>
      <c r="BA13" s="569">
        <f t="shared" si="30"/>
        <v>-25.314137931034487</v>
      </c>
      <c r="BB13" s="569">
        <f t="shared" si="30"/>
        <v>-24.628620689655179</v>
      </c>
      <c r="BC13" s="569">
        <f t="shared" si="30"/>
        <v>-21.843448275862059</v>
      </c>
      <c r="BD13" s="569">
        <f t="shared" si="30"/>
        <v>-21.767241379310342</v>
      </c>
      <c r="BE13" s="569">
        <f t="shared" si="30"/>
        <v>-22.924482758620691</v>
      </c>
      <c r="BF13" s="569">
        <f t="shared" si="30"/>
        <v>-19.654827586206899</v>
      </c>
      <c r="BG13" s="664">
        <f t="shared" si="30"/>
        <v>-20.25103448275862</v>
      </c>
      <c r="BH13" s="669">
        <f t="shared" si="30"/>
        <v>-22.442068965517237</v>
      </c>
      <c r="BI13" s="669">
        <f t="shared" si="30"/>
        <v>-25.345862068965509</v>
      </c>
      <c r="BJ13" s="669">
        <f t="shared" si="30"/>
        <v>-23.395517241379316</v>
      </c>
      <c r="BK13" s="669">
        <f t="shared" si="30"/>
        <v>-25.691379310344828</v>
      </c>
      <c r="BL13" s="669">
        <f t="shared" si="30"/>
        <v>-23.905862068965511</v>
      </c>
      <c r="BM13" s="669">
        <f t="shared" si="30"/>
        <v>-25.337586206896546</v>
      </c>
      <c r="BN13" s="669">
        <f t="shared" si="30"/>
        <v>-31.78448275862069</v>
      </c>
      <c r="BO13" s="669">
        <f t="shared" si="30"/>
        <v>-27.64448275862069</v>
      </c>
      <c r="BP13" s="669">
        <f t="shared" si="30"/>
        <v>-30.516551724137926</v>
      </c>
      <c r="BQ13" s="669">
        <f t="shared" si="30"/>
        <v>-22.516551724137926</v>
      </c>
      <c r="BR13" s="669">
        <f t="shared" si="30"/>
        <v>-24.084482758620688</v>
      </c>
      <c r="BS13" s="669">
        <f t="shared" si="30"/>
        <v>-25.422413793103445</v>
      </c>
      <c r="BT13" s="669">
        <f>(BT7/11.6)-BT4</f>
        <v>-14.505517241379316</v>
      </c>
      <c r="BU13" s="669">
        <f t="shared" si="30"/>
        <v>-8.9613793103448245</v>
      </c>
      <c r="BV13" s="669">
        <f t="shared" si="30"/>
        <v>5.5241379310344811</v>
      </c>
      <c r="BW13" s="669">
        <f t="shared" si="30"/>
        <v>-0.13137931034482619</v>
      </c>
      <c r="BX13" s="664">
        <f t="shared" si="30"/>
        <v>3.3103448275862064</v>
      </c>
      <c r="BY13" s="664">
        <f t="shared" si="30"/>
        <v>-1.5603448275862064</v>
      </c>
      <c r="BZ13" s="664">
        <f t="shared" si="30"/>
        <v>-5.3534482758620676</v>
      </c>
      <c r="CA13" s="664">
        <f t="shared" ref="CA13" si="31">(CA7/11.6)-CA4</f>
        <v>-6.9224137931034484</v>
      </c>
    </row>
    <row r="14" spans="1:81" s="503" customFormat="1" ht="18" hidden="1" customHeight="1">
      <c r="A14" s="489" t="s">
        <v>238</v>
      </c>
      <c r="B14" s="460">
        <f>(333/11.6)-B4</f>
        <v>-16.867389162561576</v>
      </c>
      <c r="C14" s="461">
        <f t="shared" ref="C14:M14" si="32">(333/11.6)-C4</f>
        <v>-27.140353448275857</v>
      </c>
      <c r="D14" s="461">
        <f t="shared" si="32"/>
        <v>-25.950830721003133</v>
      </c>
      <c r="E14" s="461">
        <f t="shared" si="32"/>
        <v>-29.842627257799681</v>
      </c>
      <c r="F14" s="461">
        <f t="shared" si="32"/>
        <v>-34.85010344827586</v>
      </c>
      <c r="G14" s="461">
        <f t="shared" si="32"/>
        <v>-33.08119868637111</v>
      </c>
      <c r="H14" s="461">
        <f t="shared" si="32"/>
        <v>-27.447233883058484</v>
      </c>
      <c r="I14" s="461">
        <f t="shared" si="32"/>
        <v>-19.165722495894908</v>
      </c>
      <c r="J14" s="462">
        <f t="shared" si="32"/>
        <v>-16.672194357366781</v>
      </c>
      <c r="K14" s="490">
        <f t="shared" si="32"/>
        <v>-17.131739811912215</v>
      </c>
      <c r="L14" s="491">
        <f t="shared" si="32"/>
        <v>-13.087151067323479</v>
      </c>
      <c r="M14" s="492">
        <f t="shared" si="32"/>
        <v>-5.8083208395802153</v>
      </c>
      <c r="N14" s="493">
        <f t="shared" si="19"/>
        <v>-23.319524443946857</v>
      </c>
      <c r="O14" s="494">
        <f t="shared" si="20"/>
        <v>-32.591309797482218</v>
      </c>
      <c r="P14" s="494">
        <f t="shared" si="21"/>
        <v>-21.09505024544006</v>
      </c>
      <c r="Q14" s="495">
        <f t="shared" si="22"/>
        <v>-12.009070572938635</v>
      </c>
      <c r="R14" s="496">
        <f t="shared" si="23"/>
        <v>-22.253738764951944</v>
      </c>
      <c r="S14" s="497">
        <f t="shared" ref="S14:AD14" si="33">(333/11.6)-S4</f>
        <v>1.8973965517241353</v>
      </c>
      <c r="T14" s="498">
        <f t="shared" si="33"/>
        <v>-0.69310344827585979</v>
      </c>
      <c r="U14" s="498">
        <f t="shared" si="33"/>
        <v>-6.3931034482758626</v>
      </c>
      <c r="V14" s="498">
        <f t="shared" si="33"/>
        <v>-10.321198686371108</v>
      </c>
      <c r="W14" s="498">
        <f t="shared" si="33"/>
        <v>-15.560830721003132</v>
      </c>
      <c r="X14" s="498">
        <f t="shared" si="33"/>
        <v>-17.66362976406533</v>
      </c>
      <c r="Y14" s="499">
        <f t="shared" si="33"/>
        <v>-13.753103448275862</v>
      </c>
      <c r="Z14" s="513">
        <f t="shared" si="33"/>
        <v>-14.995376175548582</v>
      </c>
      <c r="AA14" s="513">
        <f t="shared" si="33"/>
        <v>-14.622627257799675</v>
      </c>
      <c r="AB14" s="498">
        <f t="shared" si="33"/>
        <v>-20.277627257799669</v>
      </c>
      <c r="AC14" s="499">
        <f t="shared" si="33"/>
        <v>-15.157648902821318</v>
      </c>
      <c r="AD14" s="525">
        <f t="shared" si="33"/>
        <v>-23.390722495894916</v>
      </c>
      <c r="AE14" s="501">
        <f t="shared" si="25"/>
        <v>-1.7296034482758624</v>
      </c>
      <c r="AF14" s="500">
        <f t="shared" si="26"/>
        <v>-14.515219723813189</v>
      </c>
      <c r="AG14" s="500">
        <f t="shared" si="27"/>
        <v>-14.457035627208038</v>
      </c>
      <c r="AH14" s="500">
        <f t="shared" si="28"/>
        <v>-19.608666218838636</v>
      </c>
      <c r="AI14" s="502">
        <f t="shared" si="29"/>
        <v>-12.577631254533932</v>
      </c>
      <c r="AJ14" s="537">
        <f t="shared" ref="AJ14:AU14" si="34">(333/11.6)-AJ4</f>
        <v>-25.01310344827586</v>
      </c>
      <c r="AK14" s="538">
        <f t="shared" si="34"/>
        <v>-25.733103448275859</v>
      </c>
      <c r="AL14" s="538">
        <f t="shared" si="34"/>
        <v>-22.493103448275864</v>
      </c>
      <c r="AM14" s="539">
        <f t="shared" si="34"/>
        <v>-23.58310344827586</v>
      </c>
      <c r="AN14" s="539">
        <f t="shared" si="34"/>
        <v>-21.83310344827586</v>
      </c>
      <c r="AO14" s="539">
        <f t="shared" si="34"/>
        <v>-17.76310344827586</v>
      </c>
      <c r="AP14" s="539">
        <f t="shared" si="34"/>
        <v>-18.863103448275861</v>
      </c>
      <c r="AQ14" s="540">
        <f t="shared" si="34"/>
        <v>-21.51310344827586</v>
      </c>
      <c r="AR14" s="541">
        <f t="shared" si="34"/>
        <v>-24.961603448275856</v>
      </c>
      <c r="AS14" s="542">
        <f t="shared" si="34"/>
        <v>-26.843103448275858</v>
      </c>
      <c r="AT14" s="543">
        <f t="shared" si="34"/>
        <v>-32.113103448275865</v>
      </c>
      <c r="AU14" s="544">
        <f t="shared" si="34"/>
        <v>-32.893103448275866</v>
      </c>
      <c r="AV14" s="542"/>
      <c r="AW14" s="543"/>
      <c r="AX14" s="543"/>
      <c r="AY14" s="543"/>
      <c r="AZ14" s="544"/>
      <c r="BB14"/>
      <c r="BX14" s="655"/>
      <c r="BY14" s="655"/>
      <c r="BZ14" s="655"/>
      <c r="CA14" s="655"/>
      <c r="CB14" s="655"/>
      <c r="CC14" s="655"/>
    </row>
    <row r="15" spans="1:81" s="507" customFormat="1">
      <c r="A15" s="749"/>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row>
    <row r="16" spans="1:81" s="507" customFormat="1">
      <c r="A16" s="1233" t="s">
        <v>297</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c r="CC16" s="656"/>
    </row>
    <row r="17" spans="1:79" s="507" customFormat="1"/>
    <row r="18" spans="1:79" s="507" customFormat="1" ht="18.75" thickBot="1">
      <c r="A18" s="749"/>
      <c r="B18" s="749"/>
      <c r="C18" s="749"/>
      <c r="D18" s="749"/>
      <c r="E18" s="749"/>
      <c r="F18" s="749"/>
      <c r="G18" s="749"/>
      <c r="H18" s="749"/>
      <c r="I18" s="749"/>
      <c r="J18" s="749"/>
      <c r="K18" s="749"/>
      <c r="L18" s="749"/>
      <c r="M18" s="749"/>
      <c r="N18" s="749"/>
      <c r="O18" s="749"/>
      <c r="P18" s="749"/>
      <c r="Q18" s="749"/>
      <c r="R18" s="749"/>
      <c r="S18" s="749"/>
      <c r="T18" s="749"/>
      <c r="U18" s="749"/>
      <c r="V18" s="749"/>
      <c r="W18" s="749"/>
      <c r="X18" s="749"/>
      <c r="Y18" s="749"/>
      <c r="Z18" s="749"/>
      <c r="AA18" s="749"/>
      <c r="AB18" s="749"/>
      <c r="AC18" s="749"/>
      <c r="AD18" s="749"/>
      <c r="AE18" s="749"/>
      <c r="AF18" s="749"/>
      <c r="AG18" s="749"/>
      <c r="AH18" s="749"/>
      <c r="AI18" s="749"/>
      <c r="AJ18" s="749"/>
      <c r="AK18" s="749"/>
      <c r="AL18" s="749"/>
      <c r="AM18" s="749"/>
      <c r="AN18" s="749"/>
      <c r="AO18" s="749"/>
      <c r="AP18" s="749"/>
      <c r="AQ18" s="749"/>
      <c r="AR18" s="749"/>
      <c r="AS18" s="749"/>
      <c r="AT18" s="749"/>
      <c r="AU18" s="749"/>
      <c r="AV18" s="749"/>
      <c r="AW18" s="749"/>
      <c r="AX18" s="749"/>
      <c r="AY18" s="749"/>
      <c r="AZ18" s="749"/>
      <c r="BA18" s="749"/>
      <c r="BB18" s="749"/>
      <c r="BC18" s="749"/>
      <c r="BD18" s="749"/>
      <c r="BE18" s="749"/>
      <c r="BF18" s="749"/>
      <c r="BG18" s="749"/>
      <c r="BH18" s="749"/>
      <c r="BI18" s="749"/>
      <c r="BJ18" s="749"/>
      <c r="BK18" s="749"/>
      <c r="BL18" s="749"/>
      <c r="BM18" s="749"/>
      <c r="BN18" s="749"/>
      <c r="BO18" s="749"/>
      <c r="BP18" s="749"/>
      <c r="BQ18" s="749"/>
      <c r="BR18" s="749"/>
      <c r="BS18" s="749"/>
      <c r="BT18" s="726" t="s">
        <v>274</v>
      </c>
      <c r="BU18" s="726" t="s">
        <v>273</v>
      </c>
      <c r="BV18" s="726" t="s">
        <v>273</v>
      </c>
      <c r="BW18" s="749"/>
    </row>
    <row r="19" spans="1:79"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row>
    <row r="20" spans="1:79" s="507" customForma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5">AVERAGE(AX21:AX24)</f>
        <v>482.5</v>
      </c>
      <c r="AY20" s="642">
        <f t="shared" si="35"/>
        <v>467.5</v>
      </c>
      <c r="AZ20" s="642">
        <f t="shared" si="35"/>
        <v>487.125</v>
      </c>
      <c r="BA20" s="642">
        <f t="shared" si="35"/>
        <v>555.75</v>
      </c>
      <c r="BB20" s="642">
        <f t="shared" si="35"/>
        <v>539.75</v>
      </c>
      <c r="BC20" s="642">
        <f t="shared" si="35"/>
        <v>560.625</v>
      </c>
      <c r="BD20" s="642">
        <f t="shared" si="35"/>
        <v>606.25</v>
      </c>
      <c r="BE20" s="642">
        <f t="shared" si="35"/>
        <v>651.875</v>
      </c>
      <c r="BF20" s="642">
        <f t="shared" si="35"/>
        <v>591.25</v>
      </c>
      <c r="BG20" s="642">
        <f t="shared" si="35"/>
        <v>453.75</v>
      </c>
      <c r="BH20" s="642">
        <f t="shared" si="35"/>
        <v>409.16666666666669</v>
      </c>
      <c r="BI20" s="642">
        <f t="shared" ref="BI20:BV20" si="36">AVERAGE(BI21:BI25)</f>
        <v>436</v>
      </c>
      <c r="BJ20" s="642">
        <f t="shared" si="36"/>
        <v>486</v>
      </c>
      <c r="BK20" s="642">
        <f t="shared" si="36"/>
        <v>513</v>
      </c>
      <c r="BL20" s="642">
        <f t="shared" si="36"/>
        <v>528.5</v>
      </c>
      <c r="BM20" s="642">
        <f t="shared" si="36"/>
        <v>428.75</v>
      </c>
      <c r="BN20" s="642">
        <f t="shared" si="36"/>
        <v>349.5</v>
      </c>
      <c r="BO20" s="642">
        <f t="shared" si="36"/>
        <v>380.625</v>
      </c>
      <c r="BP20" s="642">
        <f t="shared" si="36"/>
        <v>345.5</v>
      </c>
      <c r="BQ20" s="642">
        <f t="shared" si="36"/>
        <v>393.75</v>
      </c>
      <c r="BR20" s="642">
        <f t="shared" si="36"/>
        <v>432.5</v>
      </c>
      <c r="BS20" s="702">
        <f t="shared" si="36"/>
        <v>423.125</v>
      </c>
      <c r="BT20" s="702">
        <f t="shared" si="36"/>
        <v>485.625</v>
      </c>
      <c r="BU20" s="702">
        <f t="shared" si="36"/>
        <v>547.5</v>
      </c>
      <c r="BV20" s="702">
        <f t="shared" si="36"/>
        <v>407.5</v>
      </c>
      <c r="BW20" s="702">
        <f>AVERAGE(BW21:BW26)</f>
        <v>278.75</v>
      </c>
      <c r="BX20" s="702">
        <f>AVERAGE(BX21:BX26)</f>
        <v>339.16666666666669</v>
      </c>
      <c r="BY20" s="674">
        <f>AVERAGE(BY21:BY26)</f>
        <v>310</v>
      </c>
      <c r="BZ20" s="674">
        <f>AVERAGE(BZ21:BZ26)</f>
        <v>298.75</v>
      </c>
      <c r="CA20" s="674">
        <f>AVERAGE(CA21:CA26)</f>
        <v>302.91666666666669</v>
      </c>
    </row>
    <row r="21" spans="1:79" s="507" customForma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BZ26" si="37">(AX29+AX37)/2</f>
        <v>475</v>
      </c>
      <c r="AY21" s="657">
        <f t="shared" si="37"/>
        <v>465</v>
      </c>
      <c r="AZ21" s="657">
        <f t="shared" si="37"/>
        <v>485</v>
      </c>
      <c r="BA21" s="652">
        <f t="shared" si="37"/>
        <v>560</v>
      </c>
      <c r="BB21" s="657">
        <f t="shared" si="37"/>
        <v>540</v>
      </c>
      <c r="BC21" s="657">
        <f t="shared" si="37"/>
        <v>560</v>
      </c>
      <c r="BD21" s="657">
        <f t="shared" si="37"/>
        <v>602.5</v>
      </c>
      <c r="BE21" s="652">
        <f t="shared" si="37"/>
        <v>657.5</v>
      </c>
      <c r="BF21" s="657">
        <f t="shared" si="37"/>
        <v>605</v>
      </c>
      <c r="BG21" s="657">
        <f t="shared" si="37"/>
        <v>460</v>
      </c>
      <c r="BH21" s="652">
        <f t="shared" si="37"/>
        <v>415</v>
      </c>
      <c r="BI21" s="657">
        <f t="shared" si="37"/>
        <v>435</v>
      </c>
      <c r="BJ21" s="657">
        <f t="shared" si="37"/>
        <v>485</v>
      </c>
      <c r="BK21" s="652">
        <f t="shared" si="37"/>
        <v>525</v>
      </c>
      <c r="BL21" s="657">
        <f t="shared" si="37"/>
        <v>520</v>
      </c>
      <c r="BM21" s="657">
        <f t="shared" si="37"/>
        <v>440</v>
      </c>
      <c r="BN21" s="657">
        <f t="shared" si="37"/>
        <v>352.5</v>
      </c>
      <c r="BO21" s="652">
        <f t="shared" si="37"/>
        <v>375</v>
      </c>
      <c r="BP21" s="657">
        <f t="shared" si="37"/>
        <v>345</v>
      </c>
      <c r="BQ21" s="657">
        <f t="shared" si="37"/>
        <v>382.5</v>
      </c>
      <c r="BR21" s="657">
        <f t="shared" si="37"/>
        <v>425</v>
      </c>
      <c r="BS21" s="652">
        <f t="shared" si="37"/>
        <v>427.5</v>
      </c>
      <c r="BT21" s="711">
        <f t="shared" si="37"/>
        <v>485</v>
      </c>
      <c r="BU21" s="657">
        <f t="shared" si="37"/>
        <v>550</v>
      </c>
      <c r="BV21" s="652">
        <f t="shared" si="37"/>
        <v>425</v>
      </c>
      <c r="BW21" s="652">
        <f t="shared" si="37"/>
        <v>275</v>
      </c>
      <c r="BX21" s="724">
        <f t="shared" si="37"/>
        <v>352.5</v>
      </c>
      <c r="BY21" s="652">
        <f t="shared" si="37"/>
        <v>310</v>
      </c>
      <c r="BZ21" s="652">
        <f t="shared" si="37"/>
        <v>292.5</v>
      </c>
      <c r="CA21" s="652">
        <f t="shared" ref="CA21" si="38">(CA29+CA37)/2</f>
        <v>297.5</v>
      </c>
    </row>
    <row r="22" spans="1:79" s="507" customForma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7"/>
        <v>490</v>
      </c>
      <c r="AY22" s="657">
        <f t="shared" si="37"/>
        <v>465</v>
      </c>
      <c r="AZ22" s="657">
        <f t="shared" si="37"/>
        <v>485</v>
      </c>
      <c r="BA22" s="657">
        <f t="shared" si="37"/>
        <v>550</v>
      </c>
      <c r="BB22" s="652">
        <f t="shared" si="37"/>
        <v>542.5</v>
      </c>
      <c r="BC22" s="662">
        <f t="shared" si="37"/>
        <v>567.5</v>
      </c>
      <c r="BD22" s="652">
        <f t="shared" si="37"/>
        <v>610</v>
      </c>
      <c r="BE22" s="657">
        <f t="shared" si="37"/>
        <v>660</v>
      </c>
      <c r="BF22" s="657">
        <f t="shared" si="37"/>
        <v>585</v>
      </c>
      <c r="BG22" s="657">
        <f t="shared" si="37"/>
        <v>460</v>
      </c>
      <c r="BH22" s="657">
        <f t="shared" si="37"/>
        <v>407.5</v>
      </c>
      <c r="BI22" s="657">
        <f t="shared" si="37"/>
        <v>437.5</v>
      </c>
      <c r="BJ22" s="657">
        <f t="shared" si="37"/>
        <v>490</v>
      </c>
      <c r="BK22" s="657">
        <f t="shared" si="37"/>
        <v>510</v>
      </c>
      <c r="BL22" s="652">
        <f t="shared" si="37"/>
        <v>527.5</v>
      </c>
      <c r="BM22" s="657">
        <f t="shared" si="37"/>
        <v>430</v>
      </c>
      <c r="BN22" s="657">
        <f t="shared" si="37"/>
        <v>355</v>
      </c>
      <c r="BO22" s="657">
        <f t="shared" si="37"/>
        <v>395</v>
      </c>
      <c r="BP22" s="657">
        <f t="shared" si="37"/>
        <v>345</v>
      </c>
      <c r="BQ22" s="657">
        <f t="shared" si="37"/>
        <v>397.5</v>
      </c>
      <c r="BR22" s="657">
        <f t="shared" si="37"/>
        <v>430</v>
      </c>
      <c r="BS22" s="657">
        <f t="shared" si="37"/>
        <v>420</v>
      </c>
      <c r="BT22" s="652">
        <f t="shared" si="37"/>
        <v>500</v>
      </c>
      <c r="BU22" s="657">
        <f t="shared" si="37"/>
        <v>545</v>
      </c>
      <c r="BV22" s="657">
        <f t="shared" si="37"/>
        <v>410</v>
      </c>
      <c r="BW22" s="652">
        <f t="shared" si="37"/>
        <v>275</v>
      </c>
      <c r="BX22" s="630">
        <f>(BX30+BX38)/2</f>
        <v>342.5</v>
      </c>
      <c r="BY22" s="652">
        <f>(BY30+BY38)/2</f>
        <v>335</v>
      </c>
      <c r="BZ22" s="652">
        <f>(BZ30+BZ38)/2</f>
        <v>322.5</v>
      </c>
      <c r="CA22" s="652">
        <f>(CA30+CA38)/2</f>
        <v>312.5</v>
      </c>
    </row>
    <row r="23" spans="1:79" s="507" customForma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7"/>
        <v>487.5</v>
      </c>
      <c r="AY23" s="657">
        <f t="shared" si="37"/>
        <v>470</v>
      </c>
      <c r="AZ23" s="657">
        <f t="shared" si="37"/>
        <v>486</v>
      </c>
      <c r="BA23" s="657">
        <f t="shared" si="37"/>
        <v>550</v>
      </c>
      <c r="BB23" s="657">
        <f t="shared" si="37"/>
        <v>535</v>
      </c>
      <c r="BC23" s="657">
        <f t="shared" si="37"/>
        <v>560</v>
      </c>
      <c r="BD23" s="657">
        <f t="shared" si="37"/>
        <v>605</v>
      </c>
      <c r="BE23" s="657">
        <f t="shared" si="37"/>
        <v>640</v>
      </c>
      <c r="BF23" s="657">
        <f t="shared" si="37"/>
        <v>600</v>
      </c>
      <c r="BG23" s="657">
        <f t="shared" si="37"/>
        <v>455</v>
      </c>
      <c r="BH23" s="657">
        <f t="shared" si="37"/>
        <v>405</v>
      </c>
      <c r="BI23" s="652">
        <f t="shared" si="37"/>
        <v>440</v>
      </c>
      <c r="BJ23" s="657">
        <f t="shared" si="37"/>
        <v>480</v>
      </c>
      <c r="BK23" s="657">
        <f t="shared" si="37"/>
        <v>507.5</v>
      </c>
      <c r="BL23" s="657">
        <f t="shared" si="37"/>
        <v>535</v>
      </c>
      <c r="BM23" s="652">
        <f t="shared" si="37"/>
        <v>420</v>
      </c>
      <c r="BN23" s="657">
        <f t="shared" si="37"/>
        <v>325</v>
      </c>
      <c r="BO23" s="657">
        <f t="shared" si="37"/>
        <v>377.5</v>
      </c>
      <c r="BP23" s="657">
        <f t="shared" si="37"/>
        <v>342.5</v>
      </c>
      <c r="BQ23" s="657">
        <f t="shared" si="37"/>
        <v>395</v>
      </c>
      <c r="BR23" s="657">
        <f t="shared" si="37"/>
        <v>435</v>
      </c>
      <c r="BS23" s="657">
        <f t="shared" si="37"/>
        <v>425</v>
      </c>
      <c r="BT23" s="711">
        <f t="shared" si="37"/>
        <v>490</v>
      </c>
      <c r="BU23" s="652">
        <f t="shared" si="37"/>
        <v>540</v>
      </c>
      <c r="BV23" s="657">
        <f t="shared" si="37"/>
        <v>375</v>
      </c>
      <c r="BW23" s="652">
        <f t="shared" si="37"/>
        <v>275</v>
      </c>
      <c r="BX23" s="630">
        <f t="shared" si="37"/>
        <v>342.5</v>
      </c>
      <c r="BY23" s="652">
        <f t="shared" si="37"/>
        <v>305</v>
      </c>
      <c r="BZ23" s="652">
        <f t="shared" si="37"/>
        <v>295</v>
      </c>
      <c r="CA23" s="652">
        <f t="shared" ref="CA23" si="39">(CA31+CA39)/2</f>
        <v>295</v>
      </c>
    </row>
    <row r="24" spans="1:79" s="507" customForma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7"/>
        <v>477.5</v>
      </c>
      <c r="AY24" s="657">
        <f t="shared" si="37"/>
        <v>470</v>
      </c>
      <c r="AZ24" s="652">
        <f t="shared" si="37"/>
        <v>492.5</v>
      </c>
      <c r="BA24" s="657">
        <f t="shared" si="37"/>
        <v>563</v>
      </c>
      <c r="BB24" s="657">
        <f t="shared" si="37"/>
        <v>541.5</v>
      </c>
      <c r="BC24" s="657">
        <f t="shared" si="37"/>
        <v>555</v>
      </c>
      <c r="BD24" s="657">
        <f t="shared" si="37"/>
        <v>607.5</v>
      </c>
      <c r="BE24" s="657">
        <f t="shared" si="37"/>
        <v>650</v>
      </c>
      <c r="BF24" s="652">
        <f t="shared" si="37"/>
        <v>575</v>
      </c>
      <c r="BG24" s="652">
        <f t="shared" si="37"/>
        <v>440</v>
      </c>
      <c r="BH24" s="652"/>
      <c r="BI24" s="657">
        <f t="shared" si="37"/>
        <v>432.5</v>
      </c>
      <c r="BJ24" s="652">
        <f t="shared" si="37"/>
        <v>492.5</v>
      </c>
      <c r="BK24" s="657">
        <f t="shared" si="37"/>
        <v>512.5</v>
      </c>
      <c r="BL24" s="657">
        <f t="shared" si="37"/>
        <v>535</v>
      </c>
      <c r="BM24" s="652">
        <f t="shared" si="37"/>
        <v>425</v>
      </c>
      <c r="BN24" s="652">
        <f t="shared" si="37"/>
        <v>360</v>
      </c>
      <c r="BO24" s="652">
        <f t="shared" si="37"/>
        <v>375</v>
      </c>
      <c r="BP24" s="657">
        <f t="shared" si="37"/>
        <v>345</v>
      </c>
      <c r="BQ24" s="652">
        <f t="shared" si="37"/>
        <v>400</v>
      </c>
      <c r="BR24" s="657">
        <f t="shared" si="37"/>
        <v>435</v>
      </c>
      <c r="BS24" s="657"/>
      <c r="BT24" s="705"/>
      <c r="BU24" s="706"/>
      <c r="BV24" s="657">
        <f>(BV32+BV40)/2</f>
        <v>420</v>
      </c>
      <c r="BW24" s="657">
        <f>(BW32+BW40)/2</f>
        <v>290</v>
      </c>
      <c r="BX24" s="724">
        <f t="shared" si="37"/>
        <v>352.5</v>
      </c>
      <c r="BY24" s="652">
        <f t="shared" si="37"/>
        <v>310</v>
      </c>
      <c r="BZ24" s="652">
        <f t="shared" si="37"/>
        <v>295</v>
      </c>
      <c r="CA24" s="652">
        <f t="shared" ref="CA24" si="40">(CA32+CA40)/2</f>
        <v>305</v>
      </c>
    </row>
    <row r="25" spans="1:79" s="507" customForma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41">(BW33+BW41)/2</f>
        <v>277.5</v>
      </c>
      <c r="BX25" s="672">
        <f t="shared" si="41"/>
        <v>342.5</v>
      </c>
      <c r="BY25" s="652">
        <f t="shared" si="41"/>
        <v>295</v>
      </c>
      <c r="BZ25" s="652">
        <f t="shared" si="37"/>
        <v>290</v>
      </c>
      <c r="CA25" s="652">
        <f t="shared" ref="CA25" si="42">(CA33+CA41)/2</f>
        <v>300</v>
      </c>
    </row>
    <row r="26" spans="1:79" s="507" customForma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41"/>
        <v>280</v>
      </c>
      <c r="BX26" s="724">
        <f t="shared" si="41"/>
        <v>302.5</v>
      </c>
      <c r="BY26" s="652">
        <f t="shared" si="41"/>
        <v>305</v>
      </c>
      <c r="BZ26" s="652">
        <f t="shared" si="37"/>
        <v>297.5</v>
      </c>
      <c r="CA26" s="652">
        <f t="shared" ref="CA26" si="43">(CA34+CA42)/2</f>
        <v>307.5</v>
      </c>
    </row>
    <row r="27" spans="1:79" s="507" customFormat="1" ht="18"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row>
    <row r="28" spans="1:79"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44">AVERAGE(AY29:AY32)</f>
        <v>471.25</v>
      </c>
      <c r="AZ28" s="642">
        <v>484</v>
      </c>
      <c r="BA28" s="642">
        <f t="shared" si="44"/>
        <v>555.75</v>
      </c>
      <c r="BB28" s="642">
        <f t="shared" si="44"/>
        <v>536.25</v>
      </c>
      <c r="BC28" s="642">
        <f t="shared" si="44"/>
        <v>552.5</v>
      </c>
      <c r="BD28" s="642">
        <f t="shared" si="44"/>
        <v>595</v>
      </c>
      <c r="BE28" s="642">
        <f t="shared" ref="BE28:BS28" si="45">AVERAGE(BE29:BE33)</f>
        <v>642</v>
      </c>
      <c r="BF28" s="642">
        <f t="shared" si="45"/>
        <v>597</v>
      </c>
      <c r="BG28" s="642">
        <f t="shared" si="45"/>
        <v>461</v>
      </c>
      <c r="BH28" s="642">
        <f t="shared" si="45"/>
        <v>416.66666666666669</v>
      </c>
      <c r="BI28" s="642">
        <f t="shared" si="45"/>
        <v>429</v>
      </c>
      <c r="BJ28" s="642">
        <f t="shared" si="45"/>
        <v>472</v>
      </c>
      <c r="BK28" s="642">
        <f t="shared" si="45"/>
        <v>503</v>
      </c>
      <c r="BL28" s="642">
        <f t="shared" si="45"/>
        <v>524</v>
      </c>
      <c r="BM28" s="642">
        <f t="shared" si="45"/>
        <v>438.75</v>
      </c>
      <c r="BN28" s="642">
        <f t="shared" si="45"/>
        <v>357</v>
      </c>
      <c r="BO28" s="642">
        <f t="shared" si="45"/>
        <v>386.25</v>
      </c>
      <c r="BP28" s="642">
        <f t="shared" si="45"/>
        <v>340</v>
      </c>
      <c r="BQ28" s="642">
        <f t="shared" si="45"/>
        <v>380</v>
      </c>
      <c r="BR28" s="642">
        <f t="shared" si="45"/>
        <v>424</v>
      </c>
      <c r="BS28" s="642">
        <f t="shared" si="45"/>
        <v>417.5</v>
      </c>
      <c r="BT28" s="642">
        <f>AVERAGE(BT29:BT33)</f>
        <v>475</v>
      </c>
      <c r="BU28" s="642">
        <f>AVERAGE(BU29:BU33)</f>
        <v>533.75</v>
      </c>
      <c r="BV28" s="642">
        <f>AVERAGE(BV29:BV33)</f>
        <v>378.75</v>
      </c>
      <c r="BW28" s="642">
        <f>AVERAGE(BW29:BW34)</f>
        <v>266.66666666666669</v>
      </c>
      <c r="BX28" s="642">
        <f>AVERAGE(BX29:BX34)</f>
        <v>336.66666666666669</v>
      </c>
      <c r="BY28" s="660">
        <f>AVERAGE(BY29:BY34)</f>
        <v>317.5</v>
      </c>
      <c r="BZ28" s="660">
        <f>AVERAGE(BZ29:BZ34)</f>
        <v>305</v>
      </c>
      <c r="CA28" s="660">
        <f>AVERAGE(CA29:CA34)</f>
        <v>305.83333333333331</v>
      </c>
    </row>
    <row r="29" spans="1:79" s="507" customFormat="1" ht="18"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46">
        <v>320</v>
      </c>
      <c r="BZ29" s="746">
        <v>300</v>
      </c>
      <c r="CA29" s="746">
        <v>305</v>
      </c>
    </row>
    <row r="30" spans="1:79"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46">
        <v>340</v>
      </c>
      <c r="BZ30" s="746">
        <v>330</v>
      </c>
      <c r="CA30" s="746">
        <v>320</v>
      </c>
    </row>
    <row r="31" spans="1:79"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46">
        <v>310</v>
      </c>
      <c r="BZ31" s="746">
        <v>300</v>
      </c>
      <c r="CA31" s="746">
        <v>300</v>
      </c>
    </row>
    <row r="32" spans="1:79" s="507" customFormat="1" ht="18" customHeigh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746">
        <v>315</v>
      </c>
      <c r="BZ32" s="746">
        <v>300</v>
      </c>
      <c r="CA32" s="746">
        <v>310</v>
      </c>
    </row>
    <row r="33" spans="1:79"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47">
        <v>310</v>
      </c>
      <c r="BZ33" s="747">
        <v>300</v>
      </c>
      <c r="CA33" s="747">
        <v>300</v>
      </c>
    </row>
    <row r="34" spans="1:79" s="507" customFormat="1" ht="18"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47">
        <v>310</v>
      </c>
      <c r="BZ34" s="747">
        <v>300</v>
      </c>
      <c r="CA34" s="747">
        <v>300</v>
      </c>
    </row>
    <row r="35" spans="1:79"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79"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46">AVERAGE(AY37:AY40)</f>
        <v>463.75</v>
      </c>
      <c r="AZ36" s="642">
        <f t="shared" si="46"/>
        <v>490.5</v>
      </c>
      <c r="BA36" s="642">
        <f t="shared" si="46"/>
        <v>555.75</v>
      </c>
      <c r="BB36" s="642">
        <f t="shared" si="46"/>
        <v>543.25</v>
      </c>
      <c r="BC36" s="642">
        <f t="shared" si="46"/>
        <v>568.75</v>
      </c>
      <c r="BD36" s="642">
        <f t="shared" si="46"/>
        <v>617.5</v>
      </c>
      <c r="BE36" s="642">
        <f t="shared" ref="BE36:BV36" si="47">AVERAGE(BE37:BE41)</f>
        <v>659</v>
      </c>
      <c r="BF36" s="642">
        <f t="shared" si="47"/>
        <v>588</v>
      </c>
      <c r="BG36" s="642">
        <f t="shared" si="47"/>
        <v>442</v>
      </c>
      <c r="BH36" s="642">
        <f t="shared" si="47"/>
        <v>401.66666666666669</v>
      </c>
      <c r="BI36" s="642">
        <f>AVERAGE(BI37:BI41)</f>
        <v>443</v>
      </c>
      <c r="BJ36" s="642">
        <f t="shared" si="47"/>
        <v>500</v>
      </c>
      <c r="BK36" s="642">
        <f t="shared" si="47"/>
        <v>523</v>
      </c>
      <c r="BL36" s="642">
        <f t="shared" si="47"/>
        <v>533</v>
      </c>
      <c r="BM36" s="642">
        <f t="shared" si="47"/>
        <v>418.75</v>
      </c>
      <c r="BN36" s="642">
        <f t="shared" si="47"/>
        <v>342</v>
      </c>
      <c r="BO36" s="642">
        <f t="shared" si="47"/>
        <v>375</v>
      </c>
      <c r="BP36" s="642">
        <f t="shared" si="47"/>
        <v>351</v>
      </c>
      <c r="BQ36" s="642">
        <f t="shared" si="47"/>
        <v>392</v>
      </c>
      <c r="BR36" s="642">
        <f t="shared" si="47"/>
        <v>441</v>
      </c>
      <c r="BS36" s="642">
        <f t="shared" si="47"/>
        <v>428.75</v>
      </c>
      <c r="BT36" s="642">
        <f t="shared" si="47"/>
        <v>496.25</v>
      </c>
      <c r="BU36" s="642">
        <f t="shared" si="47"/>
        <v>561.25</v>
      </c>
      <c r="BV36" s="642">
        <f t="shared" si="47"/>
        <v>436.25</v>
      </c>
      <c r="BW36" s="642">
        <f>AVERAGE(BW37:BW42)</f>
        <v>290.83333333333331</v>
      </c>
      <c r="BX36" s="642">
        <f>AVERAGE(BX37:BX42)</f>
        <v>341.66666666666669</v>
      </c>
      <c r="BY36" s="660">
        <f>AVERAGE(BY37:BY42)</f>
        <v>302.5</v>
      </c>
      <c r="BZ36" s="660">
        <f>AVERAGE(BZ37:BZ42)</f>
        <v>292.5</v>
      </c>
      <c r="CA36" s="660">
        <f>AVERAGE(CA37:CA42)</f>
        <v>300</v>
      </c>
    </row>
    <row r="37" spans="1:79" s="507" customFormat="1" ht="18" customHeigh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46">
        <v>300</v>
      </c>
      <c r="BZ37" s="746">
        <v>285</v>
      </c>
      <c r="CA37" s="746">
        <v>290</v>
      </c>
    </row>
    <row r="38" spans="1:79"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46">
        <v>330</v>
      </c>
      <c r="BZ38" s="746">
        <v>315</v>
      </c>
      <c r="CA38" s="746">
        <v>305</v>
      </c>
    </row>
    <row r="39" spans="1:79"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46">
        <v>300</v>
      </c>
      <c r="BZ39" s="746">
        <v>290</v>
      </c>
      <c r="CA39" s="746">
        <v>290</v>
      </c>
    </row>
    <row r="40" spans="1:79"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746">
        <v>305</v>
      </c>
      <c r="BZ40" s="746">
        <v>290</v>
      </c>
      <c r="CA40" s="746">
        <v>300</v>
      </c>
    </row>
    <row r="41" spans="1:79"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47">
        <v>280</v>
      </c>
      <c r="BZ41" s="747">
        <v>280</v>
      </c>
      <c r="CA41" s="747">
        <v>300</v>
      </c>
    </row>
    <row r="42" spans="1:79" s="507" customFormat="1" ht="18" customHeigh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47">
        <v>300</v>
      </c>
      <c r="BZ42" s="747">
        <v>295</v>
      </c>
      <c r="CA42" s="747">
        <v>315</v>
      </c>
    </row>
    <row r="43" spans="1:79"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79"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BZ44" si="48">AY6-AY20</f>
        <v>149.33000000000004</v>
      </c>
      <c r="AZ44" s="642">
        <f t="shared" si="48"/>
        <v>198.55499999999995</v>
      </c>
      <c r="BA44" s="642">
        <f t="shared" si="48"/>
        <v>95.189999999999941</v>
      </c>
      <c r="BB44" s="642">
        <f t="shared" si="48"/>
        <v>124.06000000000006</v>
      </c>
      <c r="BC44" s="642">
        <f t="shared" si="48"/>
        <v>98.595000000000027</v>
      </c>
      <c r="BD44" s="642">
        <f t="shared" si="48"/>
        <v>65.75</v>
      </c>
      <c r="BE44" s="642">
        <f t="shared" si="48"/>
        <v>35.335000000000036</v>
      </c>
      <c r="BF44" s="642">
        <f t="shared" si="48"/>
        <v>-65.410000000000082</v>
      </c>
      <c r="BG44" s="642">
        <f t="shared" si="48"/>
        <v>38.25</v>
      </c>
      <c r="BH44" s="642">
        <f t="shared" si="48"/>
        <v>70.773333333333255</v>
      </c>
      <c r="BI44" s="642">
        <f t="shared" si="48"/>
        <v>86.509999999999991</v>
      </c>
      <c r="BJ44" s="642">
        <f t="shared" si="48"/>
        <v>69.269999999999982</v>
      </c>
      <c r="BK44" s="642">
        <f t="shared" si="48"/>
        <v>70.980000000000018</v>
      </c>
      <c r="BL44" s="642">
        <f t="shared" si="48"/>
        <v>26.050000000000068</v>
      </c>
      <c r="BM44" s="642">
        <f t="shared" si="48"/>
        <v>51.099999999999966</v>
      </c>
      <c r="BN44" s="642">
        <f t="shared" si="48"/>
        <v>165.45000000000005</v>
      </c>
      <c r="BO44" s="642">
        <f t="shared" si="48"/>
        <v>89.324999999999989</v>
      </c>
      <c r="BP44" s="642">
        <f t="shared" si="48"/>
        <v>155.76999999999998</v>
      </c>
      <c r="BQ44" s="642">
        <f t="shared" si="48"/>
        <v>129.63</v>
      </c>
      <c r="BR44" s="642">
        <f t="shared" si="48"/>
        <v>110.5</v>
      </c>
      <c r="BS44" s="642">
        <f t="shared" si="48"/>
        <v>167.57499999999993</v>
      </c>
      <c r="BT44" s="642">
        <f t="shared" si="48"/>
        <v>74.295000000000073</v>
      </c>
      <c r="BU44" s="642">
        <f t="shared" si="48"/>
        <v>-64.800000000000011</v>
      </c>
      <c r="BV44" s="642">
        <f t="shared" si="48"/>
        <v>-109.03818181818184</v>
      </c>
      <c r="BW44" s="642">
        <f t="shared" si="48"/>
        <v>-99.799999999999983</v>
      </c>
      <c r="BX44" s="642">
        <f t="shared" si="48"/>
        <v>-120.16666666666669</v>
      </c>
      <c r="BY44" s="642">
        <f t="shared" si="48"/>
        <v>-53.200000000000045</v>
      </c>
      <c r="BZ44" s="642">
        <f t="shared" si="48"/>
        <v>-15.849999999999966</v>
      </c>
      <c r="CA44" s="642">
        <f t="shared" ref="CA44" si="49">CA6-CA20</f>
        <v>1.5833333333333144</v>
      </c>
    </row>
    <row r="45" spans="1:79" s="507" customFormat="1">
      <c r="A45" s="749"/>
      <c r="B45" s="505"/>
      <c r="C45" s="505"/>
      <c r="D45" s="505"/>
      <c r="E45" s="505"/>
      <c r="F45" s="505"/>
      <c r="G45" s="505"/>
      <c r="H45" s="505"/>
      <c r="I45" s="505"/>
      <c r="J45" s="505"/>
      <c r="K45" s="505"/>
      <c r="L45" s="505"/>
      <c r="M45" s="505"/>
      <c r="N45" s="506"/>
      <c r="O45" s="505"/>
      <c r="P45" s="505"/>
      <c r="Q45" s="505"/>
      <c r="R45" s="505"/>
      <c r="AD45" s="521"/>
      <c r="AU45" s="521"/>
      <c r="BB45" s="623"/>
    </row>
    <row r="46" spans="1:79">
      <c r="D46" s="509"/>
      <c r="E46" s="509"/>
      <c r="F46" s="509"/>
      <c r="G46" s="509"/>
      <c r="H46" s="509"/>
      <c r="I46" s="509"/>
      <c r="J46" s="509"/>
      <c r="K46" s="509"/>
      <c r="L46" s="509"/>
      <c r="M46" s="509"/>
      <c r="BU46" s="725"/>
    </row>
    <row r="47" spans="1:79">
      <c r="D47" s="509"/>
      <c r="E47" s="509"/>
      <c r="F47" s="509"/>
      <c r="G47" s="509"/>
      <c r="H47" s="509"/>
      <c r="I47" s="509"/>
      <c r="J47" s="509"/>
      <c r="K47" s="509"/>
      <c r="L47" s="509"/>
      <c r="M47" s="509"/>
    </row>
    <row r="424" spans="1:81"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c r="CC424" s="432"/>
    </row>
    <row r="569" spans="14:14">
      <c r="N569" s="510">
        <v>32.659999999999997</v>
      </c>
    </row>
    <row r="571" spans="14:14">
      <c r="N571" s="510">
        <v>31.45</v>
      </c>
    </row>
    <row r="577" spans="14:14">
      <c r="N577" s="510">
        <v>26.62</v>
      </c>
    </row>
  </sheetData>
  <mergeCells count="9">
    <mergeCell ref="BH2:BS2"/>
    <mergeCell ref="A16:BW16"/>
    <mergeCell ref="BT2:CA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77"/>
  <sheetViews>
    <sheetView zoomScale="85" zoomScaleNormal="85" workbookViewId="0">
      <selection activeCell="BZ7" sqref="BZ7"/>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bestFit="1" customWidth="1"/>
    <col min="80" max="16384" width="9.125" style="432"/>
  </cols>
  <sheetData>
    <row r="1" spans="1:81" ht="18.75" thickBot="1">
      <c r="A1" s="428" t="s">
        <v>299</v>
      </c>
      <c r="B1" s="429"/>
      <c r="C1" s="429"/>
      <c r="D1" s="429"/>
      <c r="E1" s="429"/>
      <c r="F1" s="429"/>
      <c r="G1" s="429"/>
      <c r="H1" s="429"/>
      <c r="I1" s="429"/>
      <c r="J1" s="429"/>
      <c r="K1" s="429"/>
      <c r="L1" s="430"/>
      <c r="M1" s="430"/>
      <c r="N1" s="431"/>
      <c r="O1" s="431"/>
      <c r="P1" s="431"/>
      <c r="Q1" s="431"/>
      <c r="R1" s="431"/>
      <c r="BB1" s="548"/>
    </row>
    <row r="2" spans="1:81"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row>
    <row r="3" spans="1:81"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row>
    <row r="4" spans="1:81">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699">
        <v>30</v>
      </c>
      <c r="BY4" s="699">
        <v>32.5</v>
      </c>
      <c r="BZ4" s="699">
        <v>34</v>
      </c>
      <c r="CA4" s="699">
        <v>36</v>
      </c>
    </row>
    <row r="5" spans="1:81"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699">
        <v>25.8</v>
      </c>
      <c r="BY5" s="699">
        <v>28.5</v>
      </c>
      <c r="BZ5" s="699">
        <v>30.2</v>
      </c>
      <c r="CA5" s="699">
        <v>32</v>
      </c>
    </row>
    <row r="6" spans="1:81"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A6" si="11">(BV5*9)+12</f>
        <v>298.46181818181816</v>
      </c>
      <c r="BW6" s="737">
        <f t="shared" si="11"/>
        <v>178.95000000000002</v>
      </c>
      <c r="BX6" s="699">
        <f t="shared" si="11"/>
        <v>244.20000000000002</v>
      </c>
      <c r="BY6" s="699">
        <f t="shared" si="11"/>
        <v>268.5</v>
      </c>
      <c r="BZ6" s="699">
        <f t="shared" si="11"/>
        <v>283.8</v>
      </c>
      <c r="CA6" s="699">
        <f t="shared" si="11"/>
        <v>300</v>
      </c>
    </row>
    <row r="7" spans="1:81"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A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0">
        <f t="shared" si="13"/>
        <v>322.5</v>
      </c>
      <c r="BZ7" s="700">
        <f t="shared" si="13"/>
        <v>300</v>
      </c>
      <c r="CA7" s="700">
        <f t="shared" si="13"/>
        <v>302.5</v>
      </c>
    </row>
    <row r="8" spans="1:81"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7">
        <v>330</v>
      </c>
      <c r="BZ8" s="707">
        <v>305</v>
      </c>
      <c r="CA8" s="707">
        <v>305</v>
      </c>
    </row>
    <row r="9" spans="1:81"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7">
        <v>315</v>
      </c>
      <c r="BZ9" s="707">
        <v>295</v>
      </c>
      <c r="CA9" s="707">
        <v>300</v>
      </c>
    </row>
    <row r="10" spans="1:81"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A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01">
        <f t="shared" si="14"/>
        <v>-56.049999999999983</v>
      </c>
      <c r="BX10" s="701">
        <f t="shared" si="14"/>
        <v>-95.799999999999983</v>
      </c>
      <c r="BY10" s="701">
        <f t="shared" si="14"/>
        <v>-54</v>
      </c>
      <c r="BZ10" s="701">
        <f t="shared" si="14"/>
        <v>-16.199999999999989</v>
      </c>
      <c r="CA10" s="701">
        <f t="shared" si="14"/>
        <v>-2.5</v>
      </c>
    </row>
    <row r="11" spans="1:81"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1"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BZ3</f>
        <v>44013</v>
      </c>
      <c r="CA12" s="573">
        <f>CA3</f>
        <v>44044</v>
      </c>
    </row>
    <row r="13" spans="1:81" ht="18.75" thickBot="1">
      <c r="A13" s="484" t="s">
        <v>237</v>
      </c>
      <c r="B13" s="452">
        <f t="shared" ref="B13:M13" si="15">(B7/11.6)-B4</f>
        <v>-7.6432512315270955</v>
      </c>
      <c r="C13" s="453">
        <f t="shared" si="15"/>
        <v>-16.01966379310344</v>
      </c>
      <c r="D13" s="453">
        <f t="shared" si="15"/>
        <v>-12.933589341692787</v>
      </c>
      <c r="E13" s="453">
        <f t="shared" si="15"/>
        <v>-18.549523809523819</v>
      </c>
      <c r="F13" s="453">
        <f t="shared" si="15"/>
        <v>-23.125965517241376</v>
      </c>
      <c r="G13" s="453">
        <f t="shared" si="15"/>
        <v>-25.667405582922832</v>
      </c>
      <c r="H13" s="453">
        <f t="shared" si="15"/>
        <v>-21.0679235382309</v>
      </c>
      <c r="I13" s="453">
        <f t="shared" si="15"/>
        <v>-15.200205254515595</v>
      </c>
      <c r="J13" s="454">
        <f t="shared" si="15"/>
        <v>-17.189435736677126</v>
      </c>
      <c r="K13" s="454">
        <f t="shared" si="15"/>
        <v>-14.631739811912215</v>
      </c>
      <c r="L13" s="455">
        <f t="shared" si="15"/>
        <v>-6.3630131362889983</v>
      </c>
      <c r="M13" s="485">
        <f t="shared" si="15"/>
        <v>5.6571964017990979</v>
      </c>
      <c r="N13" s="452">
        <f t="shared" ref="N13:N14" si="16">AVERAGE(B13:D13)</f>
        <v>-12.198834788774441</v>
      </c>
      <c r="O13" s="453">
        <f t="shared" ref="O13:O14" si="17">AVERAGE(E13:G13)</f>
        <v>-22.447631636562676</v>
      </c>
      <c r="P13" s="453">
        <f t="shared" ref="P13:P14" si="18">AVERAGE(H13:J13)</f>
        <v>-17.81918817647454</v>
      </c>
      <c r="Q13" s="486">
        <f t="shared" ref="Q13:Q14" si="19">AVERAGE(K13:M13)</f>
        <v>-5.112518848800705</v>
      </c>
      <c r="R13" s="487">
        <f t="shared" ref="R13:R14" si="20">AVERAGE(B13:M13)</f>
        <v>-14.39454336265309</v>
      </c>
      <c r="S13" s="456">
        <f t="shared" ref="S13:AD13" si="21">(S7/11.6)-S4</f>
        <v>4.4836034482758613</v>
      </c>
      <c r="T13" s="457">
        <f t="shared" si="21"/>
        <v>-3.7965517241379274</v>
      </c>
      <c r="U13" s="457">
        <f t="shared" si="21"/>
        <v>-9.065517241379311</v>
      </c>
      <c r="V13" s="457">
        <f t="shared" si="21"/>
        <v>-10.407405582922831</v>
      </c>
      <c r="W13" s="457">
        <f t="shared" si="21"/>
        <v>-14.353934169278993</v>
      </c>
      <c r="X13" s="457">
        <f t="shared" si="21"/>
        <v>-16.715353901996366</v>
      </c>
      <c r="Y13" s="488">
        <f t="shared" si="21"/>
        <v>-16.511724137931033</v>
      </c>
      <c r="Z13" s="512">
        <f t="shared" si="21"/>
        <v>-18.960893416927892</v>
      </c>
      <c r="AA13" s="512">
        <f t="shared" si="21"/>
        <v>-17.036420361247952</v>
      </c>
      <c r="AB13" s="457">
        <f t="shared" si="21"/>
        <v>-18.639696223316911</v>
      </c>
      <c r="AC13" s="488">
        <f t="shared" si="21"/>
        <v>-8.5197178683385602</v>
      </c>
      <c r="AD13" s="520">
        <f t="shared" si="21"/>
        <v>-17.959688013136294</v>
      </c>
      <c r="AE13" s="459">
        <f t="shared" ref="AE13:AE14" si="22">AVERAGE(S13:U13)</f>
        <v>-2.7928218390804589</v>
      </c>
      <c r="AF13" s="458">
        <f t="shared" ref="AF13:AF14" si="23">AVERAGE(V13:X13)</f>
        <v>-13.825564551399395</v>
      </c>
      <c r="AG13" s="458">
        <f t="shared" ref="AG13:AG14" si="24">AVERAGE(Y13:AA13)</f>
        <v>-17.503012638702291</v>
      </c>
      <c r="AH13" s="458">
        <f t="shared" ref="AH13:AH14" si="25">AVERAGE(AB13:AD13)</f>
        <v>-15.039700701597255</v>
      </c>
      <c r="AI13" s="531">
        <f t="shared" ref="AI13:AI14" si="26">AVERAGE(S13:AD13)</f>
        <v>-12.290274932694849</v>
      </c>
      <c r="AJ13" s="619">
        <f t="shared" ref="AJ13:CA13" si="27">(AJ7/11.6)-AJ4</f>
        <v>-13.633793103448276</v>
      </c>
      <c r="AK13" s="620">
        <f t="shared" si="27"/>
        <v>-6.5951724137931009</v>
      </c>
      <c r="AL13" s="545">
        <f t="shared" si="27"/>
        <v>-4.6482758620689637</v>
      </c>
      <c r="AM13" s="546">
        <f t="shared" si="27"/>
        <v>-12.634827586206896</v>
      </c>
      <c r="AN13" s="546">
        <f t="shared" si="27"/>
        <v>-17.134827586206896</v>
      </c>
      <c r="AO13" s="546">
        <f t="shared" si="27"/>
        <v>-13.064827586206896</v>
      </c>
      <c r="AP13" s="546">
        <f t="shared" si="27"/>
        <v>-16.966551724137929</v>
      </c>
      <c r="AQ13" s="546">
        <f t="shared" si="27"/>
        <v>-12.28896551724138</v>
      </c>
      <c r="AR13" s="546">
        <f t="shared" si="27"/>
        <v>-11.427120689655169</v>
      </c>
      <c r="AS13" s="546">
        <f t="shared" si="27"/>
        <v>-5.7655172413793068</v>
      </c>
      <c r="AT13" s="546">
        <f t="shared" si="27"/>
        <v>-11.03551724137931</v>
      </c>
      <c r="AU13" s="621">
        <f t="shared" si="27"/>
        <v>-11.600000000000001</v>
      </c>
      <c r="AV13" s="568">
        <f t="shared" si="27"/>
        <v>-16.189999999999998</v>
      </c>
      <c r="AW13" s="569">
        <f t="shared" si="27"/>
        <v>-18.323448275862063</v>
      </c>
      <c r="AX13" s="569">
        <f t="shared" si="27"/>
        <v>-22.007241379310344</v>
      </c>
      <c r="AY13" s="569">
        <f t="shared" si="27"/>
        <v>-27.537241379310338</v>
      </c>
      <c r="AZ13" s="569">
        <f t="shared" si="27"/>
        <v>-31.091034482758616</v>
      </c>
      <c r="BA13" s="569">
        <f t="shared" si="27"/>
        <v>-25.314137931034487</v>
      </c>
      <c r="BB13" s="569">
        <f t="shared" si="27"/>
        <v>-24.628620689655179</v>
      </c>
      <c r="BC13" s="569">
        <f t="shared" si="27"/>
        <v>-21.843448275862059</v>
      </c>
      <c r="BD13" s="569">
        <f t="shared" si="27"/>
        <v>-21.767241379310342</v>
      </c>
      <c r="BE13" s="569">
        <f t="shared" si="27"/>
        <v>-22.924482758620691</v>
      </c>
      <c r="BF13" s="569">
        <f t="shared" si="27"/>
        <v>-19.654827586206899</v>
      </c>
      <c r="BG13" s="664">
        <f t="shared" si="27"/>
        <v>-20.25103448275862</v>
      </c>
      <c r="BH13" s="669">
        <f t="shared" si="27"/>
        <v>-22.442068965517237</v>
      </c>
      <c r="BI13" s="669">
        <f t="shared" si="27"/>
        <v>-25.345862068965509</v>
      </c>
      <c r="BJ13" s="669">
        <f t="shared" si="27"/>
        <v>-23.395517241379316</v>
      </c>
      <c r="BK13" s="669">
        <f t="shared" si="27"/>
        <v>-25.691379310344828</v>
      </c>
      <c r="BL13" s="669">
        <f t="shared" si="27"/>
        <v>-23.905862068965511</v>
      </c>
      <c r="BM13" s="669">
        <f t="shared" si="27"/>
        <v>-25.337586206896546</v>
      </c>
      <c r="BN13" s="669">
        <f t="shared" si="27"/>
        <v>-31.78448275862069</v>
      </c>
      <c r="BO13" s="669">
        <f t="shared" si="27"/>
        <v>-27.64448275862069</v>
      </c>
      <c r="BP13" s="669">
        <f t="shared" si="27"/>
        <v>-30.516551724137926</v>
      </c>
      <c r="BQ13" s="669">
        <f t="shared" si="27"/>
        <v>-22.516551724137926</v>
      </c>
      <c r="BR13" s="669">
        <f t="shared" si="27"/>
        <v>-24.084482758620688</v>
      </c>
      <c r="BS13" s="669">
        <f t="shared" si="27"/>
        <v>-25.422413793103445</v>
      </c>
      <c r="BT13" s="669">
        <f>(BT7/11.6)-BT4</f>
        <v>-14.505517241379316</v>
      </c>
      <c r="BU13" s="669">
        <f t="shared" si="27"/>
        <v>-8.9613793103448245</v>
      </c>
      <c r="BV13" s="669">
        <f t="shared" si="27"/>
        <v>5.5241379310344811</v>
      </c>
      <c r="BW13" s="669">
        <f t="shared" si="27"/>
        <v>-0.13137931034482619</v>
      </c>
      <c r="BX13" s="664">
        <f t="shared" si="27"/>
        <v>-0.68965517241379359</v>
      </c>
      <c r="BY13" s="664">
        <f t="shared" si="27"/>
        <v>-4.6982758620689644</v>
      </c>
      <c r="BZ13" s="664">
        <f t="shared" si="27"/>
        <v>-8.137931034482758</v>
      </c>
      <c r="CA13" s="664">
        <f t="shared" si="27"/>
        <v>-9.9224137931034484</v>
      </c>
    </row>
    <row r="14" spans="1:81" s="503" customFormat="1" ht="18" hidden="1" customHeight="1">
      <c r="A14" s="489" t="s">
        <v>238</v>
      </c>
      <c r="B14" s="460">
        <f>(333/11.6)-B4</f>
        <v>-16.867389162561576</v>
      </c>
      <c r="C14" s="461">
        <f t="shared" ref="C14:M14" si="28">(333/11.6)-C4</f>
        <v>-27.140353448275857</v>
      </c>
      <c r="D14" s="461">
        <f t="shared" si="28"/>
        <v>-25.950830721003133</v>
      </c>
      <c r="E14" s="461">
        <f t="shared" si="28"/>
        <v>-29.842627257799681</v>
      </c>
      <c r="F14" s="461">
        <f t="shared" si="28"/>
        <v>-34.85010344827586</v>
      </c>
      <c r="G14" s="461">
        <f t="shared" si="28"/>
        <v>-33.08119868637111</v>
      </c>
      <c r="H14" s="461">
        <f t="shared" si="28"/>
        <v>-27.447233883058484</v>
      </c>
      <c r="I14" s="461">
        <f t="shared" si="28"/>
        <v>-19.165722495894908</v>
      </c>
      <c r="J14" s="462">
        <f t="shared" si="28"/>
        <v>-16.672194357366781</v>
      </c>
      <c r="K14" s="490">
        <f t="shared" si="28"/>
        <v>-17.131739811912215</v>
      </c>
      <c r="L14" s="491">
        <f t="shared" si="28"/>
        <v>-13.087151067323479</v>
      </c>
      <c r="M14" s="492">
        <f t="shared" si="28"/>
        <v>-5.8083208395802153</v>
      </c>
      <c r="N14" s="493">
        <f t="shared" si="16"/>
        <v>-23.319524443946857</v>
      </c>
      <c r="O14" s="494">
        <f t="shared" si="17"/>
        <v>-32.591309797482218</v>
      </c>
      <c r="P14" s="494">
        <f t="shared" si="18"/>
        <v>-21.09505024544006</v>
      </c>
      <c r="Q14" s="495">
        <f t="shared" si="19"/>
        <v>-12.009070572938635</v>
      </c>
      <c r="R14" s="496">
        <f t="shared" si="20"/>
        <v>-22.253738764951944</v>
      </c>
      <c r="S14" s="497">
        <f t="shared" ref="S14:AD14" si="29">(333/11.6)-S4</f>
        <v>1.8973965517241353</v>
      </c>
      <c r="T14" s="498">
        <f t="shared" si="29"/>
        <v>-0.69310344827585979</v>
      </c>
      <c r="U14" s="498">
        <f t="shared" si="29"/>
        <v>-6.3931034482758626</v>
      </c>
      <c r="V14" s="498">
        <f t="shared" si="29"/>
        <v>-10.321198686371108</v>
      </c>
      <c r="W14" s="498">
        <f t="shared" si="29"/>
        <v>-15.560830721003132</v>
      </c>
      <c r="X14" s="498">
        <f t="shared" si="29"/>
        <v>-17.66362976406533</v>
      </c>
      <c r="Y14" s="499">
        <f t="shared" si="29"/>
        <v>-13.753103448275862</v>
      </c>
      <c r="Z14" s="513">
        <f t="shared" si="29"/>
        <v>-14.995376175548582</v>
      </c>
      <c r="AA14" s="513">
        <f t="shared" si="29"/>
        <v>-14.622627257799675</v>
      </c>
      <c r="AB14" s="498">
        <f t="shared" si="29"/>
        <v>-20.277627257799669</v>
      </c>
      <c r="AC14" s="499">
        <f t="shared" si="29"/>
        <v>-15.157648902821318</v>
      </c>
      <c r="AD14" s="525">
        <f t="shared" si="29"/>
        <v>-23.390722495894916</v>
      </c>
      <c r="AE14" s="501">
        <f t="shared" si="22"/>
        <v>-1.7296034482758624</v>
      </c>
      <c r="AF14" s="500">
        <f t="shared" si="23"/>
        <v>-14.515219723813189</v>
      </c>
      <c r="AG14" s="500">
        <f t="shared" si="24"/>
        <v>-14.457035627208038</v>
      </c>
      <c r="AH14" s="500">
        <f t="shared" si="25"/>
        <v>-19.608666218838636</v>
      </c>
      <c r="AI14" s="502">
        <f t="shared" si="26"/>
        <v>-12.577631254533932</v>
      </c>
      <c r="AJ14" s="537">
        <f t="shared" ref="AJ14:AU14" si="30">(333/11.6)-AJ4</f>
        <v>-25.01310344827586</v>
      </c>
      <c r="AK14" s="538">
        <f t="shared" si="30"/>
        <v>-25.733103448275859</v>
      </c>
      <c r="AL14" s="538">
        <f t="shared" si="30"/>
        <v>-22.493103448275864</v>
      </c>
      <c r="AM14" s="539">
        <f t="shared" si="30"/>
        <v>-23.58310344827586</v>
      </c>
      <c r="AN14" s="539">
        <f t="shared" si="30"/>
        <v>-21.83310344827586</v>
      </c>
      <c r="AO14" s="539">
        <f t="shared" si="30"/>
        <v>-17.76310344827586</v>
      </c>
      <c r="AP14" s="539">
        <f t="shared" si="30"/>
        <v>-18.863103448275861</v>
      </c>
      <c r="AQ14" s="540">
        <f t="shared" si="30"/>
        <v>-21.51310344827586</v>
      </c>
      <c r="AR14" s="541">
        <f t="shared" si="30"/>
        <v>-24.961603448275856</v>
      </c>
      <c r="AS14" s="542">
        <f t="shared" si="30"/>
        <v>-26.843103448275858</v>
      </c>
      <c r="AT14" s="543">
        <f t="shared" si="30"/>
        <v>-32.113103448275865</v>
      </c>
      <c r="AU14" s="544">
        <f t="shared" si="30"/>
        <v>-32.893103448275866</v>
      </c>
      <c r="AV14" s="542"/>
      <c r="AW14" s="543"/>
      <c r="AX14" s="543"/>
      <c r="AY14" s="543"/>
      <c r="AZ14" s="544"/>
      <c r="BB14"/>
      <c r="BX14" s="655"/>
      <c r="BY14" s="655"/>
      <c r="BZ14" s="655"/>
      <c r="CA14" s="655"/>
      <c r="CB14" s="655"/>
      <c r="CC14" s="655"/>
    </row>
    <row r="15" spans="1:81" s="507" customFormat="1">
      <c r="A15" s="763"/>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656"/>
    </row>
    <row r="16" spans="1:81" s="507" customFormat="1">
      <c r="A16" s="1233" t="s">
        <v>300</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c r="CC16" s="656"/>
    </row>
    <row r="17" spans="1:80" s="507" customFormat="1"/>
    <row r="18" spans="1:80" s="507" customFormat="1" ht="18.75" thickBot="1">
      <c r="A18" s="763"/>
      <c r="B18" s="763"/>
      <c r="C18" s="763"/>
      <c r="D18" s="763"/>
      <c r="E18" s="763"/>
      <c r="F18" s="763"/>
      <c r="G18" s="763"/>
      <c r="H18" s="763"/>
      <c r="I18" s="763"/>
      <c r="J18" s="763"/>
      <c r="K18" s="763"/>
      <c r="L18" s="763"/>
      <c r="M18" s="763"/>
      <c r="N18" s="763"/>
      <c r="O18" s="763"/>
      <c r="P18" s="763"/>
      <c r="Q18" s="763"/>
      <c r="R18" s="763"/>
      <c r="S18" s="763"/>
      <c r="T18" s="763"/>
      <c r="U18" s="763"/>
      <c r="V18" s="763"/>
      <c r="W18" s="763"/>
      <c r="X18" s="763"/>
      <c r="Y18" s="763"/>
      <c r="Z18" s="763"/>
      <c r="AA18" s="763"/>
      <c r="AB18" s="763"/>
      <c r="AC18" s="763"/>
      <c r="AD18" s="763"/>
      <c r="AE18" s="763"/>
      <c r="AF18" s="763"/>
      <c r="AG18" s="763"/>
      <c r="AH18" s="763"/>
      <c r="AI18" s="763"/>
      <c r="AJ18" s="763"/>
      <c r="AK18" s="763"/>
      <c r="AL18" s="763"/>
      <c r="AM18" s="763"/>
      <c r="AN18" s="763"/>
      <c r="AO18" s="763"/>
      <c r="AP18" s="763"/>
      <c r="AQ18" s="763"/>
      <c r="AR18" s="763"/>
      <c r="AS18" s="763"/>
      <c r="AT18" s="763"/>
      <c r="AU18" s="763"/>
      <c r="AV18" s="763"/>
      <c r="AW18" s="763"/>
      <c r="AX18" s="763"/>
      <c r="AY18" s="763"/>
      <c r="AZ18" s="763"/>
      <c r="BA18" s="763"/>
      <c r="BB18" s="763"/>
      <c r="BC18" s="763"/>
      <c r="BD18" s="763"/>
      <c r="BE18" s="763"/>
      <c r="BF18" s="763"/>
      <c r="BG18" s="763"/>
      <c r="BH18" s="763"/>
      <c r="BI18" s="763"/>
      <c r="BJ18" s="763"/>
      <c r="BK18" s="763"/>
      <c r="BL18" s="763"/>
      <c r="BM18" s="763"/>
      <c r="BN18" s="763"/>
      <c r="BO18" s="763"/>
      <c r="BP18" s="763"/>
      <c r="BQ18" s="763"/>
      <c r="BR18" s="763"/>
      <c r="BS18" s="763"/>
      <c r="BT18" s="726" t="s">
        <v>274</v>
      </c>
      <c r="BU18" s="726" t="s">
        <v>273</v>
      </c>
      <c r="BV18" s="726" t="s">
        <v>273</v>
      </c>
      <c r="BW18" s="763"/>
    </row>
    <row r="19" spans="1:80"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row>
    <row r="20" spans="1:80" s="507" customFormat="1" hidden="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1">AVERAGE(AX21:AX24)</f>
        <v>482.5</v>
      </c>
      <c r="AY20" s="642">
        <f t="shared" si="31"/>
        <v>467.5</v>
      </c>
      <c r="AZ20" s="642">
        <f t="shared" si="31"/>
        <v>487.125</v>
      </c>
      <c r="BA20" s="642">
        <f t="shared" si="31"/>
        <v>555.75</v>
      </c>
      <c r="BB20" s="642">
        <f t="shared" si="31"/>
        <v>539.75</v>
      </c>
      <c r="BC20" s="642">
        <f t="shared" si="31"/>
        <v>560.625</v>
      </c>
      <c r="BD20" s="642">
        <f t="shared" si="31"/>
        <v>606.25</v>
      </c>
      <c r="BE20" s="642">
        <f t="shared" si="31"/>
        <v>651.875</v>
      </c>
      <c r="BF20" s="642">
        <f t="shared" si="31"/>
        <v>591.25</v>
      </c>
      <c r="BG20" s="642">
        <f t="shared" si="31"/>
        <v>453.75</v>
      </c>
      <c r="BH20" s="642">
        <f t="shared" si="31"/>
        <v>409.16666666666669</v>
      </c>
      <c r="BI20" s="642">
        <f t="shared" ref="BI20:BV20" si="32">AVERAGE(BI21:BI25)</f>
        <v>436</v>
      </c>
      <c r="BJ20" s="642">
        <f t="shared" si="32"/>
        <v>486</v>
      </c>
      <c r="BK20" s="642">
        <f t="shared" si="32"/>
        <v>513</v>
      </c>
      <c r="BL20" s="642">
        <f t="shared" si="32"/>
        <v>528.5</v>
      </c>
      <c r="BM20" s="642">
        <f t="shared" si="32"/>
        <v>428.75</v>
      </c>
      <c r="BN20" s="642">
        <f t="shared" si="32"/>
        <v>349.5</v>
      </c>
      <c r="BO20" s="642">
        <f t="shared" si="32"/>
        <v>380.625</v>
      </c>
      <c r="BP20" s="642">
        <f t="shared" si="32"/>
        <v>345.5</v>
      </c>
      <c r="BQ20" s="642">
        <f t="shared" si="32"/>
        <v>393.75</v>
      </c>
      <c r="BR20" s="642">
        <f t="shared" si="32"/>
        <v>432.5</v>
      </c>
      <c r="BS20" s="702">
        <f t="shared" si="32"/>
        <v>423.125</v>
      </c>
      <c r="BT20" s="702">
        <f t="shared" si="32"/>
        <v>485.625</v>
      </c>
      <c r="BU20" s="702">
        <f t="shared" si="32"/>
        <v>547.5</v>
      </c>
      <c r="BV20" s="702">
        <f t="shared" si="32"/>
        <v>407.5</v>
      </c>
      <c r="BW20" s="702">
        <f>AVERAGE(BW21:BW26)</f>
        <v>278.75</v>
      </c>
      <c r="BX20" s="702">
        <f>AVERAGE(BX21:BX26)</f>
        <v>339.16666666666669</v>
      </c>
      <c r="BY20" s="674">
        <f>AVERAGE(BY21:BY26)</f>
        <v>320</v>
      </c>
      <c r="BZ20" s="674">
        <f>AVERAGE(BZ21:BZ26)</f>
        <v>300.41666666666669</v>
      </c>
      <c r="CA20" s="674">
        <f>AVERAGE(CA21:CA26)</f>
        <v>302.91666666666669</v>
      </c>
    </row>
    <row r="21" spans="1:80" s="507" customFormat="1" hidden="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A26" si="33">(AX29+AX37)/2</f>
        <v>475</v>
      </c>
      <c r="AY21" s="657">
        <f t="shared" si="33"/>
        <v>465</v>
      </c>
      <c r="AZ21" s="657">
        <f t="shared" si="33"/>
        <v>485</v>
      </c>
      <c r="BA21" s="652">
        <f t="shared" si="33"/>
        <v>560</v>
      </c>
      <c r="BB21" s="657">
        <f t="shared" si="33"/>
        <v>540</v>
      </c>
      <c r="BC21" s="657">
        <f t="shared" si="33"/>
        <v>560</v>
      </c>
      <c r="BD21" s="657">
        <f t="shared" si="33"/>
        <v>602.5</v>
      </c>
      <c r="BE21" s="652">
        <f t="shared" si="33"/>
        <v>657.5</v>
      </c>
      <c r="BF21" s="657">
        <f t="shared" si="33"/>
        <v>605</v>
      </c>
      <c r="BG21" s="657">
        <f t="shared" si="33"/>
        <v>460</v>
      </c>
      <c r="BH21" s="652">
        <f t="shared" si="33"/>
        <v>415</v>
      </c>
      <c r="BI21" s="657">
        <f t="shared" si="33"/>
        <v>435</v>
      </c>
      <c r="BJ21" s="657">
        <f t="shared" si="33"/>
        <v>485</v>
      </c>
      <c r="BK21" s="652">
        <f t="shared" si="33"/>
        <v>525</v>
      </c>
      <c r="BL21" s="657">
        <f t="shared" si="33"/>
        <v>520</v>
      </c>
      <c r="BM21" s="657">
        <f t="shared" si="33"/>
        <v>440</v>
      </c>
      <c r="BN21" s="657">
        <f t="shared" si="33"/>
        <v>352.5</v>
      </c>
      <c r="BO21" s="652">
        <f t="shared" si="33"/>
        <v>375</v>
      </c>
      <c r="BP21" s="657">
        <f t="shared" si="33"/>
        <v>345</v>
      </c>
      <c r="BQ21" s="657">
        <f t="shared" si="33"/>
        <v>382.5</v>
      </c>
      <c r="BR21" s="657">
        <f t="shared" si="33"/>
        <v>425</v>
      </c>
      <c r="BS21" s="652">
        <f t="shared" si="33"/>
        <v>427.5</v>
      </c>
      <c r="BT21" s="711">
        <f t="shared" si="33"/>
        <v>485</v>
      </c>
      <c r="BU21" s="657">
        <f t="shared" si="33"/>
        <v>550</v>
      </c>
      <c r="BV21" s="652">
        <f t="shared" si="33"/>
        <v>425</v>
      </c>
      <c r="BW21" s="652">
        <f t="shared" si="33"/>
        <v>275</v>
      </c>
      <c r="BX21" s="724">
        <f t="shared" si="33"/>
        <v>352.5</v>
      </c>
      <c r="BY21" s="652">
        <f t="shared" si="33"/>
        <v>310</v>
      </c>
      <c r="BZ21" s="652">
        <f t="shared" si="33"/>
        <v>292.5</v>
      </c>
      <c r="CA21" s="652">
        <f t="shared" si="33"/>
        <v>297.5</v>
      </c>
    </row>
    <row r="22" spans="1:80" s="507" customFormat="1" hidden="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3"/>
        <v>490</v>
      </c>
      <c r="AY22" s="657">
        <f t="shared" si="33"/>
        <v>465</v>
      </c>
      <c r="AZ22" s="657">
        <f t="shared" si="33"/>
        <v>485</v>
      </c>
      <c r="BA22" s="657">
        <f t="shared" si="33"/>
        <v>550</v>
      </c>
      <c r="BB22" s="652">
        <f t="shared" si="33"/>
        <v>542.5</v>
      </c>
      <c r="BC22" s="662">
        <f t="shared" si="33"/>
        <v>567.5</v>
      </c>
      <c r="BD22" s="652">
        <f t="shared" si="33"/>
        <v>610</v>
      </c>
      <c r="BE22" s="657">
        <f t="shared" si="33"/>
        <v>660</v>
      </c>
      <c r="BF22" s="657">
        <f t="shared" si="33"/>
        <v>585</v>
      </c>
      <c r="BG22" s="657">
        <f t="shared" si="33"/>
        <v>460</v>
      </c>
      <c r="BH22" s="657">
        <f t="shared" si="33"/>
        <v>407.5</v>
      </c>
      <c r="BI22" s="657">
        <f t="shared" si="33"/>
        <v>437.5</v>
      </c>
      <c r="BJ22" s="657">
        <f t="shared" si="33"/>
        <v>490</v>
      </c>
      <c r="BK22" s="657">
        <f t="shared" si="33"/>
        <v>510</v>
      </c>
      <c r="BL22" s="652">
        <f t="shared" si="33"/>
        <v>527.5</v>
      </c>
      <c r="BM22" s="657">
        <f t="shared" si="33"/>
        <v>430</v>
      </c>
      <c r="BN22" s="657">
        <f t="shared" si="33"/>
        <v>355</v>
      </c>
      <c r="BO22" s="657">
        <f t="shared" si="33"/>
        <v>395</v>
      </c>
      <c r="BP22" s="657">
        <f t="shared" si="33"/>
        <v>345</v>
      </c>
      <c r="BQ22" s="657">
        <f t="shared" si="33"/>
        <v>397.5</v>
      </c>
      <c r="BR22" s="657">
        <f t="shared" si="33"/>
        <v>430</v>
      </c>
      <c r="BS22" s="657">
        <f t="shared" si="33"/>
        <v>420</v>
      </c>
      <c r="BT22" s="652">
        <f t="shared" si="33"/>
        <v>500</v>
      </c>
      <c r="BU22" s="657">
        <f t="shared" si="33"/>
        <v>545</v>
      </c>
      <c r="BV22" s="657">
        <f t="shared" si="33"/>
        <v>410</v>
      </c>
      <c r="BW22" s="652">
        <f t="shared" si="33"/>
        <v>275</v>
      </c>
      <c r="BX22" s="630">
        <f>(BX30+BX38)/2</f>
        <v>342.5</v>
      </c>
      <c r="BY22" s="652">
        <f>(BY30+BY38)/2</f>
        <v>332.5</v>
      </c>
      <c r="BZ22" s="652">
        <f>(BZ30+BZ38)/2</f>
        <v>322.5</v>
      </c>
      <c r="CA22" s="652">
        <f>(CA30+CA38)/2</f>
        <v>312.5</v>
      </c>
    </row>
    <row r="23" spans="1:80" s="507" customFormat="1" hidden="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3"/>
        <v>487.5</v>
      </c>
      <c r="AY23" s="657">
        <f t="shared" si="33"/>
        <v>470</v>
      </c>
      <c r="AZ23" s="657">
        <f t="shared" si="33"/>
        <v>486</v>
      </c>
      <c r="BA23" s="657">
        <f t="shared" si="33"/>
        <v>550</v>
      </c>
      <c r="BB23" s="657">
        <f t="shared" si="33"/>
        <v>535</v>
      </c>
      <c r="BC23" s="657">
        <f t="shared" si="33"/>
        <v>560</v>
      </c>
      <c r="BD23" s="657">
        <f t="shared" si="33"/>
        <v>605</v>
      </c>
      <c r="BE23" s="657">
        <f t="shared" si="33"/>
        <v>640</v>
      </c>
      <c r="BF23" s="657">
        <f t="shared" si="33"/>
        <v>600</v>
      </c>
      <c r="BG23" s="657">
        <f t="shared" si="33"/>
        <v>455</v>
      </c>
      <c r="BH23" s="657">
        <f t="shared" si="33"/>
        <v>405</v>
      </c>
      <c r="BI23" s="652">
        <f t="shared" si="33"/>
        <v>440</v>
      </c>
      <c r="BJ23" s="657">
        <f t="shared" si="33"/>
        <v>480</v>
      </c>
      <c r="BK23" s="657">
        <f t="shared" si="33"/>
        <v>507.5</v>
      </c>
      <c r="BL23" s="657">
        <f t="shared" si="33"/>
        <v>535</v>
      </c>
      <c r="BM23" s="652">
        <f t="shared" si="33"/>
        <v>420</v>
      </c>
      <c r="BN23" s="657">
        <f t="shared" si="33"/>
        <v>325</v>
      </c>
      <c r="BO23" s="657">
        <f t="shared" si="33"/>
        <v>377.5</v>
      </c>
      <c r="BP23" s="657">
        <f t="shared" si="33"/>
        <v>342.5</v>
      </c>
      <c r="BQ23" s="657">
        <f t="shared" si="33"/>
        <v>395</v>
      </c>
      <c r="BR23" s="657">
        <f t="shared" si="33"/>
        <v>435</v>
      </c>
      <c r="BS23" s="657">
        <f t="shared" si="33"/>
        <v>425</v>
      </c>
      <c r="BT23" s="711">
        <f t="shared" si="33"/>
        <v>490</v>
      </c>
      <c r="BU23" s="652">
        <f t="shared" si="33"/>
        <v>540</v>
      </c>
      <c r="BV23" s="657">
        <f t="shared" si="33"/>
        <v>375</v>
      </c>
      <c r="BW23" s="652">
        <f t="shared" si="33"/>
        <v>275</v>
      </c>
      <c r="BX23" s="630">
        <f t="shared" si="33"/>
        <v>342.5</v>
      </c>
      <c r="BY23" s="652">
        <f t="shared" si="33"/>
        <v>317.5</v>
      </c>
      <c r="BZ23" s="652">
        <f t="shared" si="33"/>
        <v>295</v>
      </c>
      <c r="CA23" s="652">
        <f t="shared" si="33"/>
        <v>295</v>
      </c>
    </row>
    <row r="24" spans="1:80" s="507" customFormat="1" hidden="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3"/>
        <v>477.5</v>
      </c>
      <c r="AY24" s="657">
        <f t="shared" si="33"/>
        <v>470</v>
      </c>
      <c r="AZ24" s="652">
        <f t="shared" si="33"/>
        <v>492.5</v>
      </c>
      <c r="BA24" s="657">
        <f t="shared" si="33"/>
        <v>563</v>
      </c>
      <c r="BB24" s="657">
        <f t="shared" si="33"/>
        <v>541.5</v>
      </c>
      <c r="BC24" s="657">
        <f t="shared" si="33"/>
        <v>555</v>
      </c>
      <c r="BD24" s="657">
        <f t="shared" si="33"/>
        <v>607.5</v>
      </c>
      <c r="BE24" s="657">
        <f t="shared" si="33"/>
        <v>650</v>
      </c>
      <c r="BF24" s="652">
        <f t="shared" si="33"/>
        <v>575</v>
      </c>
      <c r="BG24" s="652">
        <f t="shared" si="33"/>
        <v>440</v>
      </c>
      <c r="BH24" s="652"/>
      <c r="BI24" s="657">
        <f t="shared" si="33"/>
        <v>432.5</v>
      </c>
      <c r="BJ24" s="652">
        <f t="shared" si="33"/>
        <v>492.5</v>
      </c>
      <c r="BK24" s="657">
        <f t="shared" si="33"/>
        <v>512.5</v>
      </c>
      <c r="BL24" s="657">
        <f t="shared" si="33"/>
        <v>535</v>
      </c>
      <c r="BM24" s="652">
        <f t="shared" si="33"/>
        <v>425</v>
      </c>
      <c r="BN24" s="652">
        <f t="shared" si="33"/>
        <v>360</v>
      </c>
      <c r="BO24" s="652">
        <f t="shared" si="33"/>
        <v>375</v>
      </c>
      <c r="BP24" s="657">
        <f t="shared" si="33"/>
        <v>345</v>
      </c>
      <c r="BQ24" s="652">
        <f t="shared" si="33"/>
        <v>400</v>
      </c>
      <c r="BR24" s="657">
        <f t="shared" si="33"/>
        <v>435</v>
      </c>
      <c r="BS24" s="657"/>
      <c r="BT24" s="705"/>
      <c r="BU24" s="706"/>
      <c r="BV24" s="657">
        <f>(BV32+BV40)/2</f>
        <v>420</v>
      </c>
      <c r="BW24" s="657">
        <f>(BW32+BW40)/2</f>
        <v>290</v>
      </c>
      <c r="BX24" s="724">
        <f t="shared" si="33"/>
        <v>352.5</v>
      </c>
      <c r="BY24" s="652">
        <f t="shared" si="33"/>
        <v>337.5</v>
      </c>
      <c r="BZ24" s="652">
        <f t="shared" si="33"/>
        <v>295</v>
      </c>
      <c r="CA24" s="652">
        <f t="shared" si="33"/>
        <v>305</v>
      </c>
    </row>
    <row r="25" spans="1:80" s="507" customFormat="1" hidden="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4">(BW33+BW41)/2</f>
        <v>277.5</v>
      </c>
      <c r="BX25" s="672">
        <f t="shared" si="34"/>
        <v>342.5</v>
      </c>
      <c r="BY25" s="652">
        <f t="shared" si="34"/>
        <v>290</v>
      </c>
      <c r="BZ25" s="652">
        <f t="shared" si="33"/>
        <v>290</v>
      </c>
      <c r="CA25" s="652">
        <f t="shared" si="33"/>
        <v>300</v>
      </c>
    </row>
    <row r="26" spans="1:80" s="507" customFormat="1" hidden="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4"/>
        <v>280</v>
      </c>
      <c r="BX26" s="724">
        <f t="shared" si="34"/>
        <v>302.5</v>
      </c>
      <c r="BY26" s="652">
        <f t="shared" si="34"/>
        <v>332.5</v>
      </c>
      <c r="BZ26" s="652">
        <f t="shared" si="33"/>
        <v>307.5</v>
      </c>
      <c r="CA26" s="652">
        <f t="shared" si="33"/>
        <v>307.5</v>
      </c>
    </row>
    <row r="27" spans="1:80"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row>
    <row r="28" spans="1:80"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5">AVERAGE(AY29:AY32)</f>
        <v>471.25</v>
      </c>
      <c r="AZ28" s="642">
        <v>484</v>
      </c>
      <c r="BA28" s="642">
        <f t="shared" si="35"/>
        <v>555.75</v>
      </c>
      <c r="BB28" s="642">
        <f t="shared" si="35"/>
        <v>536.25</v>
      </c>
      <c r="BC28" s="642">
        <f t="shared" si="35"/>
        <v>552.5</v>
      </c>
      <c r="BD28" s="642">
        <f t="shared" si="35"/>
        <v>595</v>
      </c>
      <c r="BE28" s="642">
        <f t="shared" ref="BE28:BS28" si="36">AVERAGE(BE29:BE33)</f>
        <v>642</v>
      </c>
      <c r="BF28" s="642">
        <f t="shared" si="36"/>
        <v>597</v>
      </c>
      <c r="BG28" s="642">
        <f t="shared" si="36"/>
        <v>461</v>
      </c>
      <c r="BH28" s="642">
        <f t="shared" si="36"/>
        <v>416.66666666666669</v>
      </c>
      <c r="BI28" s="642">
        <f t="shared" si="36"/>
        <v>429</v>
      </c>
      <c r="BJ28" s="642">
        <f t="shared" si="36"/>
        <v>472</v>
      </c>
      <c r="BK28" s="642">
        <f t="shared" si="36"/>
        <v>503</v>
      </c>
      <c r="BL28" s="642">
        <f t="shared" si="36"/>
        <v>524</v>
      </c>
      <c r="BM28" s="642">
        <f t="shared" si="36"/>
        <v>438.75</v>
      </c>
      <c r="BN28" s="642">
        <f t="shared" si="36"/>
        <v>357</v>
      </c>
      <c r="BO28" s="642">
        <f t="shared" si="36"/>
        <v>386.25</v>
      </c>
      <c r="BP28" s="642">
        <f t="shared" si="36"/>
        <v>340</v>
      </c>
      <c r="BQ28" s="642">
        <f t="shared" si="36"/>
        <v>380</v>
      </c>
      <c r="BR28" s="642">
        <f t="shared" si="36"/>
        <v>424</v>
      </c>
      <c r="BS28" s="642">
        <f t="shared" si="36"/>
        <v>417.5</v>
      </c>
      <c r="BT28" s="642">
        <f>AVERAGE(BT29:BT33)</f>
        <v>475</v>
      </c>
      <c r="BU28" s="642">
        <f>AVERAGE(BU29:BU33)</f>
        <v>533.75</v>
      </c>
      <c r="BV28" s="642">
        <f>AVERAGE(BV29:BV33)</f>
        <v>378.75</v>
      </c>
      <c r="BW28" s="642">
        <f>AVERAGE(BW29:BW34)</f>
        <v>266.66666666666669</v>
      </c>
      <c r="BX28" s="642">
        <f>AVERAGE(BX29:BX34)</f>
        <v>336.66666666666669</v>
      </c>
      <c r="BY28" s="660">
        <f>AVERAGE(BY29:BY34)</f>
        <v>328.33333333333331</v>
      </c>
      <c r="BZ28" s="660">
        <f>AVERAGE(BZ29:BZ34)</f>
        <v>306.66666666666669</v>
      </c>
      <c r="CA28" s="660">
        <f>AVERAGE(CA29:CA34)</f>
        <v>305.83333333333331</v>
      </c>
    </row>
    <row r="29" spans="1:80" s="507" customFormat="1" ht="18"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46">
        <v>320</v>
      </c>
      <c r="BZ29" s="746">
        <v>300</v>
      </c>
      <c r="CA29" s="746">
        <v>305</v>
      </c>
    </row>
    <row r="30" spans="1:80"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46">
        <v>340</v>
      </c>
      <c r="BZ30" s="746">
        <v>330</v>
      </c>
      <c r="CA30" s="746">
        <v>320</v>
      </c>
    </row>
    <row r="31" spans="1:80"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46">
        <v>325</v>
      </c>
      <c r="BZ31" s="746">
        <v>300</v>
      </c>
      <c r="CA31" s="746">
        <v>300</v>
      </c>
      <c r="CB31" s="765" t="s">
        <v>301</v>
      </c>
    </row>
    <row r="32" spans="1:80" s="507" customFormat="1" ht="18" customHeigh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746">
        <v>345</v>
      </c>
      <c r="BZ32" s="746">
        <v>300</v>
      </c>
      <c r="CA32" s="746">
        <v>310</v>
      </c>
    </row>
    <row r="33" spans="1:80"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47">
        <v>300</v>
      </c>
      <c r="BZ33" s="747">
        <v>300</v>
      </c>
      <c r="CA33" s="747">
        <v>300</v>
      </c>
    </row>
    <row r="34" spans="1:80" s="507" customFormat="1" ht="18"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47">
        <v>340</v>
      </c>
      <c r="BZ34" s="747">
        <v>310</v>
      </c>
      <c r="CA34" s="747">
        <v>300</v>
      </c>
    </row>
    <row r="35" spans="1:80"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80"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37">AVERAGE(AY37:AY40)</f>
        <v>463.75</v>
      </c>
      <c r="AZ36" s="642">
        <f t="shared" si="37"/>
        <v>490.5</v>
      </c>
      <c r="BA36" s="642">
        <f t="shared" si="37"/>
        <v>555.75</v>
      </c>
      <c r="BB36" s="642">
        <f t="shared" si="37"/>
        <v>543.25</v>
      </c>
      <c r="BC36" s="642">
        <f t="shared" si="37"/>
        <v>568.75</v>
      </c>
      <c r="BD36" s="642">
        <f t="shared" si="37"/>
        <v>617.5</v>
      </c>
      <c r="BE36" s="642">
        <f t="shared" ref="BE36:BV36" si="38">AVERAGE(BE37:BE41)</f>
        <v>659</v>
      </c>
      <c r="BF36" s="642">
        <f t="shared" si="38"/>
        <v>588</v>
      </c>
      <c r="BG36" s="642">
        <f t="shared" si="38"/>
        <v>442</v>
      </c>
      <c r="BH36" s="642">
        <f t="shared" si="38"/>
        <v>401.66666666666669</v>
      </c>
      <c r="BI36" s="642">
        <f>AVERAGE(BI37:BI41)</f>
        <v>443</v>
      </c>
      <c r="BJ36" s="642">
        <f t="shared" si="38"/>
        <v>500</v>
      </c>
      <c r="BK36" s="642">
        <f t="shared" si="38"/>
        <v>523</v>
      </c>
      <c r="BL36" s="642">
        <f t="shared" si="38"/>
        <v>533</v>
      </c>
      <c r="BM36" s="642">
        <f t="shared" si="38"/>
        <v>418.75</v>
      </c>
      <c r="BN36" s="642">
        <f t="shared" si="38"/>
        <v>342</v>
      </c>
      <c r="BO36" s="642">
        <f t="shared" si="38"/>
        <v>375</v>
      </c>
      <c r="BP36" s="642">
        <f t="shared" si="38"/>
        <v>351</v>
      </c>
      <c r="BQ36" s="642">
        <f t="shared" si="38"/>
        <v>392</v>
      </c>
      <c r="BR36" s="642">
        <f t="shared" si="38"/>
        <v>441</v>
      </c>
      <c r="BS36" s="642">
        <f t="shared" si="38"/>
        <v>428.75</v>
      </c>
      <c r="BT36" s="642">
        <f t="shared" si="38"/>
        <v>496.25</v>
      </c>
      <c r="BU36" s="642">
        <f t="shared" si="38"/>
        <v>561.25</v>
      </c>
      <c r="BV36" s="642">
        <f t="shared" si="38"/>
        <v>436.25</v>
      </c>
      <c r="BW36" s="642">
        <f>AVERAGE(BW37:BW42)</f>
        <v>290.83333333333331</v>
      </c>
      <c r="BX36" s="642">
        <f>AVERAGE(BX37:BX42)</f>
        <v>341.66666666666669</v>
      </c>
      <c r="BY36" s="660">
        <f>AVERAGE(BY37:BY42)</f>
        <v>311.66666666666669</v>
      </c>
      <c r="BZ36" s="660">
        <f>AVERAGE(BZ37:BZ42)</f>
        <v>294.16666666666669</v>
      </c>
      <c r="CA36" s="660">
        <f>AVERAGE(CA37:CA42)</f>
        <v>300</v>
      </c>
    </row>
    <row r="37" spans="1:80" s="507" customFormat="1" ht="18" customHeigh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46">
        <v>300</v>
      </c>
      <c r="BZ37" s="746">
        <v>285</v>
      </c>
      <c r="CA37" s="746">
        <v>290</v>
      </c>
    </row>
    <row r="38" spans="1:80"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46">
        <v>325</v>
      </c>
      <c r="BZ38" s="746">
        <v>315</v>
      </c>
      <c r="CA38" s="746">
        <v>305</v>
      </c>
      <c r="CB38" s="765" t="s">
        <v>302</v>
      </c>
    </row>
    <row r="39" spans="1:80"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46">
        <v>310</v>
      </c>
      <c r="BZ39" s="746">
        <v>290</v>
      </c>
      <c r="CA39" s="746">
        <v>290</v>
      </c>
    </row>
    <row r="40" spans="1:80"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746">
        <v>330</v>
      </c>
      <c r="BZ40" s="746">
        <v>290</v>
      </c>
      <c r="CA40" s="746">
        <v>300</v>
      </c>
    </row>
    <row r="41" spans="1:80"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47">
        <v>280</v>
      </c>
      <c r="BZ41" s="747">
        <v>280</v>
      </c>
      <c r="CA41" s="747">
        <v>300</v>
      </c>
    </row>
    <row r="42" spans="1:80" s="507" customFormat="1" ht="18" customHeigh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47">
        <v>325</v>
      </c>
      <c r="BZ42" s="747">
        <v>305</v>
      </c>
      <c r="CA42" s="747">
        <v>315</v>
      </c>
    </row>
    <row r="43" spans="1:80"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0"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A44" si="39">AY6-AY20</f>
        <v>149.33000000000004</v>
      </c>
      <c r="AZ44" s="642">
        <f t="shared" si="39"/>
        <v>198.55499999999995</v>
      </c>
      <c r="BA44" s="642">
        <f t="shared" si="39"/>
        <v>95.189999999999941</v>
      </c>
      <c r="BB44" s="642">
        <f t="shared" si="39"/>
        <v>124.06000000000006</v>
      </c>
      <c r="BC44" s="642">
        <f t="shared" si="39"/>
        <v>98.595000000000027</v>
      </c>
      <c r="BD44" s="642">
        <f t="shared" si="39"/>
        <v>65.75</v>
      </c>
      <c r="BE44" s="642">
        <f t="shared" si="39"/>
        <v>35.335000000000036</v>
      </c>
      <c r="BF44" s="642">
        <f t="shared" si="39"/>
        <v>-65.410000000000082</v>
      </c>
      <c r="BG44" s="642">
        <f t="shared" si="39"/>
        <v>38.25</v>
      </c>
      <c r="BH44" s="642">
        <f t="shared" si="39"/>
        <v>70.773333333333255</v>
      </c>
      <c r="BI44" s="642">
        <f t="shared" si="39"/>
        <v>86.509999999999991</v>
      </c>
      <c r="BJ44" s="642">
        <f t="shared" si="39"/>
        <v>69.269999999999982</v>
      </c>
      <c r="BK44" s="642">
        <f t="shared" si="39"/>
        <v>70.980000000000018</v>
      </c>
      <c r="BL44" s="642">
        <f t="shared" si="39"/>
        <v>26.050000000000068</v>
      </c>
      <c r="BM44" s="642">
        <f t="shared" si="39"/>
        <v>51.099999999999966</v>
      </c>
      <c r="BN44" s="642">
        <f t="shared" si="39"/>
        <v>165.45000000000005</v>
      </c>
      <c r="BO44" s="642">
        <f t="shared" si="39"/>
        <v>89.324999999999989</v>
      </c>
      <c r="BP44" s="642">
        <f t="shared" si="39"/>
        <v>155.76999999999998</v>
      </c>
      <c r="BQ44" s="642">
        <f t="shared" si="39"/>
        <v>129.63</v>
      </c>
      <c r="BR44" s="642">
        <f t="shared" si="39"/>
        <v>110.5</v>
      </c>
      <c r="BS44" s="642">
        <f t="shared" si="39"/>
        <v>167.57499999999993</v>
      </c>
      <c r="BT44" s="642">
        <f t="shared" si="39"/>
        <v>74.295000000000073</v>
      </c>
      <c r="BU44" s="642">
        <f t="shared" si="39"/>
        <v>-64.800000000000011</v>
      </c>
      <c r="BV44" s="642">
        <f t="shared" si="39"/>
        <v>-109.03818181818184</v>
      </c>
      <c r="BW44" s="642">
        <f t="shared" si="39"/>
        <v>-99.799999999999983</v>
      </c>
      <c r="BX44" s="642">
        <f t="shared" si="39"/>
        <v>-94.966666666666669</v>
      </c>
      <c r="BY44" s="642">
        <f t="shared" si="39"/>
        <v>-51.5</v>
      </c>
      <c r="BZ44" s="642">
        <f t="shared" si="39"/>
        <v>-16.616666666666674</v>
      </c>
      <c r="CA44" s="642">
        <f t="shared" si="39"/>
        <v>-2.9166666666666856</v>
      </c>
    </row>
    <row r="45" spans="1:80" s="507" customFormat="1">
      <c r="A45" s="763"/>
      <c r="B45" s="505"/>
      <c r="C45" s="505"/>
      <c r="D45" s="505"/>
      <c r="E45" s="505"/>
      <c r="F45" s="505"/>
      <c r="G45" s="505"/>
      <c r="H45" s="505"/>
      <c r="I45" s="505"/>
      <c r="J45" s="505"/>
      <c r="K45" s="505"/>
      <c r="L45" s="505"/>
      <c r="M45" s="505"/>
      <c r="N45" s="506"/>
      <c r="O45" s="505"/>
      <c r="P45" s="505"/>
      <c r="Q45" s="505"/>
      <c r="R45" s="505"/>
      <c r="AD45" s="521"/>
      <c r="AU45" s="521"/>
      <c r="BB45" s="623"/>
    </row>
    <row r="46" spans="1:80">
      <c r="D46" s="509"/>
      <c r="E46" s="509"/>
      <c r="F46" s="509"/>
      <c r="G46" s="509"/>
      <c r="H46" s="509"/>
      <c r="I46" s="509"/>
      <c r="J46" s="509"/>
      <c r="K46" s="509"/>
      <c r="L46" s="509"/>
      <c r="M46" s="509"/>
      <c r="BU46" s="725"/>
    </row>
    <row r="47" spans="1:80">
      <c r="D47" s="509"/>
      <c r="E47" s="509"/>
      <c r="F47" s="509"/>
      <c r="G47" s="509"/>
      <c r="H47" s="509"/>
      <c r="I47" s="509"/>
      <c r="J47" s="509"/>
      <c r="K47" s="509"/>
      <c r="L47" s="509"/>
      <c r="M47" s="509"/>
    </row>
    <row r="424" spans="1:81"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c r="CC424" s="432"/>
    </row>
    <row r="569" spans="14:14">
      <c r="N569" s="510">
        <v>32.659999999999997</v>
      </c>
    </row>
    <row r="571" spans="14:14">
      <c r="N571" s="510">
        <v>31.45</v>
      </c>
    </row>
    <row r="577" spans="14:14">
      <c r="N577" s="510">
        <v>26.62</v>
      </c>
    </row>
  </sheetData>
  <mergeCells count="9">
    <mergeCell ref="BH2:BS2"/>
    <mergeCell ref="BT2:CA2"/>
    <mergeCell ref="A16:BW16"/>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77"/>
  <sheetViews>
    <sheetView zoomScale="85" zoomScaleNormal="85" workbookViewId="0">
      <selection activeCell="CC7" sqref="CC7"/>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bestFit="1" customWidth="1"/>
    <col min="80" max="80" width="10" style="432" bestFit="1" customWidth="1"/>
    <col min="81" max="81" width="112.625" style="766" bestFit="1" customWidth="1"/>
    <col min="82" max="16384" width="9.125" style="432"/>
  </cols>
  <sheetData>
    <row r="1" spans="1:81" ht="18.75" thickBot="1">
      <c r="A1" s="428" t="s">
        <v>305</v>
      </c>
      <c r="B1" s="429"/>
      <c r="C1" s="429"/>
      <c r="D1" s="429"/>
      <c r="E1" s="429"/>
      <c r="F1" s="429"/>
      <c r="G1" s="429"/>
      <c r="H1" s="429"/>
      <c r="I1" s="429"/>
      <c r="J1" s="429"/>
      <c r="K1" s="429"/>
      <c r="L1" s="430"/>
      <c r="M1" s="430"/>
      <c r="N1" s="431"/>
      <c r="O1" s="431"/>
      <c r="P1" s="431"/>
      <c r="Q1" s="431"/>
      <c r="R1" s="431"/>
      <c r="BB1" s="548"/>
    </row>
    <row r="2" spans="1:81"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row>
    <row r="3" spans="1:81"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row>
    <row r="4" spans="1:81">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699">
        <v>39.5</v>
      </c>
      <c r="BZ4" s="699">
        <v>40</v>
      </c>
      <c r="CA4" s="699">
        <v>40.5</v>
      </c>
      <c r="CB4" s="699">
        <v>40.5</v>
      </c>
    </row>
    <row r="5" spans="1:81"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699">
        <v>36.5</v>
      </c>
      <c r="BZ5" s="699">
        <v>37.1</v>
      </c>
      <c r="CA5" s="699">
        <v>36.9</v>
      </c>
      <c r="CB5" s="699">
        <v>36.799999999999997</v>
      </c>
    </row>
    <row r="6" spans="1:81"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A6" si="11">(BV5*9)+12</f>
        <v>298.46181818181816</v>
      </c>
      <c r="BW6" s="737">
        <f t="shared" si="11"/>
        <v>178.95000000000002</v>
      </c>
      <c r="BX6" s="737">
        <f t="shared" si="11"/>
        <v>248.70000000000002</v>
      </c>
      <c r="BY6" s="699">
        <f t="shared" si="11"/>
        <v>340.5</v>
      </c>
      <c r="BZ6" s="699">
        <f t="shared" si="11"/>
        <v>345.90000000000003</v>
      </c>
      <c r="CA6" s="699">
        <f t="shared" si="11"/>
        <v>344.09999999999997</v>
      </c>
      <c r="CB6" s="699">
        <f t="shared" ref="CB6" si="12">(CB5*9)+12</f>
        <v>343.2</v>
      </c>
    </row>
    <row r="7" spans="1:81"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CA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8">
        <f t="shared" si="14"/>
        <v>340</v>
      </c>
      <c r="BY7" s="708">
        <f t="shared" si="14"/>
        <v>340</v>
      </c>
      <c r="BZ7" s="700">
        <f t="shared" si="14"/>
        <v>317.5</v>
      </c>
      <c r="CA7" s="700">
        <f t="shared" si="14"/>
        <v>320</v>
      </c>
      <c r="CB7" s="700">
        <f t="shared" ref="CB7" si="15">(CB8+CB9)/2</f>
        <v>327.5</v>
      </c>
    </row>
    <row r="8" spans="1:81"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7">
        <v>325</v>
      </c>
      <c r="CA8" s="707">
        <v>320</v>
      </c>
      <c r="CB8" s="707">
        <v>325</v>
      </c>
    </row>
    <row r="9" spans="1:81"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7">
        <v>310</v>
      </c>
      <c r="CA9" s="707">
        <v>320</v>
      </c>
      <c r="CB9" s="707">
        <v>330</v>
      </c>
    </row>
    <row r="10" spans="1:81"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A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-17.579999999999927</v>
      </c>
      <c r="BU10" s="710">
        <f t="shared" si="16"/>
        <v>-42.300000000000011</v>
      </c>
      <c r="BV10" s="710">
        <f t="shared" si="16"/>
        <v>-156.53818181818184</v>
      </c>
      <c r="BW10" s="701">
        <f t="shared" si="16"/>
        <v>-56.049999999999983</v>
      </c>
      <c r="BX10" s="701">
        <f t="shared" si="16"/>
        <v>-91.299999999999983</v>
      </c>
      <c r="BY10" s="701">
        <f t="shared" si="16"/>
        <v>0.5</v>
      </c>
      <c r="BZ10" s="701">
        <f t="shared" si="16"/>
        <v>28.400000000000034</v>
      </c>
      <c r="CA10" s="701">
        <f t="shared" si="16"/>
        <v>24.099999999999966</v>
      </c>
      <c r="CB10" s="701">
        <f t="shared" ref="CB10" si="17">CB6-CB7</f>
        <v>15.699999999999989</v>
      </c>
    </row>
    <row r="11" spans="1:81"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1"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BZ3</f>
        <v>44013</v>
      </c>
      <c r="CA12" s="573">
        <f>CA3</f>
        <v>44044</v>
      </c>
      <c r="CB12" s="573">
        <f>CB3</f>
        <v>44075</v>
      </c>
    </row>
    <row r="13" spans="1:81" ht="18.75" thickBot="1">
      <c r="A13" s="484" t="s">
        <v>237</v>
      </c>
      <c r="B13" s="452">
        <f t="shared" ref="B13:M13" si="18">(B7/11.6)-B4</f>
        <v>-7.6432512315270955</v>
      </c>
      <c r="C13" s="453">
        <f t="shared" si="18"/>
        <v>-16.01966379310344</v>
      </c>
      <c r="D13" s="453">
        <f t="shared" si="18"/>
        <v>-12.933589341692787</v>
      </c>
      <c r="E13" s="453">
        <f t="shared" si="18"/>
        <v>-18.549523809523819</v>
      </c>
      <c r="F13" s="453">
        <f t="shared" si="18"/>
        <v>-23.125965517241376</v>
      </c>
      <c r="G13" s="453">
        <f t="shared" si="18"/>
        <v>-25.667405582922832</v>
      </c>
      <c r="H13" s="453">
        <f t="shared" si="18"/>
        <v>-21.0679235382309</v>
      </c>
      <c r="I13" s="453">
        <f t="shared" si="18"/>
        <v>-15.200205254515595</v>
      </c>
      <c r="J13" s="454">
        <f t="shared" si="18"/>
        <v>-17.189435736677126</v>
      </c>
      <c r="K13" s="454">
        <f t="shared" si="18"/>
        <v>-14.631739811912215</v>
      </c>
      <c r="L13" s="455">
        <f t="shared" si="18"/>
        <v>-6.3630131362889983</v>
      </c>
      <c r="M13" s="485">
        <f t="shared" si="18"/>
        <v>5.6571964017990979</v>
      </c>
      <c r="N13" s="452">
        <f t="shared" ref="N13:N14" si="19">AVERAGE(B13:D13)</f>
        <v>-12.198834788774441</v>
      </c>
      <c r="O13" s="453">
        <f t="shared" ref="O13:O14" si="20">AVERAGE(E13:G13)</f>
        <v>-22.447631636562676</v>
      </c>
      <c r="P13" s="453">
        <f t="shared" ref="P13:P14" si="21">AVERAGE(H13:J13)</f>
        <v>-17.81918817647454</v>
      </c>
      <c r="Q13" s="486">
        <f t="shared" ref="Q13:Q14" si="22">AVERAGE(K13:M13)</f>
        <v>-5.112518848800705</v>
      </c>
      <c r="R13" s="487">
        <f t="shared" ref="R13:R14" si="23">AVERAGE(B13:M13)</f>
        <v>-14.39454336265309</v>
      </c>
      <c r="S13" s="456">
        <f t="shared" ref="S13:AD13" si="24">(S7/11.6)-S4</f>
        <v>4.4836034482758613</v>
      </c>
      <c r="T13" s="457">
        <f t="shared" si="24"/>
        <v>-3.7965517241379274</v>
      </c>
      <c r="U13" s="457">
        <f t="shared" si="24"/>
        <v>-9.065517241379311</v>
      </c>
      <c r="V13" s="457">
        <f t="shared" si="24"/>
        <v>-10.407405582922831</v>
      </c>
      <c r="W13" s="457">
        <f t="shared" si="24"/>
        <v>-14.353934169278993</v>
      </c>
      <c r="X13" s="457">
        <f t="shared" si="24"/>
        <v>-16.715353901996366</v>
      </c>
      <c r="Y13" s="488">
        <f t="shared" si="24"/>
        <v>-16.511724137931033</v>
      </c>
      <c r="Z13" s="512">
        <f t="shared" si="24"/>
        <v>-18.960893416927892</v>
      </c>
      <c r="AA13" s="512">
        <f t="shared" si="24"/>
        <v>-17.036420361247952</v>
      </c>
      <c r="AB13" s="457">
        <f t="shared" si="24"/>
        <v>-18.639696223316911</v>
      </c>
      <c r="AC13" s="488">
        <f t="shared" si="24"/>
        <v>-8.5197178683385602</v>
      </c>
      <c r="AD13" s="520">
        <f t="shared" si="24"/>
        <v>-17.959688013136294</v>
      </c>
      <c r="AE13" s="459">
        <f t="shared" ref="AE13:AE14" si="25">AVERAGE(S13:U13)</f>
        <v>-2.7928218390804589</v>
      </c>
      <c r="AF13" s="458">
        <f t="shared" ref="AF13:AF14" si="26">AVERAGE(V13:X13)</f>
        <v>-13.825564551399395</v>
      </c>
      <c r="AG13" s="458">
        <f t="shared" ref="AG13:AG14" si="27">AVERAGE(Y13:AA13)</f>
        <v>-17.503012638702291</v>
      </c>
      <c r="AH13" s="458">
        <f t="shared" ref="AH13:AH14" si="28">AVERAGE(AB13:AD13)</f>
        <v>-15.039700701597255</v>
      </c>
      <c r="AI13" s="531">
        <f t="shared" ref="AI13:AI14" si="29">AVERAGE(S13:AD13)</f>
        <v>-12.290274932694849</v>
      </c>
      <c r="AJ13" s="619">
        <f t="shared" ref="AJ13:CA13" si="30">(AJ7/11.6)-AJ4</f>
        <v>-13.633793103448276</v>
      </c>
      <c r="AK13" s="620">
        <f t="shared" si="30"/>
        <v>-6.5951724137931009</v>
      </c>
      <c r="AL13" s="545">
        <f t="shared" si="30"/>
        <v>-4.6482758620689637</v>
      </c>
      <c r="AM13" s="546">
        <f t="shared" si="30"/>
        <v>-12.634827586206896</v>
      </c>
      <c r="AN13" s="546">
        <f t="shared" si="30"/>
        <v>-17.134827586206896</v>
      </c>
      <c r="AO13" s="546">
        <f t="shared" si="30"/>
        <v>-13.064827586206896</v>
      </c>
      <c r="AP13" s="546">
        <f t="shared" si="30"/>
        <v>-16.966551724137929</v>
      </c>
      <c r="AQ13" s="546">
        <f t="shared" si="30"/>
        <v>-12.28896551724138</v>
      </c>
      <c r="AR13" s="546">
        <f t="shared" si="30"/>
        <v>-11.427120689655169</v>
      </c>
      <c r="AS13" s="546">
        <f t="shared" si="30"/>
        <v>-5.7655172413793068</v>
      </c>
      <c r="AT13" s="546">
        <f t="shared" si="30"/>
        <v>-11.03551724137931</v>
      </c>
      <c r="AU13" s="621">
        <f t="shared" si="30"/>
        <v>-11.600000000000001</v>
      </c>
      <c r="AV13" s="568">
        <f t="shared" si="30"/>
        <v>-16.189999999999998</v>
      </c>
      <c r="AW13" s="569">
        <f t="shared" si="30"/>
        <v>-18.323448275862063</v>
      </c>
      <c r="AX13" s="569">
        <f t="shared" si="30"/>
        <v>-22.007241379310344</v>
      </c>
      <c r="AY13" s="569">
        <f t="shared" si="30"/>
        <v>-27.537241379310338</v>
      </c>
      <c r="AZ13" s="569">
        <f t="shared" si="30"/>
        <v>-31.091034482758616</v>
      </c>
      <c r="BA13" s="569">
        <f t="shared" si="30"/>
        <v>-25.314137931034487</v>
      </c>
      <c r="BB13" s="569">
        <f t="shared" si="30"/>
        <v>-24.628620689655179</v>
      </c>
      <c r="BC13" s="569">
        <f t="shared" si="30"/>
        <v>-21.843448275862059</v>
      </c>
      <c r="BD13" s="569">
        <f t="shared" si="30"/>
        <v>-21.767241379310342</v>
      </c>
      <c r="BE13" s="569">
        <f t="shared" si="30"/>
        <v>-22.924482758620691</v>
      </c>
      <c r="BF13" s="569">
        <f t="shared" si="30"/>
        <v>-19.654827586206899</v>
      </c>
      <c r="BG13" s="664">
        <f t="shared" si="30"/>
        <v>-20.25103448275862</v>
      </c>
      <c r="BH13" s="669">
        <f t="shared" si="30"/>
        <v>-22.442068965517237</v>
      </c>
      <c r="BI13" s="669">
        <f t="shared" si="30"/>
        <v>-25.345862068965509</v>
      </c>
      <c r="BJ13" s="669">
        <f t="shared" si="30"/>
        <v>-23.395517241379316</v>
      </c>
      <c r="BK13" s="669">
        <f t="shared" si="30"/>
        <v>-25.691379310344828</v>
      </c>
      <c r="BL13" s="669">
        <f t="shared" si="30"/>
        <v>-23.905862068965511</v>
      </c>
      <c r="BM13" s="669">
        <f t="shared" si="30"/>
        <v>-25.337586206896546</v>
      </c>
      <c r="BN13" s="669">
        <f t="shared" si="30"/>
        <v>-31.78448275862069</v>
      </c>
      <c r="BO13" s="669">
        <f t="shared" si="30"/>
        <v>-27.64448275862069</v>
      </c>
      <c r="BP13" s="669">
        <f t="shared" si="30"/>
        <v>-30.516551724137926</v>
      </c>
      <c r="BQ13" s="669">
        <f t="shared" si="30"/>
        <v>-22.516551724137926</v>
      </c>
      <c r="BR13" s="669">
        <f t="shared" si="30"/>
        <v>-24.084482758620688</v>
      </c>
      <c r="BS13" s="669">
        <f t="shared" si="30"/>
        <v>-25.422413793103445</v>
      </c>
      <c r="BT13" s="669">
        <f>(BT7/11.6)-BT4</f>
        <v>-14.505517241379316</v>
      </c>
      <c r="BU13" s="669">
        <f t="shared" si="30"/>
        <v>-8.9613793103448245</v>
      </c>
      <c r="BV13" s="669">
        <f t="shared" si="30"/>
        <v>5.5241379310344811</v>
      </c>
      <c r="BW13" s="669">
        <f t="shared" si="30"/>
        <v>-0.13137931034482619</v>
      </c>
      <c r="BX13" s="669">
        <f t="shared" si="30"/>
        <v>-1.1596551724137925</v>
      </c>
      <c r="BY13" s="664">
        <f t="shared" si="30"/>
        <v>-10.189655172413794</v>
      </c>
      <c r="BZ13" s="664">
        <f t="shared" si="30"/>
        <v>-12.629310344827584</v>
      </c>
      <c r="CA13" s="664">
        <f t="shared" si="30"/>
        <v>-12.913793103448274</v>
      </c>
      <c r="CB13" s="664">
        <f t="shared" ref="CB13" si="31">(CB7/11.6)-CB4</f>
        <v>-12.267241379310345</v>
      </c>
    </row>
    <row r="14" spans="1:81" s="503" customFormat="1" ht="18" hidden="1" customHeight="1">
      <c r="A14" s="489" t="s">
        <v>238</v>
      </c>
      <c r="B14" s="460">
        <f>(333/11.6)-B4</f>
        <v>-16.867389162561576</v>
      </c>
      <c r="C14" s="461">
        <f t="shared" ref="C14:M14" si="32">(333/11.6)-C4</f>
        <v>-27.140353448275857</v>
      </c>
      <c r="D14" s="461">
        <f t="shared" si="32"/>
        <v>-25.950830721003133</v>
      </c>
      <c r="E14" s="461">
        <f t="shared" si="32"/>
        <v>-29.842627257799681</v>
      </c>
      <c r="F14" s="461">
        <f t="shared" si="32"/>
        <v>-34.85010344827586</v>
      </c>
      <c r="G14" s="461">
        <f t="shared" si="32"/>
        <v>-33.08119868637111</v>
      </c>
      <c r="H14" s="461">
        <f t="shared" si="32"/>
        <v>-27.447233883058484</v>
      </c>
      <c r="I14" s="461">
        <f t="shared" si="32"/>
        <v>-19.165722495894908</v>
      </c>
      <c r="J14" s="462">
        <f t="shared" si="32"/>
        <v>-16.672194357366781</v>
      </c>
      <c r="K14" s="490">
        <f t="shared" si="32"/>
        <v>-17.131739811912215</v>
      </c>
      <c r="L14" s="491">
        <f t="shared" si="32"/>
        <v>-13.087151067323479</v>
      </c>
      <c r="M14" s="492">
        <f t="shared" si="32"/>
        <v>-5.8083208395802153</v>
      </c>
      <c r="N14" s="493">
        <f t="shared" si="19"/>
        <v>-23.319524443946857</v>
      </c>
      <c r="O14" s="494">
        <f t="shared" si="20"/>
        <v>-32.591309797482218</v>
      </c>
      <c r="P14" s="494">
        <f t="shared" si="21"/>
        <v>-21.09505024544006</v>
      </c>
      <c r="Q14" s="495">
        <f t="shared" si="22"/>
        <v>-12.009070572938635</v>
      </c>
      <c r="R14" s="496">
        <f t="shared" si="23"/>
        <v>-22.253738764951944</v>
      </c>
      <c r="S14" s="497">
        <f t="shared" ref="S14:AD14" si="33">(333/11.6)-S4</f>
        <v>1.8973965517241353</v>
      </c>
      <c r="T14" s="498">
        <f t="shared" si="33"/>
        <v>-0.69310344827585979</v>
      </c>
      <c r="U14" s="498">
        <f t="shared" si="33"/>
        <v>-6.3931034482758626</v>
      </c>
      <c r="V14" s="498">
        <f t="shared" si="33"/>
        <v>-10.321198686371108</v>
      </c>
      <c r="W14" s="498">
        <f t="shared" si="33"/>
        <v>-15.560830721003132</v>
      </c>
      <c r="X14" s="498">
        <f t="shared" si="33"/>
        <v>-17.66362976406533</v>
      </c>
      <c r="Y14" s="499">
        <f t="shared" si="33"/>
        <v>-13.753103448275862</v>
      </c>
      <c r="Z14" s="513">
        <f t="shared" si="33"/>
        <v>-14.995376175548582</v>
      </c>
      <c r="AA14" s="513">
        <f t="shared" si="33"/>
        <v>-14.622627257799675</v>
      </c>
      <c r="AB14" s="498">
        <f t="shared" si="33"/>
        <v>-20.277627257799669</v>
      </c>
      <c r="AC14" s="499">
        <f t="shared" si="33"/>
        <v>-15.157648902821318</v>
      </c>
      <c r="AD14" s="525">
        <f t="shared" si="33"/>
        <v>-23.390722495894916</v>
      </c>
      <c r="AE14" s="501">
        <f t="shared" si="25"/>
        <v>-1.7296034482758624</v>
      </c>
      <c r="AF14" s="500">
        <f t="shared" si="26"/>
        <v>-14.515219723813189</v>
      </c>
      <c r="AG14" s="500">
        <f t="shared" si="27"/>
        <v>-14.457035627208038</v>
      </c>
      <c r="AH14" s="500">
        <f t="shared" si="28"/>
        <v>-19.608666218838636</v>
      </c>
      <c r="AI14" s="502">
        <f t="shared" si="29"/>
        <v>-12.577631254533932</v>
      </c>
      <c r="AJ14" s="537">
        <f t="shared" ref="AJ14:AU14" si="34">(333/11.6)-AJ4</f>
        <v>-25.01310344827586</v>
      </c>
      <c r="AK14" s="538">
        <f t="shared" si="34"/>
        <v>-25.733103448275859</v>
      </c>
      <c r="AL14" s="538">
        <f t="shared" si="34"/>
        <v>-22.493103448275864</v>
      </c>
      <c r="AM14" s="539">
        <f t="shared" si="34"/>
        <v>-23.58310344827586</v>
      </c>
      <c r="AN14" s="539">
        <f t="shared" si="34"/>
        <v>-21.83310344827586</v>
      </c>
      <c r="AO14" s="539">
        <f t="shared" si="34"/>
        <v>-17.76310344827586</v>
      </c>
      <c r="AP14" s="539">
        <f t="shared" si="34"/>
        <v>-18.863103448275861</v>
      </c>
      <c r="AQ14" s="540">
        <f t="shared" si="34"/>
        <v>-21.51310344827586</v>
      </c>
      <c r="AR14" s="541">
        <f t="shared" si="34"/>
        <v>-24.961603448275856</v>
      </c>
      <c r="AS14" s="542">
        <f t="shared" si="34"/>
        <v>-26.843103448275858</v>
      </c>
      <c r="AT14" s="543">
        <f t="shared" si="34"/>
        <v>-32.113103448275865</v>
      </c>
      <c r="AU14" s="544">
        <f t="shared" si="34"/>
        <v>-32.893103448275866</v>
      </c>
      <c r="AV14" s="542"/>
      <c r="AW14" s="543"/>
      <c r="AX14" s="543"/>
      <c r="AY14" s="543"/>
      <c r="AZ14" s="544"/>
      <c r="BB14"/>
      <c r="BX14" s="655"/>
      <c r="BY14" s="655"/>
      <c r="BZ14" s="655"/>
      <c r="CA14" s="655"/>
      <c r="CB14" s="655"/>
      <c r="CC14" s="767"/>
    </row>
    <row r="15" spans="1:81" s="507" customFormat="1">
      <c r="A15" s="764"/>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c r="CC15" s="768"/>
    </row>
    <row r="16" spans="1:81" s="507" customFormat="1">
      <c r="A16" s="1233" t="s">
        <v>303</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c r="CC16" s="768"/>
    </row>
    <row r="17" spans="1:81" s="507" customFormat="1">
      <c r="CC17" s="769"/>
    </row>
    <row r="18" spans="1:81" s="507" customFormat="1" ht="18.75" thickBot="1">
      <c r="A18" s="764"/>
      <c r="B18" s="764"/>
      <c r="C18" s="764"/>
      <c r="D18" s="764"/>
      <c r="E18" s="764"/>
      <c r="F18" s="764"/>
      <c r="G18" s="764"/>
      <c r="H18" s="764"/>
      <c r="I18" s="764"/>
      <c r="J18" s="764"/>
      <c r="K18" s="764"/>
      <c r="L18" s="764"/>
      <c r="M18" s="764"/>
      <c r="N18" s="764"/>
      <c r="O18" s="764"/>
      <c r="P18" s="764"/>
      <c r="Q18" s="764"/>
      <c r="R18" s="764"/>
      <c r="S18" s="764"/>
      <c r="T18" s="764"/>
      <c r="U18" s="764"/>
      <c r="V18" s="764"/>
      <c r="W18" s="764"/>
      <c r="X18" s="764"/>
      <c r="Y18" s="764"/>
      <c r="Z18" s="764"/>
      <c r="AA18" s="764"/>
      <c r="AB18" s="764"/>
      <c r="AC18" s="764"/>
      <c r="AD18" s="764"/>
      <c r="AE18" s="764"/>
      <c r="AF18" s="764"/>
      <c r="AG18" s="764"/>
      <c r="AH18" s="764"/>
      <c r="AI18" s="764"/>
      <c r="AJ18" s="764"/>
      <c r="AK18" s="764"/>
      <c r="AL18" s="764"/>
      <c r="AM18" s="764"/>
      <c r="AN18" s="764"/>
      <c r="AO18" s="764"/>
      <c r="AP18" s="764"/>
      <c r="AQ18" s="764"/>
      <c r="AR18" s="764"/>
      <c r="AS18" s="764"/>
      <c r="AT18" s="764"/>
      <c r="AU18" s="764"/>
      <c r="AV18" s="764"/>
      <c r="AW18" s="764"/>
      <c r="AX18" s="764"/>
      <c r="AY18" s="764"/>
      <c r="AZ18" s="764"/>
      <c r="BA18" s="764"/>
      <c r="BB18" s="764"/>
      <c r="BC18" s="764"/>
      <c r="BD18" s="764"/>
      <c r="BE18" s="764"/>
      <c r="BF18" s="764"/>
      <c r="BG18" s="764"/>
      <c r="BH18" s="764"/>
      <c r="BI18" s="764"/>
      <c r="BJ18" s="764"/>
      <c r="BK18" s="764"/>
      <c r="BL18" s="764"/>
      <c r="BM18" s="764"/>
      <c r="BN18" s="764"/>
      <c r="BO18" s="764"/>
      <c r="BP18" s="764"/>
      <c r="BQ18" s="764"/>
      <c r="BR18" s="764"/>
      <c r="BS18" s="764"/>
      <c r="BT18" s="726" t="s">
        <v>274</v>
      </c>
      <c r="BU18" s="726" t="s">
        <v>273</v>
      </c>
      <c r="BV18" s="726" t="s">
        <v>273</v>
      </c>
      <c r="BW18" s="764"/>
      <c r="CC18" s="769"/>
    </row>
    <row r="19" spans="1:81"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c r="CC19" s="780" t="s">
        <v>311</v>
      </c>
    </row>
    <row r="20" spans="1:81" s="507" customFormat="1" hidden="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5">AVERAGE(AX21:AX24)</f>
        <v>482.5</v>
      </c>
      <c r="AY20" s="642">
        <f t="shared" si="35"/>
        <v>467.5</v>
      </c>
      <c r="AZ20" s="642">
        <f t="shared" si="35"/>
        <v>487.125</v>
      </c>
      <c r="BA20" s="642">
        <f t="shared" si="35"/>
        <v>555.75</v>
      </c>
      <c r="BB20" s="642">
        <f t="shared" si="35"/>
        <v>539.75</v>
      </c>
      <c r="BC20" s="642">
        <f t="shared" si="35"/>
        <v>560.625</v>
      </c>
      <c r="BD20" s="642">
        <f t="shared" si="35"/>
        <v>606.25</v>
      </c>
      <c r="BE20" s="642">
        <f t="shared" si="35"/>
        <v>651.875</v>
      </c>
      <c r="BF20" s="642">
        <f t="shared" si="35"/>
        <v>591.25</v>
      </c>
      <c r="BG20" s="642">
        <f t="shared" si="35"/>
        <v>453.75</v>
      </c>
      <c r="BH20" s="642">
        <f t="shared" si="35"/>
        <v>409.16666666666669</v>
      </c>
      <c r="BI20" s="642">
        <f t="shared" ref="BI20:BV20" si="36">AVERAGE(BI21:BI25)</f>
        <v>436</v>
      </c>
      <c r="BJ20" s="642">
        <f t="shared" si="36"/>
        <v>486</v>
      </c>
      <c r="BK20" s="642">
        <f t="shared" si="36"/>
        <v>513</v>
      </c>
      <c r="BL20" s="642">
        <f t="shared" si="36"/>
        <v>528.5</v>
      </c>
      <c r="BM20" s="642">
        <f t="shared" si="36"/>
        <v>428.75</v>
      </c>
      <c r="BN20" s="642">
        <f t="shared" si="36"/>
        <v>349.5</v>
      </c>
      <c r="BO20" s="642">
        <f t="shared" si="36"/>
        <v>380.625</v>
      </c>
      <c r="BP20" s="642">
        <f t="shared" si="36"/>
        <v>345.5</v>
      </c>
      <c r="BQ20" s="642">
        <f t="shared" si="36"/>
        <v>393.75</v>
      </c>
      <c r="BR20" s="642">
        <f t="shared" si="36"/>
        <v>432.5</v>
      </c>
      <c r="BS20" s="702">
        <f t="shared" si="36"/>
        <v>423.125</v>
      </c>
      <c r="BT20" s="702">
        <f t="shared" si="36"/>
        <v>485.625</v>
      </c>
      <c r="BU20" s="702">
        <f t="shared" si="36"/>
        <v>547.5</v>
      </c>
      <c r="BV20" s="702">
        <f t="shared" si="36"/>
        <v>407.5</v>
      </c>
      <c r="BW20" s="702">
        <f t="shared" ref="BW20:CB20" si="37">AVERAGE(BW21:BW26)</f>
        <v>278.75</v>
      </c>
      <c r="BX20" s="702">
        <f t="shared" si="37"/>
        <v>339.16666666666669</v>
      </c>
      <c r="BY20" s="674">
        <f t="shared" si="37"/>
        <v>320</v>
      </c>
      <c r="BZ20" s="674">
        <f t="shared" si="37"/>
        <v>318.83333333333331</v>
      </c>
      <c r="CA20" s="674">
        <f t="shared" si="37"/>
        <v>317.96666666666664</v>
      </c>
      <c r="CB20" s="771">
        <f t="shared" si="37"/>
        <v>324.41666666666669</v>
      </c>
      <c r="CC20" s="776"/>
    </row>
    <row r="21" spans="1:81" s="507" customFormat="1" hidden="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A26" si="38">(AX29+AX37)/2</f>
        <v>475</v>
      </c>
      <c r="AY21" s="657">
        <f t="shared" si="38"/>
        <v>465</v>
      </c>
      <c r="AZ21" s="657">
        <f t="shared" si="38"/>
        <v>485</v>
      </c>
      <c r="BA21" s="652">
        <f t="shared" si="38"/>
        <v>560</v>
      </c>
      <c r="BB21" s="657">
        <f t="shared" si="38"/>
        <v>540</v>
      </c>
      <c r="BC21" s="657">
        <f t="shared" si="38"/>
        <v>560</v>
      </c>
      <c r="BD21" s="657">
        <f t="shared" si="38"/>
        <v>602.5</v>
      </c>
      <c r="BE21" s="652">
        <f t="shared" si="38"/>
        <v>657.5</v>
      </c>
      <c r="BF21" s="657">
        <f t="shared" si="38"/>
        <v>605</v>
      </c>
      <c r="BG21" s="657">
        <f t="shared" si="38"/>
        <v>460</v>
      </c>
      <c r="BH21" s="652">
        <f t="shared" si="38"/>
        <v>415</v>
      </c>
      <c r="BI21" s="657">
        <f t="shared" si="38"/>
        <v>435</v>
      </c>
      <c r="BJ21" s="657">
        <f t="shared" si="38"/>
        <v>485</v>
      </c>
      <c r="BK21" s="652">
        <f t="shared" si="38"/>
        <v>525</v>
      </c>
      <c r="BL21" s="657">
        <f t="shared" si="38"/>
        <v>520</v>
      </c>
      <c r="BM21" s="657">
        <f t="shared" si="38"/>
        <v>440</v>
      </c>
      <c r="BN21" s="657">
        <f t="shared" si="38"/>
        <v>352.5</v>
      </c>
      <c r="BO21" s="652">
        <f t="shared" si="38"/>
        <v>375</v>
      </c>
      <c r="BP21" s="657">
        <f t="shared" si="38"/>
        <v>345</v>
      </c>
      <c r="BQ21" s="657">
        <f t="shared" si="38"/>
        <v>382.5</v>
      </c>
      <c r="BR21" s="657">
        <f t="shared" si="38"/>
        <v>425</v>
      </c>
      <c r="BS21" s="652">
        <f t="shared" si="38"/>
        <v>427.5</v>
      </c>
      <c r="BT21" s="711">
        <f t="shared" si="38"/>
        <v>485</v>
      </c>
      <c r="BU21" s="657">
        <f t="shared" si="38"/>
        <v>550</v>
      </c>
      <c r="BV21" s="652">
        <f t="shared" si="38"/>
        <v>425</v>
      </c>
      <c r="BW21" s="652">
        <f t="shared" si="38"/>
        <v>275</v>
      </c>
      <c r="BX21" s="724">
        <f t="shared" si="38"/>
        <v>352.5</v>
      </c>
      <c r="BY21" s="652">
        <f t="shared" si="38"/>
        <v>310</v>
      </c>
      <c r="BZ21" s="652">
        <f t="shared" si="38"/>
        <v>310</v>
      </c>
      <c r="CA21" s="652">
        <f t="shared" si="38"/>
        <v>315</v>
      </c>
      <c r="CB21" s="772">
        <f t="shared" ref="CB21" si="39">(CB29+CB37)/2</f>
        <v>322.5</v>
      </c>
      <c r="CC21" s="776"/>
    </row>
    <row r="22" spans="1:81" s="507" customFormat="1" hidden="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8"/>
        <v>490</v>
      </c>
      <c r="AY22" s="657">
        <f t="shared" si="38"/>
        <v>465</v>
      </c>
      <c r="AZ22" s="657">
        <f t="shared" si="38"/>
        <v>485</v>
      </c>
      <c r="BA22" s="657">
        <f t="shared" si="38"/>
        <v>550</v>
      </c>
      <c r="BB22" s="652">
        <f t="shared" si="38"/>
        <v>542.5</v>
      </c>
      <c r="BC22" s="662">
        <f t="shared" si="38"/>
        <v>567.5</v>
      </c>
      <c r="BD22" s="652">
        <f t="shared" si="38"/>
        <v>610</v>
      </c>
      <c r="BE22" s="657">
        <f t="shared" si="38"/>
        <v>660</v>
      </c>
      <c r="BF22" s="657">
        <f t="shared" si="38"/>
        <v>585</v>
      </c>
      <c r="BG22" s="657">
        <f t="shared" si="38"/>
        <v>460</v>
      </c>
      <c r="BH22" s="657">
        <f t="shared" si="38"/>
        <v>407.5</v>
      </c>
      <c r="BI22" s="657">
        <f t="shared" si="38"/>
        <v>437.5</v>
      </c>
      <c r="BJ22" s="657">
        <f t="shared" si="38"/>
        <v>490</v>
      </c>
      <c r="BK22" s="657">
        <f t="shared" si="38"/>
        <v>510</v>
      </c>
      <c r="BL22" s="652">
        <f t="shared" si="38"/>
        <v>527.5</v>
      </c>
      <c r="BM22" s="657">
        <f t="shared" si="38"/>
        <v>430</v>
      </c>
      <c r="BN22" s="657">
        <f t="shared" si="38"/>
        <v>355</v>
      </c>
      <c r="BO22" s="657">
        <f t="shared" si="38"/>
        <v>395</v>
      </c>
      <c r="BP22" s="657">
        <f t="shared" si="38"/>
        <v>345</v>
      </c>
      <c r="BQ22" s="657">
        <f t="shared" si="38"/>
        <v>397.5</v>
      </c>
      <c r="BR22" s="657">
        <f t="shared" si="38"/>
        <v>430</v>
      </c>
      <c r="BS22" s="657">
        <f t="shared" si="38"/>
        <v>420</v>
      </c>
      <c r="BT22" s="652">
        <f t="shared" si="38"/>
        <v>500</v>
      </c>
      <c r="BU22" s="657">
        <f t="shared" si="38"/>
        <v>545</v>
      </c>
      <c r="BV22" s="657">
        <f t="shared" si="38"/>
        <v>410</v>
      </c>
      <c r="BW22" s="652">
        <f t="shared" si="38"/>
        <v>275</v>
      </c>
      <c r="BX22" s="630">
        <f>(BX30+BX38)/2</f>
        <v>342.5</v>
      </c>
      <c r="BY22" s="652">
        <f>(BY30+BY38)/2</f>
        <v>332.5</v>
      </c>
      <c r="BZ22" s="652">
        <f>(BZ30+BZ38)/2</f>
        <v>322.5</v>
      </c>
      <c r="CA22" s="652">
        <f>(CA30+CA38)/2</f>
        <v>305</v>
      </c>
      <c r="CB22" s="772">
        <f>(CB30+CB38)/2</f>
        <v>312.5</v>
      </c>
      <c r="CC22" s="776"/>
    </row>
    <row r="23" spans="1:81" s="507" customFormat="1" hidden="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8"/>
        <v>487.5</v>
      </c>
      <c r="AY23" s="657">
        <f t="shared" si="38"/>
        <v>470</v>
      </c>
      <c r="AZ23" s="657">
        <f t="shared" si="38"/>
        <v>486</v>
      </c>
      <c r="BA23" s="657">
        <f t="shared" si="38"/>
        <v>550</v>
      </c>
      <c r="BB23" s="657">
        <f t="shared" si="38"/>
        <v>535</v>
      </c>
      <c r="BC23" s="657">
        <f t="shared" si="38"/>
        <v>560</v>
      </c>
      <c r="BD23" s="657">
        <f t="shared" si="38"/>
        <v>605</v>
      </c>
      <c r="BE23" s="657">
        <f t="shared" si="38"/>
        <v>640</v>
      </c>
      <c r="BF23" s="657">
        <f t="shared" si="38"/>
        <v>600</v>
      </c>
      <c r="BG23" s="657">
        <f t="shared" si="38"/>
        <v>455</v>
      </c>
      <c r="BH23" s="657">
        <f t="shared" si="38"/>
        <v>405</v>
      </c>
      <c r="BI23" s="652">
        <f t="shared" si="38"/>
        <v>440</v>
      </c>
      <c r="BJ23" s="657">
        <f t="shared" si="38"/>
        <v>480</v>
      </c>
      <c r="BK23" s="657">
        <f t="shared" si="38"/>
        <v>507.5</v>
      </c>
      <c r="BL23" s="657">
        <f t="shared" si="38"/>
        <v>535</v>
      </c>
      <c r="BM23" s="652">
        <f t="shared" si="38"/>
        <v>420</v>
      </c>
      <c r="BN23" s="657">
        <f t="shared" si="38"/>
        <v>325</v>
      </c>
      <c r="BO23" s="657">
        <f t="shared" si="38"/>
        <v>377.5</v>
      </c>
      <c r="BP23" s="657">
        <f t="shared" si="38"/>
        <v>342.5</v>
      </c>
      <c r="BQ23" s="657">
        <f t="shared" si="38"/>
        <v>395</v>
      </c>
      <c r="BR23" s="657">
        <f t="shared" si="38"/>
        <v>435</v>
      </c>
      <c r="BS23" s="657">
        <f t="shared" si="38"/>
        <v>425</v>
      </c>
      <c r="BT23" s="711">
        <f t="shared" si="38"/>
        <v>490</v>
      </c>
      <c r="BU23" s="652">
        <f t="shared" si="38"/>
        <v>540</v>
      </c>
      <c r="BV23" s="657">
        <f t="shared" si="38"/>
        <v>375</v>
      </c>
      <c r="BW23" s="652">
        <f t="shared" si="38"/>
        <v>275</v>
      </c>
      <c r="BX23" s="630">
        <f t="shared" si="38"/>
        <v>342.5</v>
      </c>
      <c r="BY23" s="652">
        <f t="shared" si="38"/>
        <v>317.5</v>
      </c>
      <c r="BZ23" s="652">
        <f t="shared" si="38"/>
        <v>330</v>
      </c>
      <c r="CA23" s="652">
        <f t="shared" si="38"/>
        <v>332.5</v>
      </c>
      <c r="CB23" s="772">
        <f t="shared" ref="CB23" si="40">(CB31+CB39)/2</f>
        <v>340</v>
      </c>
      <c r="CC23" s="776"/>
    </row>
    <row r="24" spans="1:81" s="507" customFormat="1" hidden="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8"/>
        <v>477.5</v>
      </c>
      <c r="AY24" s="657">
        <f t="shared" si="38"/>
        <v>470</v>
      </c>
      <c r="AZ24" s="652">
        <f t="shared" si="38"/>
        <v>492.5</v>
      </c>
      <c r="BA24" s="657">
        <f t="shared" si="38"/>
        <v>563</v>
      </c>
      <c r="BB24" s="657">
        <f t="shared" si="38"/>
        <v>541.5</v>
      </c>
      <c r="BC24" s="657">
        <f t="shared" si="38"/>
        <v>555</v>
      </c>
      <c r="BD24" s="657">
        <f t="shared" si="38"/>
        <v>607.5</v>
      </c>
      <c r="BE24" s="657">
        <f t="shared" si="38"/>
        <v>650</v>
      </c>
      <c r="BF24" s="652">
        <f t="shared" si="38"/>
        <v>575</v>
      </c>
      <c r="BG24" s="652">
        <f t="shared" si="38"/>
        <v>440</v>
      </c>
      <c r="BH24" s="652"/>
      <c r="BI24" s="657">
        <f t="shared" si="38"/>
        <v>432.5</v>
      </c>
      <c r="BJ24" s="652">
        <f t="shared" si="38"/>
        <v>492.5</v>
      </c>
      <c r="BK24" s="657">
        <f t="shared" si="38"/>
        <v>512.5</v>
      </c>
      <c r="BL24" s="657">
        <f t="shared" si="38"/>
        <v>535</v>
      </c>
      <c r="BM24" s="652">
        <f t="shared" si="38"/>
        <v>425</v>
      </c>
      <c r="BN24" s="652">
        <f t="shared" si="38"/>
        <v>360</v>
      </c>
      <c r="BO24" s="652">
        <f t="shared" si="38"/>
        <v>375</v>
      </c>
      <c r="BP24" s="657">
        <f t="shared" si="38"/>
        <v>345</v>
      </c>
      <c r="BQ24" s="652">
        <f t="shared" si="38"/>
        <v>400</v>
      </c>
      <c r="BR24" s="657">
        <f t="shared" si="38"/>
        <v>435</v>
      </c>
      <c r="BS24" s="657"/>
      <c r="BT24" s="705"/>
      <c r="BU24" s="706"/>
      <c r="BV24" s="657">
        <f>(BV32+BV40)/2</f>
        <v>420</v>
      </c>
      <c r="BW24" s="657">
        <f>(BW32+BW40)/2</f>
        <v>290</v>
      </c>
      <c r="BX24" s="724">
        <f t="shared" si="38"/>
        <v>352.5</v>
      </c>
      <c r="BY24" s="652">
        <f t="shared" si="38"/>
        <v>337.5</v>
      </c>
      <c r="BZ24" s="652">
        <f t="shared" si="38"/>
        <v>312.5</v>
      </c>
      <c r="CA24" s="652">
        <f t="shared" si="38"/>
        <v>322.5</v>
      </c>
      <c r="CB24" s="772">
        <f t="shared" ref="CB24" si="41">(CB32+CB40)/2</f>
        <v>332.5</v>
      </c>
      <c r="CC24" s="776"/>
    </row>
    <row r="25" spans="1:81" s="507" customFormat="1" hidden="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42">(BW33+BW41)/2</f>
        <v>277.5</v>
      </c>
      <c r="BX25" s="672">
        <f t="shared" si="42"/>
        <v>342.5</v>
      </c>
      <c r="BY25" s="652">
        <f t="shared" si="42"/>
        <v>290</v>
      </c>
      <c r="BZ25" s="652">
        <f t="shared" si="38"/>
        <v>310</v>
      </c>
      <c r="CA25" s="652">
        <f t="shared" si="38"/>
        <v>325</v>
      </c>
      <c r="CB25" s="772">
        <f t="shared" ref="CB25" si="43">(CB33+CB41)/2</f>
        <v>335</v>
      </c>
      <c r="CC25" s="776"/>
    </row>
    <row r="26" spans="1:81" s="507" customFormat="1" hidden="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42"/>
        <v>280</v>
      </c>
      <c r="BX26" s="724">
        <f t="shared" si="42"/>
        <v>302.5</v>
      </c>
      <c r="BY26" s="652">
        <f t="shared" si="42"/>
        <v>332.5</v>
      </c>
      <c r="BZ26" s="652">
        <f t="shared" si="38"/>
        <v>328</v>
      </c>
      <c r="CA26" s="652">
        <f t="shared" si="38"/>
        <v>307.8</v>
      </c>
      <c r="CB26" s="772">
        <f t="shared" ref="CB26" si="44">(CB34+CB42)/2</f>
        <v>304</v>
      </c>
      <c r="CC26" s="776"/>
    </row>
    <row r="27" spans="1:81"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c r="CC27" s="776"/>
    </row>
    <row r="28" spans="1:81"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45">AVERAGE(AY29:AY32)</f>
        <v>471.25</v>
      </c>
      <c r="AZ28" s="642">
        <v>484</v>
      </c>
      <c r="BA28" s="642">
        <f t="shared" si="45"/>
        <v>555.75</v>
      </c>
      <c r="BB28" s="642">
        <f t="shared" si="45"/>
        <v>536.25</v>
      </c>
      <c r="BC28" s="642">
        <f t="shared" si="45"/>
        <v>552.5</v>
      </c>
      <c r="BD28" s="642">
        <f t="shared" si="45"/>
        <v>595</v>
      </c>
      <c r="BE28" s="642">
        <f t="shared" ref="BE28:BS28" si="46">AVERAGE(BE29:BE33)</f>
        <v>642</v>
      </c>
      <c r="BF28" s="642">
        <f t="shared" si="46"/>
        <v>597</v>
      </c>
      <c r="BG28" s="642">
        <f t="shared" si="46"/>
        <v>461</v>
      </c>
      <c r="BH28" s="642">
        <f t="shared" si="46"/>
        <v>416.66666666666669</v>
      </c>
      <c r="BI28" s="642">
        <f t="shared" si="46"/>
        <v>429</v>
      </c>
      <c r="BJ28" s="642">
        <f t="shared" si="46"/>
        <v>472</v>
      </c>
      <c r="BK28" s="642">
        <f t="shared" si="46"/>
        <v>503</v>
      </c>
      <c r="BL28" s="642">
        <f t="shared" si="46"/>
        <v>524</v>
      </c>
      <c r="BM28" s="642">
        <f t="shared" si="46"/>
        <v>438.75</v>
      </c>
      <c r="BN28" s="642">
        <f t="shared" si="46"/>
        <v>357</v>
      </c>
      <c r="BO28" s="642">
        <f t="shared" si="46"/>
        <v>386.25</v>
      </c>
      <c r="BP28" s="642">
        <f t="shared" si="46"/>
        <v>340</v>
      </c>
      <c r="BQ28" s="642">
        <f t="shared" si="46"/>
        <v>380</v>
      </c>
      <c r="BR28" s="642">
        <f t="shared" si="46"/>
        <v>424</v>
      </c>
      <c r="BS28" s="642">
        <f t="shared" si="46"/>
        <v>417.5</v>
      </c>
      <c r="BT28" s="642">
        <f>AVERAGE(BT29:BT33)</f>
        <v>475</v>
      </c>
      <c r="BU28" s="642">
        <f>AVERAGE(BU29:BU33)</f>
        <v>533.75</v>
      </c>
      <c r="BV28" s="642">
        <f>AVERAGE(BV29:BV33)</f>
        <v>378.75</v>
      </c>
      <c r="BW28" s="642">
        <f t="shared" ref="BW28:CB28" si="47">AVERAGE(BW29:BW34)</f>
        <v>266.66666666666669</v>
      </c>
      <c r="BX28" s="642">
        <f t="shared" si="47"/>
        <v>336.66666666666669</v>
      </c>
      <c r="BY28" s="642">
        <f t="shared" si="47"/>
        <v>328.33333333333331</v>
      </c>
      <c r="BZ28" s="660">
        <f t="shared" si="47"/>
        <v>325.91666666666669</v>
      </c>
      <c r="CA28" s="660">
        <f t="shared" si="47"/>
        <v>319.05</v>
      </c>
      <c r="CB28" s="773">
        <f t="shared" si="47"/>
        <v>323.66666666666669</v>
      </c>
      <c r="CC28" s="776"/>
    </row>
    <row r="29" spans="1:81" s="507" customFormat="1" ht="117.75"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46">
        <v>315</v>
      </c>
      <c r="CA29" s="746">
        <v>315</v>
      </c>
      <c r="CB29" s="774">
        <v>320</v>
      </c>
      <c r="CC29" s="777" t="s">
        <v>308</v>
      </c>
    </row>
    <row r="30" spans="1:81" s="507" customFormat="1" ht="90">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46">
        <v>330</v>
      </c>
      <c r="CA30" s="746">
        <v>310</v>
      </c>
      <c r="CB30" s="774">
        <v>310</v>
      </c>
      <c r="CC30" s="778" t="s">
        <v>312</v>
      </c>
    </row>
    <row r="31" spans="1:81" s="507" customFormat="1" ht="105">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46">
        <v>340</v>
      </c>
      <c r="CA31" s="746">
        <v>340</v>
      </c>
      <c r="CB31" s="774">
        <v>350</v>
      </c>
      <c r="CC31" s="778" t="s">
        <v>310</v>
      </c>
    </row>
    <row r="32" spans="1:81" s="507" customFormat="1" ht="18" customHeigh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46">
        <v>320</v>
      </c>
      <c r="CA32" s="746">
        <v>330</v>
      </c>
      <c r="CB32" s="774">
        <v>340</v>
      </c>
      <c r="CC32" s="776"/>
    </row>
    <row r="33" spans="1:81"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747">
        <v>320</v>
      </c>
      <c r="CA33" s="747">
        <v>320</v>
      </c>
      <c r="CB33" s="775">
        <v>330</v>
      </c>
      <c r="CC33" s="776"/>
    </row>
    <row r="34" spans="1:81" s="507" customFormat="1" ht="30">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47">
        <v>330.5</v>
      </c>
      <c r="CA34" s="747">
        <v>299.3</v>
      </c>
      <c r="CB34" s="775">
        <v>292</v>
      </c>
      <c r="CC34" s="778" t="s">
        <v>306</v>
      </c>
    </row>
    <row r="35" spans="1:81"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c r="CC35" s="769"/>
    </row>
    <row r="36" spans="1:81"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48">AVERAGE(AY37:AY40)</f>
        <v>463.75</v>
      </c>
      <c r="AZ36" s="642">
        <f t="shared" si="48"/>
        <v>490.5</v>
      </c>
      <c r="BA36" s="642">
        <f t="shared" si="48"/>
        <v>555.75</v>
      </c>
      <c r="BB36" s="642">
        <f t="shared" si="48"/>
        <v>543.25</v>
      </c>
      <c r="BC36" s="642">
        <f t="shared" si="48"/>
        <v>568.75</v>
      </c>
      <c r="BD36" s="642">
        <f t="shared" si="48"/>
        <v>617.5</v>
      </c>
      <c r="BE36" s="642">
        <f t="shared" ref="BE36:BV36" si="49">AVERAGE(BE37:BE41)</f>
        <v>659</v>
      </c>
      <c r="BF36" s="642">
        <f t="shared" si="49"/>
        <v>588</v>
      </c>
      <c r="BG36" s="642">
        <f t="shared" si="49"/>
        <v>442</v>
      </c>
      <c r="BH36" s="642">
        <f t="shared" si="49"/>
        <v>401.66666666666669</v>
      </c>
      <c r="BI36" s="642">
        <f>AVERAGE(BI37:BI41)</f>
        <v>443</v>
      </c>
      <c r="BJ36" s="642">
        <f t="shared" si="49"/>
        <v>500</v>
      </c>
      <c r="BK36" s="642">
        <f t="shared" si="49"/>
        <v>523</v>
      </c>
      <c r="BL36" s="642">
        <f t="shared" si="49"/>
        <v>533</v>
      </c>
      <c r="BM36" s="642">
        <f t="shared" si="49"/>
        <v>418.75</v>
      </c>
      <c r="BN36" s="642">
        <f t="shared" si="49"/>
        <v>342</v>
      </c>
      <c r="BO36" s="642">
        <f t="shared" si="49"/>
        <v>375</v>
      </c>
      <c r="BP36" s="642">
        <f t="shared" si="49"/>
        <v>351</v>
      </c>
      <c r="BQ36" s="642">
        <f t="shared" si="49"/>
        <v>392</v>
      </c>
      <c r="BR36" s="642">
        <f t="shared" si="49"/>
        <v>441</v>
      </c>
      <c r="BS36" s="642">
        <f t="shared" si="49"/>
        <v>428.75</v>
      </c>
      <c r="BT36" s="642">
        <f t="shared" si="49"/>
        <v>496.25</v>
      </c>
      <c r="BU36" s="642">
        <f t="shared" si="49"/>
        <v>561.25</v>
      </c>
      <c r="BV36" s="642">
        <f t="shared" si="49"/>
        <v>436.25</v>
      </c>
      <c r="BW36" s="642">
        <f t="shared" ref="BW36:CB36" si="50">AVERAGE(BW37:BW42)</f>
        <v>290.83333333333331</v>
      </c>
      <c r="BX36" s="642">
        <f t="shared" si="50"/>
        <v>341.66666666666669</v>
      </c>
      <c r="BY36" s="642">
        <f t="shared" si="50"/>
        <v>311.66666666666669</v>
      </c>
      <c r="BZ36" s="660">
        <f t="shared" si="50"/>
        <v>311.75</v>
      </c>
      <c r="CA36" s="660">
        <f t="shared" si="50"/>
        <v>316.88333333333333</v>
      </c>
      <c r="CB36" s="660">
        <f t="shared" si="50"/>
        <v>325.16666666666669</v>
      </c>
      <c r="CC36" s="776"/>
    </row>
    <row r="37" spans="1:81" s="507" customFormat="1" ht="51" customHeigh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46">
        <v>305</v>
      </c>
      <c r="CA37" s="746">
        <v>315</v>
      </c>
      <c r="CB37" s="746">
        <v>325</v>
      </c>
      <c r="CC37" s="779" t="s">
        <v>309</v>
      </c>
    </row>
    <row r="38" spans="1:81"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46">
        <v>315</v>
      </c>
      <c r="CA38" s="746">
        <v>300</v>
      </c>
      <c r="CB38" s="746">
        <v>315</v>
      </c>
      <c r="CC38" s="779"/>
    </row>
    <row r="39" spans="1:81"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46">
        <v>320</v>
      </c>
      <c r="CA39" s="746">
        <v>325</v>
      </c>
      <c r="CB39" s="746">
        <v>330</v>
      </c>
      <c r="CC39" s="776"/>
    </row>
    <row r="40" spans="1:81"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746">
        <v>305</v>
      </c>
      <c r="CA40" s="746">
        <v>315</v>
      </c>
      <c r="CB40" s="746">
        <v>325</v>
      </c>
      <c r="CC40" s="776"/>
    </row>
    <row r="41" spans="1:81"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747">
        <v>300</v>
      </c>
      <c r="CA41" s="747">
        <v>330</v>
      </c>
      <c r="CB41" s="747">
        <v>340</v>
      </c>
      <c r="CC41" s="776"/>
    </row>
    <row r="42" spans="1:81" s="507" customFormat="1" ht="30">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47">
        <v>325.5</v>
      </c>
      <c r="CA42" s="747">
        <v>316.3</v>
      </c>
      <c r="CB42" s="747">
        <v>316</v>
      </c>
      <c r="CC42" s="778" t="s">
        <v>307</v>
      </c>
    </row>
    <row r="43" spans="1:81"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c r="CC43" s="769"/>
    </row>
    <row r="44" spans="1:81"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A44" si="51">AY6-AY20</f>
        <v>149.33000000000004</v>
      </c>
      <c r="AZ44" s="642">
        <f t="shared" si="51"/>
        <v>198.55499999999995</v>
      </c>
      <c r="BA44" s="642">
        <f t="shared" si="51"/>
        <v>95.189999999999941</v>
      </c>
      <c r="BB44" s="642">
        <f t="shared" si="51"/>
        <v>124.06000000000006</v>
      </c>
      <c r="BC44" s="642">
        <f t="shared" si="51"/>
        <v>98.595000000000027</v>
      </c>
      <c r="BD44" s="642">
        <f t="shared" si="51"/>
        <v>65.75</v>
      </c>
      <c r="BE44" s="642">
        <f t="shared" si="51"/>
        <v>35.335000000000036</v>
      </c>
      <c r="BF44" s="642">
        <f t="shared" si="51"/>
        <v>-65.410000000000082</v>
      </c>
      <c r="BG44" s="642">
        <f t="shared" si="51"/>
        <v>38.25</v>
      </c>
      <c r="BH44" s="642">
        <f t="shared" si="51"/>
        <v>70.773333333333255</v>
      </c>
      <c r="BI44" s="642">
        <f t="shared" si="51"/>
        <v>86.509999999999991</v>
      </c>
      <c r="BJ44" s="642">
        <f t="shared" si="51"/>
        <v>69.269999999999982</v>
      </c>
      <c r="BK44" s="642">
        <f t="shared" si="51"/>
        <v>70.980000000000018</v>
      </c>
      <c r="BL44" s="642">
        <f t="shared" si="51"/>
        <v>26.050000000000068</v>
      </c>
      <c r="BM44" s="642">
        <f t="shared" si="51"/>
        <v>51.099999999999966</v>
      </c>
      <c r="BN44" s="642">
        <f t="shared" si="51"/>
        <v>165.45000000000005</v>
      </c>
      <c r="BO44" s="642">
        <f t="shared" si="51"/>
        <v>89.324999999999989</v>
      </c>
      <c r="BP44" s="642">
        <f t="shared" si="51"/>
        <v>155.76999999999998</v>
      </c>
      <c r="BQ44" s="642">
        <f t="shared" si="51"/>
        <v>129.63</v>
      </c>
      <c r="BR44" s="642">
        <f t="shared" si="51"/>
        <v>110.5</v>
      </c>
      <c r="BS44" s="642">
        <f t="shared" si="51"/>
        <v>167.57499999999993</v>
      </c>
      <c r="BT44" s="642">
        <f t="shared" si="51"/>
        <v>74.295000000000073</v>
      </c>
      <c r="BU44" s="642">
        <f t="shared" si="51"/>
        <v>-64.800000000000011</v>
      </c>
      <c r="BV44" s="642">
        <f t="shared" si="51"/>
        <v>-109.03818181818184</v>
      </c>
      <c r="BW44" s="642">
        <f t="shared" si="51"/>
        <v>-99.799999999999983</v>
      </c>
      <c r="BX44" s="642">
        <f t="shared" si="51"/>
        <v>-90.466666666666669</v>
      </c>
      <c r="BY44" s="642">
        <f t="shared" si="51"/>
        <v>20.5</v>
      </c>
      <c r="BZ44" s="642">
        <f t="shared" si="51"/>
        <v>27.06666666666672</v>
      </c>
      <c r="CA44" s="642">
        <f t="shared" si="51"/>
        <v>26.133333333333326</v>
      </c>
      <c r="CB44" s="642">
        <f t="shared" ref="CB44" si="52">CB6-CB20</f>
        <v>18.783333333333303</v>
      </c>
      <c r="CC44" s="769"/>
    </row>
    <row r="45" spans="1:81" s="507" customFormat="1">
      <c r="A45" s="764"/>
      <c r="B45" s="505"/>
      <c r="C45" s="505"/>
      <c r="D45" s="505"/>
      <c r="E45" s="505"/>
      <c r="F45" s="505"/>
      <c r="G45" s="505"/>
      <c r="H45" s="505"/>
      <c r="I45" s="505"/>
      <c r="J45" s="505"/>
      <c r="K45" s="505"/>
      <c r="L45" s="505"/>
      <c r="M45" s="505"/>
      <c r="N45" s="506"/>
      <c r="O45" s="505"/>
      <c r="P45" s="505"/>
      <c r="Q45" s="505"/>
      <c r="R45" s="505"/>
      <c r="AD45" s="521"/>
      <c r="AU45" s="521"/>
      <c r="BB45" s="623"/>
      <c r="CC45" s="769"/>
    </row>
    <row r="46" spans="1:81">
      <c r="D46" s="509"/>
      <c r="E46" s="509"/>
      <c r="F46" s="509"/>
      <c r="G46" s="509"/>
      <c r="H46" s="509"/>
      <c r="I46" s="509"/>
      <c r="J46" s="509"/>
      <c r="K46" s="509"/>
      <c r="L46" s="509"/>
      <c r="M46" s="509"/>
      <c r="BU46" s="725"/>
    </row>
    <row r="47" spans="1:81">
      <c r="D47" s="509"/>
      <c r="E47" s="509"/>
      <c r="F47" s="509"/>
      <c r="G47" s="509"/>
      <c r="H47" s="509"/>
      <c r="I47" s="509"/>
      <c r="J47" s="509"/>
      <c r="K47" s="509"/>
      <c r="L47" s="509"/>
      <c r="M47" s="509"/>
    </row>
    <row r="424" spans="1:81"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c r="CC424" s="766"/>
    </row>
    <row r="569" spans="14:14">
      <c r="N569" s="510">
        <v>32.659999999999997</v>
      </c>
    </row>
    <row r="571" spans="14:14">
      <c r="N571" s="510">
        <v>31.45</v>
      </c>
    </row>
    <row r="577" spans="14:14">
      <c r="N577" s="510">
        <v>26.62</v>
      </c>
    </row>
  </sheetData>
  <mergeCells count="9">
    <mergeCell ref="BH2:BS2"/>
    <mergeCell ref="A16:BW16"/>
    <mergeCell ref="BT2:CB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577"/>
  <sheetViews>
    <sheetView zoomScale="85" zoomScaleNormal="85" workbookViewId="0"/>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bestFit="1" customWidth="1"/>
    <col min="80" max="80" width="10" style="432" bestFit="1" customWidth="1"/>
    <col min="81" max="16384" width="9.125" style="432"/>
  </cols>
  <sheetData>
    <row r="1" spans="1:80" ht="18.75" thickBot="1">
      <c r="A1" s="428" t="s">
        <v>313</v>
      </c>
      <c r="B1" s="429"/>
      <c r="C1" s="429"/>
      <c r="D1" s="429"/>
      <c r="E1" s="429"/>
      <c r="F1" s="429"/>
      <c r="G1" s="429"/>
      <c r="H1" s="429"/>
      <c r="I1" s="429"/>
      <c r="J1" s="429"/>
      <c r="K1" s="429"/>
      <c r="L1" s="430"/>
      <c r="M1" s="430"/>
      <c r="N1" s="431"/>
      <c r="O1" s="431"/>
      <c r="P1" s="431"/>
      <c r="Q1" s="431"/>
      <c r="R1" s="431"/>
      <c r="BB1" s="548"/>
    </row>
    <row r="2" spans="1:80"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row>
    <row r="3" spans="1:80"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row>
    <row r="4" spans="1:80">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699">
        <v>40</v>
      </c>
      <c r="BZ4" s="699">
        <v>40.5</v>
      </c>
      <c r="CA4" s="699">
        <v>41</v>
      </c>
      <c r="CB4" s="699">
        <v>41</v>
      </c>
    </row>
    <row r="5" spans="1:80"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699">
        <v>37.5</v>
      </c>
      <c r="BZ5" s="699">
        <v>38.299999999999997</v>
      </c>
      <c r="CA5" s="699">
        <v>38</v>
      </c>
      <c r="CB5" s="699">
        <v>37.700000000000003</v>
      </c>
    </row>
    <row r="6" spans="1:80"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B6" si="11">(BV5*9)+12</f>
        <v>298.46181818181816</v>
      </c>
      <c r="BW6" s="737">
        <f t="shared" si="11"/>
        <v>178.95000000000002</v>
      </c>
      <c r="BX6" s="737">
        <f t="shared" si="11"/>
        <v>248.70000000000002</v>
      </c>
      <c r="BY6" s="699">
        <f t="shared" si="11"/>
        <v>349.5</v>
      </c>
      <c r="BZ6" s="699">
        <f t="shared" si="11"/>
        <v>356.7</v>
      </c>
      <c r="CA6" s="699">
        <f t="shared" si="11"/>
        <v>354</v>
      </c>
      <c r="CB6" s="699">
        <f t="shared" si="11"/>
        <v>351.3</v>
      </c>
    </row>
    <row r="7" spans="1:80"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B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0">
        <f t="shared" si="13"/>
        <v>335</v>
      </c>
      <c r="CA7" s="700">
        <f t="shared" si="13"/>
        <v>330</v>
      </c>
      <c r="CB7" s="700">
        <f t="shared" si="13"/>
        <v>340</v>
      </c>
    </row>
    <row r="8" spans="1:80"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7">
        <v>345</v>
      </c>
      <c r="CA8" s="707">
        <v>340</v>
      </c>
      <c r="CB8" s="707">
        <v>340</v>
      </c>
    </row>
    <row r="9" spans="1:80"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7">
        <v>325</v>
      </c>
      <c r="CA9" s="707">
        <v>320</v>
      </c>
      <c r="CB9" s="707">
        <v>340</v>
      </c>
    </row>
    <row r="10" spans="1:80"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B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01">
        <f t="shared" si="14"/>
        <v>-56.049999999999983</v>
      </c>
      <c r="BX10" s="701">
        <f t="shared" si="14"/>
        <v>-91.299999999999983</v>
      </c>
      <c r="BY10" s="701">
        <f t="shared" si="14"/>
        <v>9.5</v>
      </c>
      <c r="BZ10" s="701">
        <f t="shared" si="14"/>
        <v>21.699999999999989</v>
      </c>
      <c r="CA10" s="701">
        <f t="shared" si="14"/>
        <v>24</v>
      </c>
      <c r="CB10" s="701">
        <f t="shared" si="14"/>
        <v>11.300000000000011</v>
      </c>
    </row>
    <row r="11" spans="1:80"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0"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BZ3</f>
        <v>44013</v>
      </c>
      <c r="CA12" s="573">
        <f>CA3</f>
        <v>44044</v>
      </c>
      <c r="CB12" s="573">
        <f>CB3</f>
        <v>44075</v>
      </c>
    </row>
    <row r="13" spans="1:80" ht="18.75" thickBot="1">
      <c r="A13" s="484" t="s">
        <v>237</v>
      </c>
      <c r="B13" s="452">
        <f t="shared" ref="B13:M13" si="15">(B7/11.6)-B4</f>
        <v>-7.6432512315270955</v>
      </c>
      <c r="C13" s="453">
        <f t="shared" si="15"/>
        <v>-16.01966379310344</v>
      </c>
      <c r="D13" s="453">
        <f t="shared" si="15"/>
        <v>-12.933589341692787</v>
      </c>
      <c r="E13" s="453">
        <f t="shared" si="15"/>
        <v>-18.549523809523819</v>
      </c>
      <c r="F13" s="453">
        <f t="shared" si="15"/>
        <v>-23.125965517241376</v>
      </c>
      <c r="G13" s="453">
        <f t="shared" si="15"/>
        <v>-25.667405582922832</v>
      </c>
      <c r="H13" s="453">
        <f t="shared" si="15"/>
        <v>-21.0679235382309</v>
      </c>
      <c r="I13" s="453">
        <f t="shared" si="15"/>
        <v>-15.200205254515595</v>
      </c>
      <c r="J13" s="454">
        <f t="shared" si="15"/>
        <v>-17.189435736677126</v>
      </c>
      <c r="K13" s="454">
        <f t="shared" si="15"/>
        <v>-14.631739811912215</v>
      </c>
      <c r="L13" s="455">
        <f t="shared" si="15"/>
        <v>-6.3630131362889983</v>
      </c>
      <c r="M13" s="485">
        <f t="shared" si="15"/>
        <v>5.6571964017990979</v>
      </c>
      <c r="N13" s="452">
        <f t="shared" ref="N13:N14" si="16">AVERAGE(B13:D13)</f>
        <v>-12.198834788774441</v>
      </c>
      <c r="O13" s="453">
        <f t="shared" ref="O13:O14" si="17">AVERAGE(E13:G13)</f>
        <v>-22.447631636562676</v>
      </c>
      <c r="P13" s="453">
        <f t="shared" ref="P13:P14" si="18">AVERAGE(H13:J13)</f>
        <v>-17.81918817647454</v>
      </c>
      <c r="Q13" s="486">
        <f t="shared" ref="Q13:Q14" si="19">AVERAGE(K13:M13)</f>
        <v>-5.112518848800705</v>
      </c>
      <c r="R13" s="487">
        <f t="shared" ref="R13:R14" si="20">AVERAGE(B13:M13)</f>
        <v>-14.39454336265309</v>
      </c>
      <c r="S13" s="456">
        <f t="shared" ref="S13:AD13" si="21">(S7/11.6)-S4</f>
        <v>4.4836034482758613</v>
      </c>
      <c r="T13" s="457">
        <f t="shared" si="21"/>
        <v>-3.7965517241379274</v>
      </c>
      <c r="U13" s="457">
        <f t="shared" si="21"/>
        <v>-9.065517241379311</v>
      </c>
      <c r="V13" s="457">
        <f t="shared" si="21"/>
        <v>-10.407405582922831</v>
      </c>
      <c r="W13" s="457">
        <f t="shared" si="21"/>
        <v>-14.353934169278993</v>
      </c>
      <c r="X13" s="457">
        <f t="shared" si="21"/>
        <v>-16.715353901996366</v>
      </c>
      <c r="Y13" s="488">
        <f t="shared" si="21"/>
        <v>-16.511724137931033</v>
      </c>
      <c r="Z13" s="512">
        <f t="shared" si="21"/>
        <v>-18.960893416927892</v>
      </c>
      <c r="AA13" s="512">
        <f t="shared" si="21"/>
        <v>-17.036420361247952</v>
      </c>
      <c r="AB13" s="457">
        <f t="shared" si="21"/>
        <v>-18.639696223316911</v>
      </c>
      <c r="AC13" s="488">
        <f t="shared" si="21"/>
        <v>-8.5197178683385602</v>
      </c>
      <c r="AD13" s="520">
        <f t="shared" si="21"/>
        <v>-17.959688013136294</v>
      </c>
      <c r="AE13" s="459">
        <f t="shared" ref="AE13:AE14" si="22">AVERAGE(S13:U13)</f>
        <v>-2.7928218390804589</v>
      </c>
      <c r="AF13" s="458">
        <f t="shared" ref="AF13:AF14" si="23">AVERAGE(V13:X13)</f>
        <v>-13.825564551399395</v>
      </c>
      <c r="AG13" s="458">
        <f t="shared" ref="AG13:AG14" si="24">AVERAGE(Y13:AA13)</f>
        <v>-17.503012638702291</v>
      </c>
      <c r="AH13" s="458">
        <f t="shared" ref="AH13:AH14" si="25">AVERAGE(AB13:AD13)</f>
        <v>-15.039700701597255</v>
      </c>
      <c r="AI13" s="531">
        <f t="shared" ref="AI13:AI14" si="26">AVERAGE(S13:AD13)</f>
        <v>-12.290274932694849</v>
      </c>
      <c r="AJ13" s="619">
        <f t="shared" ref="AJ13:CB13" si="27">(AJ7/11.6)-AJ4</f>
        <v>-13.633793103448276</v>
      </c>
      <c r="AK13" s="620">
        <f t="shared" si="27"/>
        <v>-6.5951724137931009</v>
      </c>
      <c r="AL13" s="545">
        <f t="shared" si="27"/>
        <v>-4.6482758620689637</v>
      </c>
      <c r="AM13" s="546">
        <f t="shared" si="27"/>
        <v>-12.634827586206896</v>
      </c>
      <c r="AN13" s="546">
        <f t="shared" si="27"/>
        <v>-17.134827586206896</v>
      </c>
      <c r="AO13" s="546">
        <f t="shared" si="27"/>
        <v>-13.064827586206896</v>
      </c>
      <c r="AP13" s="546">
        <f t="shared" si="27"/>
        <v>-16.966551724137929</v>
      </c>
      <c r="AQ13" s="546">
        <f t="shared" si="27"/>
        <v>-12.28896551724138</v>
      </c>
      <c r="AR13" s="546">
        <f t="shared" si="27"/>
        <v>-11.427120689655169</v>
      </c>
      <c r="AS13" s="546">
        <f t="shared" si="27"/>
        <v>-5.7655172413793068</v>
      </c>
      <c r="AT13" s="546">
        <f t="shared" si="27"/>
        <v>-11.03551724137931</v>
      </c>
      <c r="AU13" s="621">
        <f t="shared" si="27"/>
        <v>-11.600000000000001</v>
      </c>
      <c r="AV13" s="568">
        <f t="shared" si="27"/>
        <v>-16.189999999999998</v>
      </c>
      <c r="AW13" s="569">
        <f t="shared" si="27"/>
        <v>-18.323448275862063</v>
      </c>
      <c r="AX13" s="569">
        <f t="shared" si="27"/>
        <v>-22.007241379310344</v>
      </c>
      <c r="AY13" s="569">
        <f t="shared" si="27"/>
        <v>-27.537241379310338</v>
      </c>
      <c r="AZ13" s="569">
        <f t="shared" si="27"/>
        <v>-31.091034482758616</v>
      </c>
      <c r="BA13" s="569">
        <f t="shared" si="27"/>
        <v>-25.314137931034487</v>
      </c>
      <c r="BB13" s="569">
        <f t="shared" si="27"/>
        <v>-24.628620689655179</v>
      </c>
      <c r="BC13" s="569">
        <f t="shared" si="27"/>
        <v>-21.843448275862059</v>
      </c>
      <c r="BD13" s="569">
        <f t="shared" si="27"/>
        <v>-21.767241379310342</v>
      </c>
      <c r="BE13" s="569">
        <f t="shared" si="27"/>
        <v>-22.924482758620691</v>
      </c>
      <c r="BF13" s="569">
        <f t="shared" si="27"/>
        <v>-19.654827586206899</v>
      </c>
      <c r="BG13" s="664">
        <f t="shared" si="27"/>
        <v>-20.25103448275862</v>
      </c>
      <c r="BH13" s="669">
        <f t="shared" si="27"/>
        <v>-22.442068965517237</v>
      </c>
      <c r="BI13" s="669">
        <f t="shared" si="27"/>
        <v>-25.345862068965509</v>
      </c>
      <c r="BJ13" s="669">
        <f t="shared" si="27"/>
        <v>-23.395517241379316</v>
      </c>
      <c r="BK13" s="669">
        <f t="shared" si="27"/>
        <v>-25.691379310344828</v>
      </c>
      <c r="BL13" s="669">
        <f t="shared" si="27"/>
        <v>-23.905862068965511</v>
      </c>
      <c r="BM13" s="669">
        <f t="shared" si="27"/>
        <v>-25.337586206896546</v>
      </c>
      <c r="BN13" s="669">
        <f t="shared" si="27"/>
        <v>-31.78448275862069</v>
      </c>
      <c r="BO13" s="669">
        <f t="shared" si="27"/>
        <v>-27.64448275862069</v>
      </c>
      <c r="BP13" s="669">
        <f t="shared" si="27"/>
        <v>-30.516551724137926</v>
      </c>
      <c r="BQ13" s="669">
        <f t="shared" si="27"/>
        <v>-22.516551724137926</v>
      </c>
      <c r="BR13" s="669">
        <f t="shared" si="27"/>
        <v>-24.084482758620688</v>
      </c>
      <c r="BS13" s="669">
        <f t="shared" si="27"/>
        <v>-25.422413793103445</v>
      </c>
      <c r="BT13" s="669">
        <f>(BT7/11.6)-BT4</f>
        <v>-14.505517241379316</v>
      </c>
      <c r="BU13" s="669">
        <f t="shared" si="27"/>
        <v>-8.9613793103448245</v>
      </c>
      <c r="BV13" s="669">
        <f t="shared" si="27"/>
        <v>5.5241379310344811</v>
      </c>
      <c r="BW13" s="669">
        <f t="shared" si="27"/>
        <v>-0.13137931034482619</v>
      </c>
      <c r="BX13" s="669">
        <f t="shared" si="27"/>
        <v>-1.1596551724137925</v>
      </c>
      <c r="BY13" s="664">
        <f t="shared" si="27"/>
        <v>-10.689655172413794</v>
      </c>
      <c r="BZ13" s="664">
        <f t="shared" si="27"/>
        <v>-11.620689655172413</v>
      </c>
      <c r="CA13" s="664">
        <f t="shared" si="27"/>
        <v>-12.551724137931032</v>
      </c>
      <c r="CB13" s="664">
        <f t="shared" si="27"/>
        <v>-11.689655172413794</v>
      </c>
    </row>
    <row r="14" spans="1:80" s="503" customFormat="1" ht="18" hidden="1" customHeight="1">
      <c r="A14" s="489" t="s">
        <v>238</v>
      </c>
      <c r="B14" s="460">
        <f>(333/11.6)-B4</f>
        <v>-16.867389162561576</v>
      </c>
      <c r="C14" s="461">
        <f t="shared" ref="C14:M14" si="28">(333/11.6)-C4</f>
        <v>-27.140353448275857</v>
      </c>
      <c r="D14" s="461">
        <f t="shared" si="28"/>
        <v>-25.950830721003133</v>
      </c>
      <c r="E14" s="461">
        <f t="shared" si="28"/>
        <v>-29.842627257799681</v>
      </c>
      <c r="F14" s="461">
        <f t="shared" si="28"/>
        <v>-34.85010344827586</v>
      </c>
      <c r="G14" s="461">
        <f t="shared" si="28"/>
        <v>-33.08119868637111</v>
      </c>
      <c r="H14" s="461">
        <f t="shared" si="28"/>
        <v>-27.447233883058484</v>
      </c>
      <c r="I14" s="461">
        <f t="shared" si="28"/>
        <v>-19.165722495894908</v>
      </c>
      <c r="J14" s="462">
        <f t="shared" si="28"/>
        <v>-16.672194357366781</v>
      </c>
      <c r="K14" s="490">
        <f t="shared" si="28"/>
        <v>-17.131739811912215</v>
      </c>
      <c r="L14" s="491">
        <f t="shared" si="28"/>
        <v>-13.087151067323479</v>
      </c>
      <c r="M14" s="492">
        <f t="shared" si="28"/>
        <v>-5.8083208395802153</v>
      </c>
      <c r="N14" s="493">
        <f t="shared" si="16"/>
        <v>-23.319524443946857</v>
      </c>
      <c r="O14" s="494">
        <f t="shared" si="17"/>
        <v>-32.591309797482218</v>
      </c>
      <c r="P14" s="494">
        <f t="shared" si="18"/>
        <v>-21.09505024544006</v>
      </c>
      <c r="Q14" s="495">
        <f t="shared" si="19"/>
        <v>-12.009070572938635</v>
      </c>
      <c r="R14" s="496">
        <f t="shared" si="20"/>
        <v>-22.253738764951944</v>
      </c>
      <c r="S14" s="497">
        <f t="shared" ref="S14:AD14" si="29">(333/11.6)-S4</f>
        <v>1.8973965517241353</v>
      </c>
      <c r="T14" s="498">
        <f t="shared" si="29"/>
        <v>-0.69310344827585979</v>
      </c>
      <c r="U14" s="498">
        <f t="shared" si="29"/>
        <v>-6.3931034482758626</v>
      </c>
      <c r="V14" s="498">
        <f t="shared" si="29"/>
        <v>-10.321198686371108</v>
      </c>
      <c r="W14" s="498">
        <f t="shared" si="29"/>
        <v>-15.560830721003132</v>
      </c>
      <c r="X14" s="498">
        <f t="shared" si="29"/>
        <v>-17.66362976406533</v>
      </c>
      <c r="Y14" s="499">
        <f t="shared" si="29"/>
        <v>-13.753103448275862</v>
      </c>
      <c r="Z14" s="513">
        <f t="shared" si="29"/>
        <v>-14.995376175548582</v>
      </c>
      <c r="AA14" s="513">
        <f t="shared" si="29"/>
        <v>-14.622627257799675</v>
      </c>
      <c r="AB14" s="498">
        <f t="shared" si="29"/>
        <v>-20.277627257799669</v>
      </c>
      <c r="AC14" s="499">
        <f t="shared" si="29"/>
        <v>-15.157648902821318</v>
      </c>
      <c r="AD14" s="525">
        <f t="shared" si="29"/>
        <v>-23.390722495894916</v>
      </c>
      <c r="AE14" s="501">
        <f t="shared" si="22"/>
        <v>-1.7296034482758624</v>
      </c>
      <c r="AF14" s="500">
        <f t="shared" si="23"/>
        <v>-14.515219723813189</v>
      </c>
      <c r="AG14" s="500">
        <f t="shared" si="24"/>
        <v>-14.457035627208038</v>
      </c>
      <c r="AH14" s="500">
        <f t="shared" si="25"/>
        <v>-19.608666218838636</v>
      </c>
      <c r="AI14" s="502">
        <f t="shared" si="26"/>
        <v>-12.577631254533932</v>
      </c>
      <c r="AJ14" s="537">
        <f t="shared" ref="AJ14:AU14" si="30">(333/11.6)-AJ4</f>
        <v>-25.01310344827586</v>
      </c>
      <c r="AK14" s="538">
        <f t="shared" si="30"/>
        <v>-25.733103448275859</v>
      </c>
      <c r="AL14" s="538">
        <f t="shared" si="30"/>
        <v>-22.493103448275864</v>
      </c>
      <c r="AM14" s="539">
        <f t="shared" si="30"/>
        <v>-23.58310344827586</v>
      </c>
      <c r="AN14" s="539">
        <f t="shared" si="30"/>
        <v>-21.83310344827586</v>
      </c>
      <c r="AO14" s="539">
        <f t="shared" si="30"/>
        <v>-17.76310344827586</v>
      </c>
      <c r="AP14" s="539">
        <f t="shared" si="30"/>
        <v>-18.863103448275861</v>
      </c>
      <c r="AQ14" s="540">
        <f t="shared" si="30"/>
        <v>-21.51310344827586</v>
      </c>
      <c r="AR14" s="541">
        <f t="shared" si="30"/>
        <v>-24.961603448275856</v>
      </c>
      <c r="AS14" s="542">
        <f t="shared" si="30"/>
        <v>-26.843103448275858</v>
      </c>
      <c r="AT14" s="543">
        <f t="shared" si="30"/>
        <v>-32.113103448275865</v>
      </c>
      <c r="AU14" s="544">
        <f t="shared" si="30"/>
        <v>-32.893103448275866</v>
      </c>
      <c r="AV14" s="542"/>
      <c r="AW14" s="543"/>
      <c r="AX14" s="543"/>
      <c r="AY14" s="543"/>
      <c r="AZ14" s="544"/>
      <c r="BB14"/>
      <c r="BX14" s="655"/>
      <c r="BY14" s="655"/>
      <c r="BZ14" s="655"/>
      <c r="CA14" s="655"/>
      <c r="CB14" s="655"/>
    </row>
    <row r="15" spans="1:80" s="507" customFormat="1">
      <c r="A15" s="781"/>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row>
    <row r="16" spans="1:80" s="507" customFormat="1">
      <c r="A16" s="1233" t="s">
        <v>314</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row>
    <row r="17" spans="1:80" s="507" customFormat="1"/>
    <row r="18" spans="1:80" s="507" customFormat="1" ht="18.75" thickBot="1">
      <c r="A18" s="781"/>
      <c r="B18" s="781"/>
      <c r="C18" s="781"/>
      <c r="D18" s="781"/>
      <c r="E18" s="781"/>
      <c r="F18" s="781"/>
      <c r="G18" s="781"/>
      <c r="H18" s="781"/>
      <c r="I18" s="781"/>
      <c r="J18" s="781"/>
      <c r="K18" s="781"/>
      <c r="L18" s="781"/>
      <c r="M18" s="781"/>
      <c r="N18" s="781"/>
      <c r="O18" s="781"/>
      <c r="P18" s="781"/>
      <c r="Q18" s="781"/>
      <c r="R18" s="781"/>
      <c r="S18" s="781"/>
      <c r="T18" s="781"/>
      <c r="U18" s="781"/>
      <c r="V18" s="781"/>
      <c r="W18" s="781"/>
      <c r="X18" s="781"/>
      <c r="Y18" s="781"/>
      <c r="Z18" s="781"/>
      <c r="AA18" s="781"/>
      <c r="AB18" s="781"/>
      <c r="AC18" s="781"/>
      <c r="AD18" s="781"/>
      <c r="AE18" s="781"/>
      <c r="AF18" s="781"/>
      <c r="AG18" s="781"/>
      <c r="AH18" s="781"/>
      <c r="AI18" s="781"/>
      <c r="AJ18" s="781"/>
      <c r="AK18" s="781"/>
      <c r="AL18" s="781"/>
      <c r="AM18" s="781"/>
      <c r="AN18" s="781"/>
      <c r="AO18" s="781"/>
      <c r="AP18" s="781"/>
      <c r="AQ18" s="781"/>
      <c r="AR18" s="781"/>
      <c r="AS18" s="781"/>
      <c r="AT18" s="781"/>
      <c r="AU18" s="781"/>
      <c r="AV18" s="781"/>
      <c r="AW18" s="781"/>
      <c r="AX18" s="781"/>
      <c r="AY18" s="781"/>
      <c r="AZ18" s="781"/>
      <c r="BA18" s="781"/>
      <c r="BB18" s="781"/>
      <c r="BC18" s="781"/>
      <c r="BD18" s="781"/>
      <c r="BE18" s="781"/>
      <c r="BF18" s="781"/>
      <c r="BG18" s="781"/>
      <c r="BH18" s="781"/>
      <c r="BI18" s="781"/>
      <c r="BJ18" s="781"/>
      <c r="BK18" s="781"/>
      <c r="BL18" s="781"/>
      <c r="BM18" s="781"/>
      <c r="BN18" s="781"/>
      <c r="BO18" s="781"/>
      <c r="BP18" s="781"/>
      <c r="BQ18" s="781"/>
      <c r="BR18" s="781"/>
      <c r="BS18" s="781"/>
      <c r="BT18" s="726" t="s">
        <v>274</v>
      </c>
      <c r="BU18" s="726" t="s">
        <v>273</v>
      </c>
      <c r="BV18" s="726" t="s">
        <v>273</v>
      </c>
      <c r="BW18" s="781"/>
    </row>
    <row r="19" spans="1:80"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row>
    <row r="20" spans="1:80" s="507" customFormat="1" hidden="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1">AVERAGE(AX21:AX24)</f>
        <v>482.5</v>
      </c>
      <c r="AY20" s="642">
        <f t="shared" si="31"/>
        <v>467.5</v>
      </c>
      <c r="AZ20" s="642">
        <f t="shared" si="31"/>
        <v>487.125</v>
      </c>
      <c r="BA20" s="642">
        <f t="shared" si="31"/>
        <v>555.75</v>
      </c>
      <c r="BB20" s="642">
        <f t="shared" si="31"/>
        <v>539.75</v>
      </c>
      <c r="BC20" s="642">
        <f t="shared" si="31"/>
        <v>560.625</v>
      </c>
      <c r="BD20" s="642">
        <f t="shared" si="31"/>
        <v>606.25</v>
      </c>
      <c r="BE20" s="642">
        <f t="shared" si="31"/>
        <v>651.875</v>
      </c>
      <c r="BF20" s="642">
        <f t="shared" si="31"/>
        <v>591.25</v>
      </c>
      <c r="BG20" s="642">
        <f t="shared" si="31"/>
        <v>453.75</v>
      </c>
      <c r="BH20" s="642">
        <f t="shared" si="31"/>
        <v>409.16666666666669</v>
      </c>
      <c r="BI20" s="642">
        <f t="shared" ref="BI20:BV20" si="32">AVERAGE(BI21:BI25)</f>
        <v>436</v>
      </c>
      <c r="BJ20" s="642">
        <f t="shared" si="32"/>
        <v>486</v>
      </c>
      <c r="BK20" s="642">
        <f t="shared" si="32"/>
        <v>513</v>
      </c>
      <c r="BL20" s="642">
        <f t="shared" si="32"/>
        <v>528.5</v>
      </c>
      <c r="BM20" s="642">
        <f t="shared" si="32"/>
        <v>428.75</v>
      </c>
      <c r="BN20" s="642">
        <f t="shared" si="32"/>
        <v>349.5</v>
      </c>
      <c r="BO20" s="642">
        <f t="shared" si="32"/>
        <v>380.625</v>
      </c>
      <c r="BP20" s="642">
        <f t="shared" si="32"/>
        <v>345.5</v>
      </c>
      <c r="BQ20" s="642">
        <f t="shared" si="32"/>
        <v>393.75</v>
      </c>
      <c r="BR20" s="642">
        <f t="shared" si="32"/>
        <v>432.5</v>
      </c>
      <c r="BS20" s="702">
        <f t="shared" si="32"/>
        <v>423.125</v>
      </c>
      <c r="BT20" s="702">
        <f t="shared" si="32"/>
        <v>485.625</v>
      </c>
      <c r="BU20" s="702">
        <f t="shared" si="32"/>
        <v>547.5</v>
      </c>
      <c r="BV20" s="702">
        <f t="shared" si="32"/>
        <v>407.5</v>
      </c>
      <c r="BW20" s="702">
        <f t="shared" ref="BW20:CB20" si="33">AVERAGE(BW21:BW26)</f>
        <v>278.75</v>
      </c>
      <c r="BX20" s="702">
        <f t="shared" si="33"/>
        <v>339.16666666666669</v>
      </c>
      <c r="BY20" s="674">
        <f t="shared" si="33"/>
        <v>320</v>
      </c>
      <c r="BZ20" s="674">
        <f t="shared" si="33"/>
        <v>335.83333333333331</v>
      </c>
      <c r="CA20" s="674">
        <f t="shared" si="33"/>
        <v>334.68333333333334</v>
      </c>
      <c r="CB20" s="771">
        <f t="shared" si="33"/>
        <v>346.5333333333333</v>
      </c>
    </row>
    <row r="21" spans="1:80" s="507" customFormat="1" hidden="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B26" si="34">(AX29+AX37)/2</f>
        <v>475</v>
      </c>
      <c r="AY21" s="657">
        <f t="shared" si="34"/>
        <v>465</v>
      </c>
      <c r="AZ21" s="657">
        <f t="shared" si="34"/>
        <v>485</v>
      </c>
      <c r="BA21" s="652">
        <f t="shared" si="34"/>
        <v>560</v>
      </c>
      <c r="BB21" s="657">
        <f t="shared" si="34"/>
        <v>540</v>
      </c>
      <c r="BC21" s="657">
        <f t="shared" si="34"/>
        <v>560</v>
      </c>
      <c r="BD21" s="657">
        <f t="shared" si="34"/>
        <v>602.5</v>
      </c>
      <c r="BE21" s="652">
        <f t="shared" si="34"/>
        <v>657.5</v>
      </c>
      <c r="BF21" s="657">
        <f t="shared" si="34"/>
        <v>605</v>
      </c>
      <c r="BG21" s="657">
        <f t="shared" si="34"/>
        <v>460</v>
      </c>
      <c r="BH21" s="652">
        <f t="shared" si="34"/>
        <v>415</v>
      </c>
      <c r="BI21" s="657">
        <f t="shared" si="34"/>
        <v>435</v>
      </c>
      <c r="BJ21" s="657">
        <f t="shared" si="34"/>
        <v>485</v>
      </c>
      <c r="BK21" s="652">
        <f t="shared" si="34"/>
        <v>525</v>
      </c>
      <c r="BL21" s="657">
        <f t="shared" si="34"/>
        <v>520</v>
      </c>
      <c r="BM21" s="657">
        <f t="shared" si="34"/>
        <v>440</v>
      </c>
      <c r="BN21" s="657">
        <f t="shared" si="34"/>
        <v>352.5</v>
      </c>
      <c r="BO21" s="652">
        <f t="shared" si="34"/>
        <v>375</v>
      </c>
      <c r="BP21" s="657">
        <f t="shared" si="34"/>
        <v>345</v>
      </c>
      <c r="BQ21" s="657">
        <f t="shared" si="34"/>
        <v>382.5</v>
      </c>
      <c r="BR21" s="657">
        <f t="shared" si="34"/>
        <v>425</v>
      </c>
      <c r="BS21" s="652">
        <f t="shared" si="34"/>
        <v>427.5</v>
      </c>
      <c r="BT21" s="711">
        <f t="shared" si="34"/>
        <v>485</v>
      </c>
      <c r="BU21" s="657">
        <f t="shared" si="34"/>
        <v>550</v>
      </c>
      <c r="BV21" s="652">
        <f t="shared" si="34"/>
        <v>425</v>
      </c>
      <c r="BW21" s="652">
        <f t="shared" si="34"/>
        <v>275</v>
      </c>
      <c r="BX21" s="724">
        <f t="shared" si="34"/>
        <v>352.5</v>
      </c>
      <c r="BY21" s="652">
        <f t="shared" si="34"/>
        <v>310</v>
      </c>
      <c r="BZ21" s="652">
        <f t="shared" si="34"/>
        <v>345</v>
      </c>
      <c r="CA21" s="652">
        <f t="shared" si="34"/>
        <v>355</v>
      </c>
      <c r="CB21" s="772">
        <f t="shared" si="34"/>
        <v>362.5</v>
      </c>
    </row>
    <row r="22" spans="1:80" s="507" customFormat="1" hidden="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4"/>
        <v>490</v>
      </c>
      <c r="AY22" s="657">
        <f t="shared" si="34"/>
        <v>465</v>
      </c>
      <c r="AZ22" s="657">
        <f t="shared" si="34"/>
        <v>485</v>
      </c>
      <c r="BA22" s="657">
        <f t="shared" si="34"/>
        <v>550</v>
      </c>
      <c r="BB22" s="652">
        <f t="shared" si="34"/>
        <v>542.5</v>
      </c>
      <c r="BC22" s="662">
        <f t="shared" si="34"/>
        <v>567.5</v>
      </c>
      <c r="BD22" s="652">
        <f t="shared" si="34"/>
        <v>610</v>
      </c>
      <c r="BE22" s="657">
        <f t="shared" si="34"/>
        <v>660</v>
      </c>
      <c r="BF22" s="657">
        <f t="shared" si="34"/>
        <v>585</v>
      </c>
      <c r="BG22" s="657">
        <f t="shared" si="34"/>
        <v>460</v>
      </c>
      <c r="BH22" s="657">
        <f t="shared" si="34"/>
        <v>407.5</v>
      </c>
      <c r="BI22" s="657">
        <f t="shared" si="34"/>
        <v>437.5</v>
      </c>
      <c r="BJ22" s="657">
        <f t="shared" si="34"/>
        <v>490</v>
      </c>
      <c r="BK22" s="657">
        <f t="shared" si="34"/>
        <v>510</v>
      </c>
      <c r="BL22" s="652">
        <f t="shared" si="34"/>
        <v>527.5</v>
      </c>
      <c r="BM22" s="657">
        <f t="shared" si="34"/>
        <v>430</v>
      </c>
      <c r="BN22" s="657">
        <f t="shared" si="34"/>
        <v>355</v>
      </c>
      <c r="BO22" s="657">
        <f t="shared" si="34"/>
        <v>395</v>
      </c>
      <c r="BP22" s="657">
        <f t="shared" si="34"/>
        <v>345</v>
      </c>
      <c r="BQ22" s="657">
        <f t="shared" si="34"/>
        <v>397.5</v>
      </c>
      <c r="BR22" s="657">
        <f t="shared" si="34"/>
        <v>430</v>
      </c>
      <c r="BS22" s="657">
        <f t="shared" si="34"/>
        <v>420</v>
      </c>
      <c r="BT22" s="652">
        <f t="shared" si="34"/>
        <v>500</v>
      </c>
      <c r="BU22" s="657">
        <f t="shared" si="34"/>
        <v>545</v>
      </c>
      <c r="BV22" s="657">
        <f t="shared" si="34"/>
        <v>410</v>
      </c>
      <c r="BW22" s="652">
        <f t="shared" si="34"/>
        <v>275</v>
      </c>
      <c r="BX22" s="630">
        <f>(BX30+BX38)/2</f>
        <v>342.5</v>
      </c>
      <c r="BY22" s="652">
        <f>(BY30+BY38)/2</f>
        <v>332.5</v>
      </c>
      <c r="BZ22" s="652">
        <f>(BZ30+BZ38)/2</f>
        <v>322.5</v>
      </c>
      <c r="CA22" s="652">
        <f>(CA30+CA38)/2</f>
        <v>305</v>
      </c>
      <c r="CB22" s="772">
        <f>(CB30+CB38)/2</f>
        <v>330</v>
      </c>
    </row>
    <row r="23" spans="1:80" s="507" customFormat="1" hidden="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4"/>
        <v>487.5</v>
      </c>
      <c r="AY23" s="657">
        <f t="shared" si="34"/>
        <v>470</v>
      </c>
      <c r="AZ23" s="657">
        <f t="shared" si="34"/>
        <v>486</v>
      </c>
      <c r="BA23" s="657">
        <f t="shared" si="34"/>
        <v>550</v>
      </c>
      <c r="BB23" s="657">
        <f t="shared" si="34"/>
        <v>535</v>
      </c>
      <c r="BC23" s="657">
        <f t="shared" si="34"/>
        <v>560</v>
      </c>
      <c r="BD23" s="657">
        <f t="shared" si="34"/>
        <v>605</v>
      </c>
      <c r="BE23" s="657">
        <f t="shared" si="34"/>
        <v>640</v>
      </c>
      <c r="BF23" s="657">
        <f t="shared" si="34"/>
        <v>600</v>
      </c>
      <c r="BG23" s="657">
        <f t="shared" si="34"/>
        <v>455</v>
      </c>
      <c r="BH23" s="657">
        <f t="shared" si="34"/>
        <v>405</v>
      </c>
      <c r="BI23" s="652">
        <f t="shared" si="34"/>
        <v>440</v>
      </c>
      <c r="BJ23" s="657">
        <f t="shared" si="34"/>
        <v>480</v>
      </c>
      <c r="BK23" s="657">
        <f t="shared" si="34"/>
        <v>507.5</v>
      </c>
      <c r="BL23" s="657">
        <f t="shared" si="34"/>
        <v>535</v>
      </c>
      <c r="BM23" s="652">
        <f t="shared" si="34"/>
        <v>420</v>
      </c>
      <c r="BN23" s="657">
        <f t="shared" si="34"/>
        <v>325</v>
      </c>
      <c r="BO23" s="657">
        <f t="shared" si="34"/>
        <v>377.5</v>
      </c>
      <c r="BP23" s="657">
        <f t="shared" si="34"/>
        <v>342.5</v>
      </c>
      <c r="BQ23" s="657">
        <f t="shared" si="34"/>
        <v>395</v>
      </c>
      <c r="BR23" s="657">
        <f t="shared" si="34"/>
        <v>435</v>
      </c>
      <c r="BS23" s="657">
        <f t="shared" si="34"/>
        <v>425</v>
      </c>
      <c r="BT23" s="711">
        <f t="shared" si="34"/>
        <v>490</v>
      </c>
      <c r="BU23" s="652">
        <f t="shared" si="34"/>
        <v>540</v>
      </c>
      <c r="BV23" s="657">
        <f t="shared" si="34"/>
        <v>375</v>
      </c>
      <c r="BW23" s="652">
        <f t="shared" si="34"/>
        <v>275</v>
      </c>
      <c r="BX23" s="630">
        <f t="shared" si="34"/>
        <v>342.5</v>
      </c>
      <c r="BY23" s="652">
        <f t="shared" si="34"/>
        <v>317.5</v>
      </c>
      <c r="BZ23" s="652">
        <f t="shared" si="34"/>
        <v>332.5</v>
      </c>
      <c r="CA23" s="652">
        <f t="shared" si="34"/>
        <v>335</v>
      </c>
      <c r="CB23" s="772">
        <f t="shared" si="34"/>
        <v>340</v>
      </c>
    </row>
    <row r="24" spans="1:80" s="507" customFormat="1" hidden="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4"/>
        <v>477.5</v>
      </c>
      <c r="AY24" s="657">
        <f t="shared" si="34"/>
        <v>470</v>
      </c>
      <c r="AZ24" s="652">
        <f t="shared" si="34"/>
        <v>492.5</v>
      </c>
      <c r="BA24" s="657">
        <f t="shared" si="34"/>
        <v>563</v>
      </c>
      <c r="BB24" s="657">
        <f t="shared" si="34"/>
        <v>541.5</v>
      </c>
      <c r="BC24" s="657">
        <f t="shared" si="34"/>
        <v>555</v>
      </c>
      <c r="BD24" s="657">
        <f t="shared" si="34"/>
        <v>607.5</v>
      </c>
      <c r="BE24" s="657">
        <f t="shared" si="34"/>
        <v>650</v>
      </c>
      <c r="BF24" s="652">
        <f t="shared" si="34"/>
        <v>575</v>
      </c>
      <c r="BG24" s="652">
        <f t="shared" si="34"/>
        <v>440</v>
      </c>
      <c r="BH24" s="652"/>
      <c r="BI24" s="657">
        <f t="shared" si="34"/>
        <v>432.5</v>
      </c>
      <c r="BJ24" s="652">
        <f t="shared" si="34"/>
        <v>492.5</v>
      </c>
      <c r="BK24" s="657">
        <f t="shared" si="34"/>
        <v>512.5</v>
      </c>
      <c r="BL24" s="657">
        <f t="shared" si="34"/>
        <v>535</v>
      </c>
      <c r="BM24" s="652">
        <f t="shared" si="34"/>
        <v>425</v>
      </c>
      <c r="BN24" s="652">
        <f t="shared" si="34"/>
        <v>360</v>
      </c>
      <c r="BO24" s="652">
        <f t="shared" si="34"/>
        <v>375</v>
      </c>
      <c r="BP24" s="657">
        <f t="shared" si="34"/>
        <v>345</v>
      </c>
      <c r="BQ24" s="652">
        <f t="shared" si="34"/>
        <v>400</v>
      </c>
      <c r="BR24" s="657">
        <f t="shared" si="34"/>
        <v>435</v>
      </c>
      <c r="BS24" s="657"/>
      <c r="BT24" s="705"/>
      <c r="BU24" s="706"/>
      <c r="BV24" s="657">
        <f>(BV32+BV40)/2</f>
        <v>420</v>
      </c>
      <c r="BW24" s="657">
        <f>(BW32+BW40)/2</f>
        <v>290</v>
      </c>
      <c r="BX24" s="724">
        <f t="shared" si="34"/>
        <v>352.5</v>
      </c>
      <c r="BY24" s="652">
        <f t="shared" si="34"/>
        <v>337.5</v>
      </c>
      <c r="BZ24" s="652">
        <f t="shared" si="34"/>
        <v>342.5</v>
      </c>
      <c r="CA24" s="652">
        <f t="shared" si="34"/>
        <v>362.5</v>
      </c>
      <c r="CB24" s="772">
        <f t="shared" si="34"/>
        <v>380</v>
      </c>
    </row>
    <row r="25" spans="1:80" s="507" customFormat="1" hidden="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5">(BW33+BW41)/2</f>
        <v>277.5</v>
      </c>
      <c r="BX25" s="672">
        <f t="shared" si="35"/>
        <v>342.5</v>
      </c>
      <c r="BY25" s="652">
        <f t="shared" si="35"/>
        <v>290</v>
      </c>
      <c r="BZ25" s="652">
        <f t="shared" si="34"/>
        <v>352.5</v>
      </c>
      <c r="CA25" s="652">
        <f t="shared" si="34"/>
        <v>342.5</v>
      </c>
      <c r="CB25" s="772">
        <f t="shared" si="34"/>
        <v>362.5</v>
      </c>
    </row>
    <row r="26" spans="1:80" s="507" customFormat="1" hidden="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5"/>
        <v>280</v>
      </c>
      <c r="BX26" s="724">
        <f t="shared" si="35"/>
        <v>302.5</v>
      </c>
      <c r="BY26" s="652">
        <f t="shared" si="35"/>
        <v>332.5</v>
      </c>
      <c r="BZ26" s="652">
        <f t="shared" si="34"/>
        <v>320</v>
      </c>
      <c r="CA26" s="652">
        <f t="shared" si="34"/>
        <v>308.10000000000002</v>
      </c>
      <c r="CB26" s="772">
        <f t="shared" si="34"/>
        <v>304.2</v>
      </c>
    </row>
    <row r="27" spans="1:80"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row>
    <row r="28" spans="1:80"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6">AVERAGE(AY29:AY32)</f>
        <v>471.25</v>
      </c>
      <c r="AZ28" s="642">
        <v>484</v>
      </c>
      <c r="BA28" s="642">
        <f t="shared" si="36"/>
        <v>555.75</v>
      </c>
      <c r="BB28" s="642">
        <f t="shared" si="36"/>
        <v>536.25</v>
      </c>
      <c r="BC28" s="642">
        <f t="shared" si="36"/>
        <v>552.5</v>
      </c>
      <c r="BD28" s="642">
        <f t="shared" si="36"/>
        <v>595</v>
      </c>
      <c r="BE28" s="642">
        <f t="shared" ref="BE28:BS28" si="37">AVERAGE(BE29:BE33)</f>
        <v>642</v>
      </c>
      <c r="BF28" s="642">
        <f t="shared" si="37"/>
        <v>597</v>
      </c>
      <c r="BG28" s="642">
        <f t="shared" si="37"/>
        <v>461</v>
      </c>
      <c r="BH28" s="642">
        <f t="shared" si="37"/>
        <v>416.66666666666669</v>
      </c>
      <c r="BI28" s="642">
        <f t="shared" si="37"/>
        <v>429</v>
      </c>
      <c r="BJ28" s="642">
        <f t="shared" si="37"/>
        <v>472</v>
      </c>
      <c r="BK28" s="642">
        <f t="shared" si="37"/>
        <v>503</v>
      </c>
      <c r="BL28" s="642">
        <f t="shared" si="37"/>
        <v>524</v>
      </c>
      <c r="BM28" s="642">
        <f t="shared" si="37"/>
        <v>438.75</v>
      </c>
      <c r="BN28" s="642">
        <f t="shared" si="37"/>
        <v>357</v>
      </c>
      <c r="BO28" s="642">
        <f t="shared" si="37"/>
        <v>386.25</v>
      </c>
      <c r="BP28" s="642">
        <f t="shared" si="37"/>
        <v>340</v>
      </c>
      <c r="BQ28" s="642">
        <f t="shared" si="37"/>
        <v>380</v>
      </c>
      <c r="BR28" s="642">
        <f t="shared" si="37"/>
        <v>424</v>
      </c>
      <c r="BS28" s="642">
        <f t="shared" si="37"/>
        <v>417.5</v>
      </c>
      <c r="BT28" s="642">
        <f>AVERAGE(BT29:BT33)</f>
        <v>475</v>
      </c>
      <c r="BU28" s="642">
        <f>AVERAGE(BU29:BU33)</f>
        <v>533.75</v>
      </c>
      <c r="BV28" s="642">
        <f>AVERAGE(BV29:BV33)</f>
        <v>378.75</v>
      </c>
      <c r="BW28" s="642">
        <f t="shared" ref="BW28:CB28" si="38">AVERAGE(BW29:BW34)</f>
        <v>266.66666666666669</v>
      </c>
      <c r="BX28" s="642">
        <f t="shared" si="38"/>
        <v>336.66666666666669</v>
      </c>
      <c r="BY28" s="642">
        <f t="shared" si="38"/>
        <v>328.33333333333331</v>
      </c>
      <c r="BZ28" s="660">
        <f t="shared" si="38"/>
        <v>343.75</v>
      </c>
      <c r="CA28" s="660">
        <f t="shared" si="38"/>
        <v>340.51666666666665</v>
      </c>
      <c r="CB28" s="773">
        <f t="shared" si="38"/>
        <v>348.2</v>
      </c>
    </row>
    <row r="29" spans="1:80" s="507" customFormat="1" ht="117.75"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46">
        <v>355</v>
      </c>
      <c r="CA29" s="746">
        <v>360</v>
      </c>
      <c r="CB29" s="774">
        <v>360</v>
      </c>
    </row>
    <row r="30" spans="1:80"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46">
        <v>330</v>
      </c>
      <c r="CA30" s="746">
        <v>310</v>
      </c>
      <c r="CB30" s="774">
        <v>330</v>
      </c>
    </row>
    <row r="31" spans="1:80"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46">
        <v>340</v>
      </c>
      <c r="CA31" s="746">
        <v>340</v>
      </c>
      <c r="CB31" s="774">
        <v>350</v>
      </c>
    </row>
    <row r="32" spans="1:80" s="507" customFormat="1" ht="18" customHeigh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46">
        <v>350</v>
      </c>
      <c r="CA32" s="746">
        <v>370</v>
      </c>
      <c r="CB32" s="774">
        <v>380</v>
      </c>
    </row>
    <row r="33" spans="1:82"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747">
        <v>360</v>
      </c>
      <c r="CA33" s="747">
        <v>350</v>
      </c>
      <c r="CB33" s="775">
        <v>370</v>
      </c>
    </row>
    <row r="34" spans="1:82" s="507" customForma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47">
        <v>327.5</v>
      </c>
      <c r="CA34" s="747">
        <v>313.10000000000002</v>
      </c>
      <c r="CB34" s="775">
        <v>299.2</v>
      </c>
      <c r="CD34" s="507" t="s">
        <v>315</v>
      </c>
    </row>
    <row r="35" spans="1:82"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82"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39">AVERAGE(AY37:AY40)</f>
        <v>463.75</v>
      </c>
      <c r="AZ36" s="642">
        <f t="shared" si="39"/>
        <v>490.5</v>
      </c>
      <c r="BA36" s="642">
        <f t="shared" si="39"/>
        <v>555.75</v>
      </c>
      <c r="BB36" s="642">
        <f t="shared" si="39"/>
        <v>543.25</v>
      </c>
      <c r="BC36" s="642">
        <f t="shared" si="39"/>
        <v>568.75</v>
      </c>
      <c r="BD36" s="642">
        <f t="shared" si="39"/>
        <v>617.5</v>
      </c>
      <c r="BE36" s="642">
        <f t="shared" ref="BE36:BV36" si="40">AVERAGE(BE37:BE41)</f>
        <v>659</v>
      </c>
      <c r="BF36" s="642">
        <f t="shared" si="40"/>
        <v>588</v>
      </c>
      <c r="BG36" s="642">
        <f t="shared" si="40"/>
        <v>442</v>
      </c>
      <c r="BH36" s="642">
        <f t="shared" si="40"/>
        <v>401.66666666666669</v>
      </c>
      <c r="BI36" s="642">
        <f>AVERAGE(BI37:BI41)</f>
        <v>443</v>
      </c>
      <c r="BJ36" s="642">
        <f t="shared" si="40"/>
        <v>500</v>
      </c>
      <c r="BK36" s="642">
        <f t="shared" si="40"/>
        <v>523</v>
      </c>
      <c r="BL36" s="642">
        <f t="shared" si="40"/>
        <v>533</v>
      </c>
      <c r="BM36" s="642">
        <f t="shared" si="40"/>
        <v>418.75</v>
      </c>
      <c r="BN36" s="642">
        <f t="shared" si="40"/>
        <v>342</v>
      </c>
      <c r="BO36" s="642">
        <f t="shared" si="40"/>
        <v>375</v>
      </c>
      <c r="BP36" s="642">
        <f t="shared" si="40"/>
        <v>351</v>
      </c>
      <c r="BQ36" s="642">
        <f t="shared" si="40"/>
        <v>392</v>
      </c>
      <c r="BR36" s="642">
        <f t="shared" si="40"/>
        <v>441</v>
      </c>
      <c r="BS36" s="642">
        <f t="shared" si="40"/>
        <v>428.75</v>
      </c>
      <c r="BT36" s="642">
        <f t="shared" si="40"/>
        <v>496.25</v>
      </c>
      <c r="BU36" s="642">
        <f t="shared" si="40"/>
        <v>561.25</v>
      </c>
      <c r="BV36" s="642">
        <f t="shared" si="40"/>
        <v>436.25</v>
      </c>
      <c r="BW36" s="642">
        <f t="shared" ref="BW36:CB36" si="41">AVERAGE(BW37:BW42)</f>
        <v>290.83333333333331</v>
      </c>
      <c r="BX36" s="642">
        <f t="shared" si="41"/>
        <v>341.66666666666669</v>
      </c>
      <c r="BY36" s="642">
        <f t="shared" si="41"/>
        <v>311.66666666666669</v>
      </c>
      <c r="BZ36" s="660">
        <f t="shared" si="41"/>
        <v>327.91666666666669</v>
      </c>
      <c r="CA36" s="660">
        <f t="shared" si="41"/>
        <v>328.84999999999997</v>
      </c>
      <c r="CB36" s="660">
        <f t="shared" si="41"/>
        <v>344.86666666666662</v>
      </c>
    </row>
    <row r="37" spans="1:82" s="507" customFormat="1" ht="51" customHeigh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46">
        <v>335</v>
      </c>
      <c r="CA37" s="746">
        <v>350</v>
      </c>
      <c r="CB37" s="746">
        <v>365</v>
      </c>
    </row>
    <row r="38" spans="1:82"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46">
        <v>315</v>
      </c>
      <c r="CA38" s="746">
        <v>300</v>
      </c>
      <c r="CB38" s="746">
        <v>330</v>
      </c>
    </row>
    <row r="39" spans="1:82"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46">
        <v>325</v>
      </c>
      <c r="CA39" s="746">
        <v>330</v>
      </c>
      <c r="CB39" s="746">
        <v>330</v>
      </c>
    </row>
    <row r="40" spans="1:82"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746">
        <v>335</v>
      </c>
      <c r="CA40" s="746">
        <v>355</v>
      </c>
      <c r="CB40" s="746">
        <v>380</v>
      </c>
    </row>
    <row r="41" spans="1:82"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747">
        <v>345</v>
      </c>
      <c r="CA41" s="747">
        <v>335</v>
      </c>
      <c r="CB41" s="747">
        <v>355</v>
      </c>
    </row>
    <row r="42" spans="1:82" s="507" customForma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47">
        <v>312.5</v>
      </c>
      <c r="CA42" s="747">
        <v>303.10000000000002</v>
      </c>
      <c r="CB42" s="747">
        <v>309.2</v>
      </c>
      <c r="CD42" s="507" t="s">
        <v>316</v>
      </c>
    </row>
    <row r="43" spans="1:82"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2"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B44" si="42">AY6-AY20</f>
        <v>149.33000000000004</v>
      </c>
      <c r="AZ44" s="642">
        <f t="shared" si="42"/>
        <v>198.55499999999995</v>
      </c>
      <c r="BA44" s="642">
        <f t="shared" si="42"/>
        <v>95.189999999999941</v>
      </c>
      <c r="BB44" s="642">
        <f t="shared" si="42"/>
        <v>124.06000000000006</v>
      </c>
      <c r="BC44" s="642">
        <f t="shared" si="42"/>
        <v>98.595000000000027</v>
      </c>
      <c r="BD44" s="642">
        <f t="shared" si="42"/>
        <v>65.75</v>
      </c>
      <c r="BE44" s="642">
        <f t="shared" si="42"/>
        <v>35.335000000000036</v>
      </c>
      <c r="BF44" s="642">
        <f t="shared" si="42"/>
        <v>-65.410000000000082</v>
      </c>
      <c r="BG44" s="642">
        <f t="shared" si="42"/>
        <v>38.25</v>
      </c>
      <c r="BH44" s="642">
        <f t="shared" si="42"/>
        <v>70.773333333333255</v>
      </c>
      <c r="BI44" s="642">
        <f t="shared" si="42"/>
        <v>86.509999999999991</v>
      </c>
      <c r="BJ44" s="642">
        <f t="shared" si="42"/>
        <v>69.269999999999982</v>
      </c>
      <c r="BK44" s="642">
        <f t="shared" si="42"/>
        <v>70.980000000000018</v>
      </c>
      <c r="BL44" s="642">
        <f t="shared" si="42"/>
        <v>26.050000000000068</v>
      </c>
      <c r="BM44" s="642">
        <f t="shared" si="42"/>
        <v>51.099999999999966</v>
      </c>
      <c r="BN44" s="642">
        <f t="shared" si="42"/>
        <v>165.45000000000005</v>
      </c>
      <c r="BO44" s="642">
        <f t="shared" si="42"/>
        <v>89.324999999999989</v>
      </c>
      <c r="BP44" s="642">
        <f t="shared" si="42"/>
        <v>155.76999999999998</v>
      </c>
      <c r="BQ44" s="642">
        <f t="shared" si="42"/>
        <v>129.63</v>
      </c>
      <c r="BR44" s="642">
        <f t="shared" si="42"/>
        <v>110.5</v>
      </c>
      <c r="BS44" s="642">
        <f t="shared" si="42"/>
        <v>167.57499999999993</v>
      </c>
      <c r="BT44" s="642">
        <f t="shared" si="42"/>
        <v>74.295000000000073</v>
      </c>
      <c r="BU44" s="642">
        <f t="shared" si="42"/>
        <v>-64.800000000000011</v>
      </c>
      <c r="BV44" s="642">
        <f t="shared" si="42"/>
        <v>-109.03818181818184</v>
      </c>
      <c r="BW44" s="642">
        <f t="shared" si="42"/>
        <v>-99.799999999999983</v>
      </c>
      <c r="BX44" s="642">
        <f t="shared" si="42"/>
        <v>-90.466666666666669</v>
      </c>
      <c r="BY44" s="642">
        <f t="shared" si="42"/>
        <v>29.5</v>
      </c>
      <c r="BZ44" s="642">
        <f t="shared" si="42"/>
        <v>20.866666666666674</v>
      </c>
      <c r="CA44" s="642">
        <f t="shared" si="42"/>
        <v>19.316666666666663</v>
      </c>
      <c r="CB44" s="642">
        <f t="shared" si="42"/>
        <v>4.7666666666667084</v>
      </c>
    </row>
    <row r="45" spans="1:82" s="507" customFormat="1">
      <c r="A45" s="781"/>
      <c r="B45" s="505"/>
      <c r="C45" s="505"/>
      <c r="D45" s="505"/>
      <c r="E45" s="505"/>
      <c r="F45" s="505"/>
      <c r="G45" s="505"/>
      <c r="H45" s="505"/>
      <c r="I45" s="505"/>
      <c r="J45" s="505"/>
      <c r="K45" s="505"/>
      <c r="L45" s="505"/>
      <c r="M45" s="505"/>
      <c r="N45" s="506"/>
      <c r="O45" s="505"/>
      <c r="P45" s="505"/>
      <c r="Q45" s="505"/>
      <c r="R45" s="505"/>
      <c r="AD45" s="521"/>
      <c r="AU45" s="521"/>
      <c r="BB45" s="623"/>
    </row>
    <row r="46" spans="1:82">
      <c r="D46" s="509"/>
      <c r="E46" s="509"/>
      <c r="F46" s="509"/>
      <c r="G46" s="509"/>
      <c r="H46" s="509"/>
      <c r="I46" s="509"/>
      <c r="J46" s="509"/>
      <c r="K46" s="509"/>
      <c r="L46" s="509"/>
      <c r="M46" s="509"/>
      <c r="BU46" s="725"/>
    </row>
    <row r="47" spans="1:82">
      <c r="D47" s="509"/>
      <c r="E47" s="509"/>
      <c r="F47" s="509"/>
      <c r="G47" s="509"/>
      <c r="H47" s="509"/>
      <c r="I47" s="509"/>
      <c r="J47" s="509"/>
      <c r="K47" s="509"/>
      <c r="L47" s="509"/>
      <c r="M47" s="509"/>
    </row>
    <row r="424" spans="1:80"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row>
    <row r="569" spans="14:14">
      <c r="N569" s="510">
        <v>32.659999999999997</v>
      </c>
    </row>
    <row r="571" spans="14:14">
      <c r="N571" s="510">
        <v>31.45</v>
      </c>
    </row>
    <row r="577" spans="14:14">
      <c r="N577" s="510">
        <v>26.62</v>
      </c>
    </row>
  </sheetData>
  <mergeCells count="9">
    <mergeCell ref="BH2:BS2"/>
    <mergeCell ref="BT2:CB2"/>
    <mergeCell ref="A16:BW16"/>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577"/>
  <sheetViews>
    <sheetView zoomScale="70" zoomScaleNormal="70" workbookViewId="0">
      <selection activeCell="A2" sqref="A2"/>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bestFit="1" customWidth="1"/>
    <col min="80" max="80" width="10" style="432" bestFit="1" customWidth="1"/>
    <col min="81" max="81" width="11.5" style="432" customWidth="1"/>
    <col min="82" max="82" width="84.25" style="432" customWidth="1"/>
    <col min="83" max="16384" width="9.125" style="432"/>
  </cols>
  <sheetData>
    <row r="1" spans="1:81" ht="18.75" thickBot="1">
      <c r="A1" s="428" t="s">
        <v>326</v>
      </c>
      <c r="B1" s="429"/>
      <c r="C1" s="429"/>
      <c r="D1" s="429"/>
      <c r="E1" s="429"/>
      <c r="F1" s="429"/>
      <c r="G1" s="429"/>
      <c r="H1" s="429"/>
      <c r="I1" s="429"/>
      <c r="J1" s="429"/>
      <c r="K1" s="429"/>
      <c r="L1" s="430"/>
      <c r="M1" s="430"/>
      <c r="N1" s="431"/>
      <c r="O1" s="431"/>
      <c r="P1" s="431"/>
      <c r="Q1" s="431"/>
      <c r="R1" s="431"/>
      <c r="BB1" s="548"/>
    </row>
    <row r="2" spans="1:81"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row>
    <row r="3" spans="1:81"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row>
    <row r="4" spans="1:81">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699">
        <v>42.5</v>
      </c>
      <c r="CA4" s="699">
        <v>41.5</v>
      </c>
      <c r="CB4" s="699">
        <v>41.5</v>
      </c>
      <c r="CC4" s="699">
        <v>42.5</v>
      </c>
    </row>
    <row r="5" spans="1:81"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699">
        <v>43.5</v>
      </c>
      <c r="CA5" s="699">
        <v>40.299999999999997</v>
      </c>
      <c r="CB5" s="699">
        <v>39</v>
      </c>
      <c r="CC5" s="699">
        <v>39.299999999999997</v>
      </c>
    </row>
    <row r="6" spans="1:81"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B6" si="11">(BV5*9)+12</f>
        <v>298.46181818181816</v>
      </c>
      <c r="BW6" s="737">
        <f t="shared" si="11"/>
        <v>178.95000000000002</v>
      </c>
      <c r="BX6" s="737">
        <f t="shared" si="11"/>
        <v>248.70000000000002</v>
      </c>
      <c r="BY6" s="737">
        <f t="shared" si="11"/>
        <v>362.73</v>
      </c>
      <c r="BZ6" s="699">
        <f t="shared" si="11"/>
        <v>403.5</v>
      </c>
      <c r="CA6" s="699">
        <f t="shared" si="11"/>
        <v>374.7</v>
      </c>
      <c r="CB6" s="699">
        <f t="shared" si="11"/>
        <v>363</v>
      </c>
      <c r="CC6" s="699">
        <f t="shared" ref="CC6" si="12">(CC5*9)+12</f>
        <v>365.7</v>
      </c>
    </row>
    <row r="7" spans="1:81"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CC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8">
        <f t="shared" si="14"/>
        <v>340</v>
      </c>
      <c r="BY7" s="708">
        <f t="shared" si="14"/>
        <v>340</v>
      </c>
      <c r="BZ7" s="708">
        <f t="shared" si="14"/>
        <v>350</v>
      </c>
      <c r="CA7" s="700">
        <f t="shared" si="14"/>
        <v>352.5</v>
      </c>
      <c r="CB7" s="700">
        <f t="shared" si="14"/>
        <v>360</v>
      </c>
      <c r="CC7" s="700">
        <f t="shared" si="14"/>
        <v>370</v>
      </c>
    </row>
    <row r="8" spans="1:81"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7">
        <v>360</v>
      </c>
      <c r="CB8" s="707">
        <v>365</v>
      </c>
      <c r="CC8" s="707">
        <v>370</v>
      </c>
    </row>
    <row r="9" spans="1:81"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7">
        <v>345</v>
      </c>
      <c r="CB9" s="707">
        <v>355</v>
      </c>
      <c r="CC9" s="707">
        <v>370</v>
      </c>
    </row>
    <row r="10" spans="1:81"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B10" si="15">AW6-AW7</f>
        <v>51.069999999999936</v>
      </c>
      <c r="AX10" s="650">
        <f t="shared" si="15"/>
        <v>108.60000000000002</v>
      </c>
      <c r="AY10" s="650">
        <f t="shared" si="15"/>
        <v>144.33000000000004</v>
      </c>
      <c r="AZ10" s="650">
        <f t="shared" si="15"/>
        <v>183.17999999999995</v>
      </c>
      <c r="BA10" s="650">
        <f t="shared" si="15"/>
        <v>90.939999999999941</v>
      </c>
      <c r="BB10" s="650">
        <f t="shared" si="15"/>
        <v>101.31000000000006</v>
      </c>
      <c r="BC10" s="650">
        <f t="shared" si="15"/>
        <v>71.720000000000027</v>
      </c>
      <c r="BD10" s="650">
        <f t="shared" si="15"/>
        <v>54.5</v>
      </c>
      <c r="BE10" s="650">
        <f t="shared" si="15"/>
        <v>32.210000000000036</v>
      </c>
      <c r="BF10" s="650">
        <f t="shared" si="15"/>
        <v>-6.6600000000000819</v>
      </c>
      <c r="BG10" s="618">
        <f t="shared" si="15"/>
        <v>62</v>
      </c>
      <c r="BH10" s="650">
        <f t="shared" si="15"/>
        <v>54.939999999999941</v>
      </c>
      <c r="BI10" s="650">
        <f t="shared" si="15"/>
        <v>67.509999999999991</v>
      </c>
      <c r="BJ10" s="650">
        <f t="shared" si="15"/>
        <v>50.269999999999982</v>
      </c>
      <c r="BK10" s="650">
        <f t="shared" si="15"/>
        <v>58.980000000000018</v>
      </c>
      <c r="BL10" s="650">
        <f t="shared" si="15"/>
        <v>27.050000000000068</v>
      </c>
      <c r="BM10" s="650">
        <f t="shared" si="15"/>
        <v>57.349999999999966</v>
      </c>
      <c r="BN10" s="650">
        <f t="shared" si="15"/>
        <v>149.95000000000005</v>
      </c>
      <c r="BO10" s="650">
        <f t="shared" si="15"/>
        <v>104.94999999999999</v>
      </c>
      <c r="BP10" s="650">
        <f t="shared" si="15"/>
        <v>146.26999999999998</v>
      </c>
      <c r="BQ10" s="650">
        <f t="shared" si="15"/>
        <v>95.88</v>
      </c>
      <c r="BR10" s="650">
        <f t="shared" si="15"/>
        <v>105.5</v>
      </c>
      <c r="BS10" s="650">
        <f t="shared" si="15"/>
        <v>143.19999999999993</v>
      </c>
      <c r="BT10" s="710">
        <f t="shared" si="15"/>
        <v>-17.579999999999927</v>
      </c>
      <c r="BU10" s="710">
        <f t="shared" si="15"/>
        <v>-42.300000000000011</v>
      </c>
      <c r="BV10" s="710">
        <f t="shared" si="15"/>
        <v>-156.53818181818184</v>
      </c>
      <c r="BW10" s="710">
        <f t="shared" si="15"/>
        <v>-56.049999999999983</v>
      </c>
      <c r="BX10" s="710">
        <f t="shared" si="15"/>
        <v>-91.299999999999983</v>
      </c>
      <c r="BY10" s="710">
        <f t="shared" si="15"/>
        <v>22.730000000000018</v>
      </c>
      <c r="BZ10" s="701">
        <f t="shared" si="15"/>
        <v>53.5</v>
      </c>
      <c r="CA10" s="701">
        <f t="shared" si="15"/>
        <v>22.199999999999989</v>
      </c>
      <c r="CB10" s="701">
        <f t="shared" si="15"/>
        <v>3</v>
      </c>
      <c r="CC10" s="701">
        <f t="shared" ref="CC10" si="16">CC6-CC7</f>
        <v>-4.3000000000000114</v>
      </c>
    </row>
    <row r="11" spans="1:81"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1"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BZ3</f>
        <v>44013</v>
      </c>
      <c r="CA12" s="573">
        <f>CA3</f>
        <v>44044</v>
      </c>
      <c r="CB12" s="573">
        <f>CB3</f>
        <v>44075</v>
      </c>
      <c r="CC12" s="573">
        <f>CC3</f>
        <v>44105</v>
      </c>
    </row>
    <row r="13" spans="1:81" ht="18.75" thickBot="1">
      <c r="A13" s="484" t="s">
        <v>237</v>
      </c>
      <c r="B13" s="452">
        <f t="shared" ref="B13:M13" si="17">(B7/11.6)-B4</f>
        <v>-7.6432512315270955</v>
      </c>
      <c r="C13" s="453">
        <f t="shared" si="17"/>
        <v>-16.01966379310344</v>
      </c>
      <c r="D13" s="453">
        <f t="shared" si="17"/>
        <v>-12.933589341692787</v>
      </c>
      <c r="E13" s="453">
        <f t="shared" si="17"/>
        <v>-18.549523809523819</v>
      </c>
      <c r="F13" s="453">
        <f t="shared" si="17"/>
        <v>-23.125965517241376</v>
      </c>
      <c r="G13" s="453">
        <f t="shared" si="17"/>
        <v>-25.667405582922832</v>
      </c>
      <c r="H13" s="453">
        <f t="shared" si="17"/>
        <v>-21.0679235382309</v>
      </c>
      <c r="I13" s="453">
        <f t="shared" si="17"/>
        <v>-15.200205254515595</v>
      </c>
      <c r="J13" s="454">
        <f t="shared" si="17"/>
        <v>-17.189435736677126</v>
      </c>
      <c r="K13" s="454">
        <f t="shared" si="17"/>
        <v>-14.631739811912215</v>
      </c>
      <c r="L13" s="455">
        <f t="shared" si="17"/>
        <v>-6.3630131362889983</v>
      </c>
      <c r="M13" s="485">
        <f t="shared" si="17"/>
        <v>5.6571964017990979</v>
      </c>
      <c r="N13" s="452">
        <f t="shared" ref="N13:N14" si="18">AVERAGE(B13:D13)</f>
        <v>-12.198834788774441</v>
      </c>
      <c r="O13" s="453">
        <f t="shared" ref="O13:O14" si="19">AVERAGE(E13:G13)</f>
        <v>-22.447631636562676</v>
      </c>
      <c r="P13" s="453">
        <f t="shared" ref="P13:P14" si="20">AVERAGE(H13:J13)</f>
        <v>-17.81918817647454</v>
      </c>
      <c r="Q13" s="486">
        <f t="shared" ref="Q13:Q14" si="21">AVERAGE(K13:M13)</f>
        <v>-5.112518848800705</v>
      </c>
      <c r="R13" s="487">
        <f t="shared" ref="R13:R14" si="22">AVERAGE(B13:M13)</f>
        <v>-14.39454336265309</v>
      </c>
      <c r="S13" s="456">
        <f t="shared" ref="S13:AD13" si="23">(S7/11.6)-S4</f>
        <v>4.4836034482758613</v>
      </c>
      <c r="T13" s="457">
        <f t="shared" si="23"/>
        <v>-3.7965517241379274</v>
      </c>
      <c r="U13" s="457">
        <f t="shared" si="23"/>
        <v>-9.065517241379311</v>
      </c>
      <c r="V13" s="457">
        <f t="shared" si="23"/>
        <v>-10.407405582922831</v>
      </c>
      <c r="W13" s="457">
        <f t="shared" si="23"/>
        <v>-14.353934169278993</v>
      </c>
      <c r="X13" s="457">
        <f t="shared" si="23"/>
        <v>-16.715353901996366</v>
      </c>
      <c r="Y13" s="488">
        <f t="shared" si="23"/>
        <v>-16.511724137931033</v>
      </c>
      <c r="Z13" s="512">
        <f t="shared" si="23"/>
        <v>-18.960893416927892</v>
      </c>
      <c r="AA13" s="512">
        <f t="shared" si="23"/>
        <v>-17.036420361247952</v>
      </c>
      <c r="AB13" s="457">
        <f t="shared" si="23"/>
        <v>-18.639696223316911</v>
      </c>
      <c r="AC13" s="488">
        <f t="shared" si="23"/>
        <v>-8.5197178683385602</v>
      </c>
      <c r="AD13" s="520">
        <f t="shared" si="23"/>
        <v>-17.959688013136294</v>
      </c>
      <c r="AE13" s="459">
        <f t="shared" ref="AE13:AE14" si="24">AVERAGE(S13:U13)</f>
        <v>-2.7928218390804589</v>
      </c>
      <c r="AF13" s="458">
        <f t="shared" ref="AF13:AF14" si="25">AVERAGE(V13:X13)</f>
        <v>-13.825564551399395</v>
      </c>
      <c r="AG13" s="458">
        <f t="shared" ref="AG13:AG14" si="26">AVERAGE(Y13:AA13)</f>
        <v>-17.503012638702291</v>
      </c>
      <c r="AH13" s="458">
        <f t="shared" ref="AH13:AH14" si="27">AVERAGE(AB13:AD13)</f>
        <v>-15.039700701597255</v>
      </c>
      <c r="AI13" s="531">
        <f t="shared" ref="AI13:AI14" si="28">AVERAGE(S13:AD13)</f>
        <v>-12.290274932694849</v>
      </c>
      <c r="AJ13" s="619">
        <f t="shared" ref="AJ13:CA13" si="29">(AJ7/11.6)-AJ4</f>
        <v>-13.633793103448276</v>
      </c>
      <c r="AK13" s="620">
        <f t="shared" si="29"/>
        <v>-6.5951724137931009</v>
      </c>
      <c r="AL13" s="545">
        <f t="shared" si="29"/>
        <v>-4.6482758620689637</v>
      </c>
      <c r="AM13" s="546">
        <f t="shared" si="29"/>
        <v>-12.634827586206896</v>
      </c>
      <c r="AN13" s="546">
        <f t="shared" si="29"/>
        <v>-17.134827586206896</v>
      </c>
      <c r="AO13" s="546">
        <f t="shared" si="29"/>
        <v>-13.064827586206896</v>
      </c>
      <c r="AP13" s="546">
        <f t="shared" si="29"/>
        <v>-16.966551724137929</v>
      </c>
      <c r="AQ13" s="546">
        <f t="shared" si="29"/>
        <v>-12.28896551724138</v>
      </c>
      <c r="AR13" s="546">
        <f t="shared" si="29"/>
        <v>-11.427120689655169</v>
      </c>
      <c r="AS13" s="546">
        <f t="shared" si="29"/>
        <v>-5.7655172413793068</v>
      </c>
      <c r="AT13" s="546">
        <f t="shared" si="29"/>
        <v>-11.03551724137931</v>
      </c>
      <c r="AU13" s="621">
        <f t="shared" si="29"/>
        <v>-11.600000000000001</v>
      </c>
      <c r="AV13" s="568">
        <f t="shared" si="29"/>
        <v>-16.189999999999998</v>
      </c>
      <c r="AW13" s="569">
        <f t="shared" si="29"/>
        <v>-18.323448275862063</v>
      </c>
      <c r="AX13" s="569">
        <f t="shared" si="29"/>
        <v>-22.007241379310344</v>
      </c>
      <c r="AY13" s="569">
        <f t="shared" si="29"/>
        <v>-27.537241379310338</v>
      </c>
      <c r="AZ13" s="569">
        <f t="shared" si="29"/>
        <v>-31.091034482758616</v>
      </c>
      <c r="BA13" s="569">
        <f t="shared" si="29"/>
        <v>-25.314137931034487</v>
      </c>
      <c r="BB13" s="569">
        <f t="shared" si="29"/>
        <v>-24.628620689655179</v>
      </c>
      <c r="BC13" s="569">
        <f t="shared" si="29"/>
        <v>-21.843448275862059</v>
      </c>
      <c r="BD13" s="569">
        <f t="shared" si="29"/>
        <v>-21.767241379310342</v>
      </c>
      <c r="BE13" s="569">
        <f t="shared" si="29"/>
        <v>-22.924482758620691</v>
      </c>
      <c r="BF13" s="569">
        <f t="shared" si="29"/>
        <v>-19.654827586206899</v>
      </c>
      <c r="BG13" s="664">
        <f t="shared" si="29"/>
        <v>-20.25103448275862</v>
      </c>
      <c r="BH13" s="669">
        <f t="shared" si="29"/>
        <v>-22.442068965517237</v>
      </c>
      <c r="BI13" s="669">
        <f t="shared" si="29"/>
        <v>-25.345862068965509</v>
      </c>
      <c r="BJ13" s="669">
        <f t="shared" si="29"/>
        <v>-23.395517241379316</v>
      </c>
      <c r="BK13" s="669">
        <f t="shared" si="29"/>
        <v>-25.691379310344828</v>
      </c>
      <c r="BL13" s="669">
        <f t="shared" si="29"/>
        <v>-23.905862068965511</v>
      </c>
      <c r="BM13" s="669">
        <f t="shared" si="29"/>
        <v>-25.337586206896546</v>
      </c>
      <c r="BN13" s="669">
        <f t="shared" si="29"/>
        <v>-31.78448275862069</v>
      </c>
      <c r="BO13" s="669">
        <f t="shared" si="29"/>
        <v>-27.64448275862069</v>
      </c>
      <c r="BP13" s="669">
        <f t="shared" si="29"/>
        <v>-30.516551724137926</v>
      </c>
      <c r="BQ13" s="669">
        <f t="shared" si="29"/>
        <v>-22.516551724137926</v>
      </c>
      <c r="BR13" s="669">
        <f t="shared" si="29"/>
        <v>-24.084482758620688</v>
      </c>
      <c r="BS13" s="669">
        <f t="shared" si="29"/>
        <v>-25.422413793103445</v>
      </c>
      <c r="BT13" s="669">
        <f>(BT7/11.6)-BT4</f>
        <v>-14.505517241379316</v>
      </c>
      <c r="BU13" s="669">
        <f t="shared" si="29"/>
        <v>-8.9613793103448245</v>
      </c>
      <c r="BV13" s="669">
        <f>(BV7/11.6)-BV4</f>
        <v>5.5241379310344811</v>
      </c>
      <c r="BW13" s="669">
        <f t="shared" si="29"/>
        <v>-0.13137931034482619</v>
      </c>
      <c r="BX13" s="669">
        <f t="shared" si="29"/>
        <v>-1.1596551724137925</v>
      </c>
      <c r="BY13" s="669">
        <f t="shared" si="29"/>
        <v>-11.479655172413793</v>
      </c>
      <c r="BZ13" s="664">
        <f t="shared" si="29"/>
        <v>-12.327586206896552</v>
      </c>
      <c r="CA13" s="664">
        <f t="shared" si="29"/>
        <v>-11.112068965517242</v>
      </c>
      <c r="CB13" s="664">
        <f>(CB7/11.6)-CB4</f>
        <v>-10.46551724137931</v>
      </c>
      <c r="CC13" s="664">
        <f>(CC7/11.6)-CC4</f>
        <v>-10.603448275862068</v>
      </c>
    </row>
    <row r="14" spans="1:81" s="503" customFormat="1" ht="18" hidden="1" customHeight="1">
      <c r="A14" s="489" t="s">
        <v>238</v>
      </c>
      <c r="B14" s="460">
        <f>(333/11.6)-B4</f>
        <v>-16.867389162561576</v>
      </c>
      <c r="C14" s="461">
        <f t="shared" ref="C14:M14" si="30">(333/11.6)-C4</f>
        <v>-27.140353448275857</v>
      </c>
      <c r="D14" s="461">
        <f t="shared" si="30"/>
        <v>-25.950830721003133</v>
      </c>
      <c r="E14" s="461">
        <f t="shared" si="30"/>
        <v>-29.842627257799681</v>
      </c>
      <c r="F14" s="461">
        <f t="shared" si="30"/>
        <v>-34.85010344827586</v>
      </c>
      <c r="G14" s="461">
        <f t="shared" si="30"/>
        <v>-33.08119868637111</v>
      </c>
      <c r="H14" s="461">
        <f t="shared" si="30"/>
        <v>-27.447233883058484</v>
      </c>
      <c r="I14" s="461">
        <f t="shared" si="30"/>
        <v>-19.165722495894908</v>
      </c>
      <c r="J14" s="462">
        <f t="shared" si="30"/>
        <v>-16.672194357366781</v>
      </c>
      <c r="K14" s="490">
        <f t="shared" si="30"/>
        <v>-17.131739811912215</v>
      </c>
      <c r="L14" s="491">
        <f t="shared" si="30"/>
        <v>-13.087151067323479</v>
      </c>
      <c r="M14" s="492">
        <f t="shared" si="30"/>
        <v>-5.8083208395802153</v>
      </c>
      <c r="N14" s="493">
        <f t="shared" si="18"/>
        <v>-23.319524443946857</v>
      </c>
      <c r="O14" s="494">
        <f t="shared" si="19"/>
        <v>-32.591309797482218</v>
      </c>
      <c r="P14" s="494">
        <f t="shared" si="20"/>
        <v>-21.09505024544006</v>
      </c>
      <c r="Q14" s="495">
        <f t="shared" si="21"/>
        <v>-12.009070572938635</v>
      </c>
      <c r="R14" s="496">
        <f t="shared" si="22"/>
        <v>-22.253738764951944</v>
      </c>
      <c r="S14" s="497">
        <f t="shared" ref="S14:AD14" si="31">(333/11.6)-S4</f>
        <v>1.8973965517241353</v>
      </c>
      <c r="T14" s="498">
        <f t="shared" si="31"/>
        <v>-0.69310344827585979</v>
      </c>
      <c r="U14" s="498">
        <f t="shared" si="31"/>
        <v>-6.3931034482758626</v>
      </c>
      <c r="V14" s="498">
        <f t="shared" si="31"/>
        <v>-10.321198686371108</v>
      </c>
      <c r="W14" s="498">
        <f t="shared" si="31"/>
        <v>-15.560830721003132</v>
      </c>
      <c r="X14" s="498">
        <f t="shared" si="31"/>
        <v>-17.66362976406533</v>
      </c>
      <c r="Y14" s="499">
        <f t="shared" si="31"/>
        <v>-13.753103448275862</v>
      </c>
      <c r="Z14" s="513">
        <f t="shared" si="31"/>
        <v>-14.995376175548582</v>
      </c>
      <c r="AA14" s="513">
        <f t="shared" si="31"/>
        <v>-14.622627257799675</v>
      </c>
      <c r="AB14" s="498">
        <f t="shared" si="31"/>
        <v>-20.277627257799669</v>
      </c>
      <c r="AC14" s="499">
        <f t="shared" si="31"/>
        <v>-15.157648902821318</v>
      </c>
      <c r="AD14" s="525">
        <f t="shared" si="31"/>
        <v>-23.390722495894916</v>
      </c>
      <c r="AE14" s="501">
        <f t="shared" si="24"/>
        <v>-1.7296034482758624</v>
      </c>
      <c r="AF14" s="500">
        <f t="shared" si="25"/>
        <v>-14.515219723813189</v>
      </c>
      <c r="AG14" s="500">
        <f t="shared" si="26"/>
        <v>-14.457035627208038</v>
      </c>
      <c r="AH14" s="500">
        <f t="shared" si="27"/>
        <v>-19.608666218838636</v>
      </c>
      <c r="AI14" s="502">
        <f t="shared" si="28"/>
        <v>-12.577631254533932</v>
      </c>
      <c r="AJ14" s="537">
        <f t="shared" ref="AJ14:AU14" si="32">(333/11.6)-AJ4</f>
        <v>-25.01310344827586</v>
      </c>
      <c r="AK14" s="538">
        <f t="shared" si="32"/>
        <v>-25.733103448275859</v>
      </c>
      <c r="AL14" s="538">
        <f t="shared" si="32"/>
        <v>-22.493103448275864</v>
      </c>
      <c r="AM14" s="539">
        <f t="shared" si="32"/>
        <v>-23.58310344827586</v>
      </c>
      <c r="AN14" s="539">
        <f t="shared" si="32"/>
        <v>-21.83310344827586</v>
      </c>
      <c r="AO14" s="539">
        <f t="shared" si="32"/>
        <v>-17.76310344827586</v>
      </c>
      <c r="AP14" s="539">
        <f t="shared" si="32"/>
        <v>-18.863103448275861</v>
      </c>
      <c r="AQ14" s="540">
        <f t="shared" si="32"/>
        <v>-21.51310344827586</v>
      </c>
      <c r="AR14" s="541">
        <f t="shared" si="32"/>
        <v>-24.961603448275856</v>
      </c>
      <c r="AS14" s="542">
        <f t="shared" si="32"/>
        <v>-26.843103448275858</v>
      </c>
      <c r="AT14" s="543">
        <f t="shared" si="32"/>
        <v>-32.113103448275865</v>
      </c>
      <c r="AU14" s="544">
        <f t="shared" si="32"/>
        <v>-32.893103448275866</v>
      </c>
      <c r="AV14" s="542"/>
      <c r="AW14" s="543"/>
      <c r="AX14" s="543"/>
      <c r="AY14" s="543"/>
      <c r="AZ14" s="544"/>
      <c r="BB14"/>
      <c r="BX14" s="655"/>
      <c r="BY14" s="655"/>
      <c r="BZ14" s="655"/>
      <c r="CA14" s="655"/>
      <c r="CB14" s="655"/>
    </row>
    <row r="15" spans="1:81" s="507" customFormat="1">
      <c r="A15" s="782"/>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row>
    <row r="16" spans="1:81" s="507" customFormat="1">
      <c r="A16" s="1233" t="s">
        <v>318</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row>
    <row r="17" spans="1:82" s="507" customFormat="1"/>
    <row r="18" spans="1:82" s="507" customFormat="1" ht="18.75" thickBot="1">
      <c r="A18" s="782"/>
      <c r="B18" s="782"/>
      <c r="C18" s="782"/>
      <c r="D18" s="782"/>
      <c r="E18" s="782"/>
      <c r="F18" s="782"/>
      <c r="G18" s="782"/>
      <c r="H18" s="782"/>
      <c r="I18" s="782"/>
      <c r="J18" s="782"/>
      <c r="K18" s="782"/>
      <c r="L18" s="782"/>
      <c r="M18" s="782"/>
      <c r="N18" s="782"/>
      <c r="O18" s="782"/>
      <c r="P18" s="782"/>
      <c r="Q18" s="782"/>
      <c r="R18" s="782"/>
      <c r="S18" s="782"/>
      <c r="T18" s="782"/>
      <c r="U18" s="782"/>
      <c r="V18" s="782"/>
      <c r="W18" s="782"/>
      <c r="X18" s="782"/>
      <c r="Y18" s="782"/>
      <c r="Z18" s="782"/>
      <c r="AA18" s="782"/>
      <c r="AB18" s="782"/>
      <c r="AC18" s="782"/>
      <c r="AD18" s="782"/>
      <c r="AE18" s="782"/>
      <c r="AF18" s="782"/>
      <c r="AG18" s="782"/>
      <c r="AH18" s="782"/>
      <c r="AI18" s="782"/>
      <c r="AJ18" s="782"/>
      <c r="AK18" s="782"/>
      <c r="AL18" s="782"/>
      <c r="AM18" s="782"/>
      <c r="AN18" s="782"/>
      <c r="AO18" s="782"/>
      <c r="AP18" s="782"/>
      <c r="AQ18" s="782"/>
      <c r="AR18" s="782"/>
      <c r="AS18" s="782"/>
      <c r="AT18" s="782"/>
      <c r="AU18" s="782"/>
      <c r="AV18" s="782"/>
      <c r="AW18" s="782"/>
      <c r="AX18" s="782"/>
      <c r="AY18" s="782"/>
      <c r="AZ18" s="782"/>
      <c r="BA18" s="782"/>
      <c r="BB18" s="782"/>
      <c r="BC18" s="782"/>
      <c r="BD18" s="782"/>
      <c r="BE18" s="782"/>
      <c r="BF18" s="782"/>
      <c r="BG18" s="782"/>
      <c r="BH18" s="782"/>
      <c r="BI18" s="782"/>
      <c r="BJ18" s="782"/>
      <c r="BK18" s="782"/>
      <c r="BL18" s="782"/>
      <c r="BM18" s="782"/>
      <c r="BN18" s="782"/>
      <c r="BO18" s="782"/>
      <c r="BP18" s="782"/>
      <c r="BQ18" s="782"/>
      <c r="BR18" s="782"/>
      <c r="BS18" s="782"/>
      <c r="BT18" s="726" t="s">
        <v>274</v>
      </c>
      <c r="BU18" s="726" t="s">
        <v>273</v>
      </c>
      <c r="BV18" s="726" t="s">
        <v>273</v>
      </c>
      <c r="BW18" s="782"/>
    </row>
    <row r="19" spans="1:82"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c r="CC19" s="770">
        <v>44105</v>
      </c>
      <c r="CD19" s="1234" t="s">
        <v>311</v>
      </c>
    </row>
    <row r="20" spans="1:82" s="507" customFormat="1" ht="18" hidden="1" customHeigh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3">AVERAGE(AX21:AX24)</f>
        <v>482.5</v>
      </c>
      <c r="AY20" s="642">
        <f t="shared" si="33"/>
        <v>467.5</v>
      </c>
      <c r="AZ20" s="642">
        <f t="shared" si="33"/>
        <v>487.125</v>
      </c>
      <c r="BA20" s="642">
        <f t="shared" si="33"/>
        <v>555.75</v>
      </c>
      <c r="BB20" s="642">
        <f t="shared" si="33"/>
        <v>539.75</v>
      </c>
      <c r="BC20" s="642">
        <f t="shared" si="33"/>
        <v>560.625</v>
      </c>
      <c r="BD20" s="642">
        <f t="shared" si="33"/>
        <v>606.25</v>
      </c>
      <c r="BE20" s="642">
        <f t="shared" si="33"/>
        <v>651.875</v>
      </c>
      <c r="BF20" s="642">
        <f t="shared" si="33"/>
        <v>591.25</v>
      </c>
      <c r="BG20" s="642">
        <f t="shared" si="33"/>
        <v>453.75</v>
      </c>
      <c r="BH20" s="642">
        <f t="shared" si="33"/>
        <v>409.16666666666669</v>
      </c>
      <c r="BI20" s="642">
        <f t="shared" ref="BI20:BV20" si="34">AVERAGE(BI21:BI25)</f>
        <v>436</v>
      </c>
      <c r="BJ20" s="642">
        <f t="shared" si="34"/>
        <v>486</v>
      </c>
      <c r="BK20" s="642">
        <f t="shared" si="34"/>
        <v>513</v>
      </c>
      <c r="BL20" s="642">
        <f t="shared" si="34"/>
        <v>528.5</v>
      </c>
      <c r="BM20" s="642">
        <f t="shared" si="34"/>
        <v>428.75</v>
      </c>
      <c r="BN20" s="642">
        <f t="shared" si="34"/>
        <v>349.5</v>
      </c>
      <c r="BO20" s="642">
        <f t="shared" si="34"/>
        <v>380.625</v>
      </c>
      <c r="BP20" s="642">
        <f t="shared" si="34"/>
        <v>345.5</v>
      </c>
      <c r="BQ20" s="642">
        <f t="shared" si="34"/>
        <v>393.75</v>
      </c>
      <c r="BR20" s="642">
        <f t="shared" si="34"/>
        <v>432.5</v>
      </c>
      <c r="BS20" s="702">
        <f t="shared" si="34"/>
        <v>423.125</v>
      </c>
      <c r="BT20" s="702">
        <f t="shared" si="34"/>
        <v>485.625</v>
      </c>
      <c r="BU20" s="702">
        <f t="shared" si="34"/>
        <v>547.5</v>
      </c>
      <c r="BV20" s="702">
        <f t="shared" si="34"/>
        <v>407.5</v>
      </c>
      <c r="BW20" s="702">
        <f t="shared" ref="BW20:CB20" si="35">AVERAGE(BW21:BW26)</f>
        <v>278.75</v>
      </c>
      <c r="BX20" s="702">
        <f t="shared" si="35"/>
        <v>339.16666666666669</v>
      </c>
      <c r="BY20" s="674">
        <f t="shared" si="35"/>
        <v>320</v>
      </c>
      <c r="BZ20" s="674">
        <f t="shared" si="35"/>
        <v>335.83333333333331</v>
      </c>
      <c r="CA20" s="674">
        <f t="shared" si="35"/>
        <v>351.25</v>
      </c>
      <c r="CB20" s="771">
        <f t="shared" si="35"/>
        <v>356.66666666666669</v>
      </c>
      <c r="CD20" s="1234"/>
    </row>
    <row r="21" spans="1:82" s="507" customFormat="1" ht="18" hidden="1" customHeigh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B26" si="36">(AX29+AX37)/2</f>
        <v>475</v>
      </c>
      <c r="AY21" s="657">
        <f t="shared" si="36"/>
        <v>465</v>
      </c>
      <c r="AZ21" s="657">
        <f t="shared" si="36"/>
        <v>485</v>
      </c>
      <c r="BA21" s="652">
        <f t="shared" si="36"/>
        <v>560</v>
      </c>
      <c r="BB21" s="657">
        <f t="shared" si="36"/>
        <v>540</v>
      </c>
      <c r="BC21" s="657">
        <f t="shared" si="36"/>
        <v>560</v>
      </c>
      <c r="BD21" s="657">
        <f t="shared" si="36"/>
        <v>602.5</v>
      </c>
      <c r="BE21" s="652">
        <f t="shared" si="36"/>
        <v>657.5</v>
      </c>
      <c r="BF21" s="657">
        <f t="shared" si="36"/>
        <v>605</v>
      </c>
      <c r="BG21" s="657">
        <f t="shared" si="36"/>
        <v>460</v>
      </c>
      <c r="BH21" s="652">
        <f t="shared" si="36"/>
        <v>415</v>
      </c>
      <c r="BI21" s="657">
        <f t="shared" si="36"/>
        <v>435</v>
      </c>
      <c r="BJ21" s="657">
        <f t="shared" si="36"/>
        <v>485</v>
      </c>
      <c r="BK21" s="652">
        <f t="shared" si="36"/>
        <v>525</v>
      </c>
      <c r="BL21" s="657">
        <f t="shared" si="36"/>
        <v>520</v>
      </c>
      <c r="BM21" s="657">
        <f t="shared" si="36"/>
        <v>440</v>
      </c>
      <c r="BN21" s="657">
        <f t="shared" si="36"/>
        <v>352.5</v>
      </c>
      <c r="BO21" s="652">
        <f t="shared" si="36"/>
        <v>375</v>
      </c>
      <c r="BP21" s="657">
        <f t="shared" si="36"/>
        <v>345</v>
      </c>
      <c r="BQ21" s="657">
        <f t="shared" si="36"/>
        <v>382.5</v>
      </c>
      <c r="BR21" s="657">
        <f t="shared" si="36"/>
        <v>425</v>
      </c>
      <c r="BS21" s="652">
        <f t="shared" si="36"/>
        <v>427.5</v>
      </c>
      <c r="BT21" s="711">
        <f t="shared" si="36"/>
        <v>485</v>
      </c>
      <c r="BU21" s="657">
        <f t="shared" si="36"/>
        <v>550</v>
      </c>
      <c r="BV21" s="652">
        <f t="shared" si="36"/>
        <v>425</v>
      </c>
      <c r="BW21" s="652">
        <f t="shared" si="36"/>
        <v>275</v>
      </c>
      <c r="BX21" s="724">
        <f t="shared" si="36"/>
        <v>352.5</v>
      </c>
      <c r="BY21" s="652">
        <f t="shared" si="36"/>
        <v>310</v>
      </c>
      <c r="BZ21" s="652">
        <f t="shared" si="36"/>
        <v>345</v>
      </c>
      <c r="CA21" s="652">
        <f t="shared" si="36"/>
        <v>355</v>
      </c>
      <c r="CB21" s="772">
        <f t="shared" si="36"/>
        <v>365</v>
      </c>
      <c r="CD21" s="1234"/>
    </row>
    <row r="22" spans="1:82" s="507" customFormat="1" ht="18" hidden="1" customHeigh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6"/>
        <v>490</v>
      </c>
      <c r="AY22" s="657">
        <f t="shared" si="36"/>
        <v>465</v>
      </c>
      <c r="AZ22" s="657">
        <f t="shared" si="36"/>
        <v>485</v>
      </c>
      <c r="BA22" s="657">
        <f t="shared" si="36"/>
        <v>550</v>
      </c>
      <c r="BB22" s="652">
        <f t="shared" si="36"/>
        <v>542.5</v>
      </c>
      <c r="BC22" s="662">
        <f t="shared" si="36"/>
        <v>567.5</v>
      </c>
      <c r="BD22" s="652">
        <f t="shared" si="36"/>
        <v>610</v>
      </c>
      <c r="BE22" s="657">
        <f t="shared" si="36"/>
        <v>660</v>
      </c>
      <c r="BF22" s="657">
        <f t="shared" si="36"/>
        <v>585</v>
      </c>
      <c r="BG22" s="657">
        <f t="shared" si="36"/>
        <v>460</v>
      </c>
      <c r="BH22" s="657">
        <f t="shared" si="36"/>
        <v>407.5</v>
      </c>
      <c r="BI22" s="657">
        <f t="shared" si="36"/>
        <v>437.5</v>
      </c>
      <c r="BJ22" s="657">
        <f t="shared" si="36"/>
        <v>490</v>
      </c>
      <c r="BK22" s="657">
        <f t="shared" si="36"/>
        <v>510</v>
      </c>
      <c r="BL22" s="652">
        <f t="shared" si="36"/>
        <v>527.5</v>
      </c>
      <c r="BM22" s="657">
        <f t="shared" si="36"/>
        <v>430</v>
      </c>
      <c r="BN22" s="657">
        <f t="shared" si="36"/>
        <v>355</v>
      </c>
      <c r="BO22" s="657">
        <f t="shared" si="36"/>
        <v>395</v>
      </c>
      <c r="BP22" s="657">
        <f t="shared" si="36"/>
        <v>345</v>
      </c>
      <c r="BQ22" s="657">
        <f t="shared" si="36"/>
        <v>397.5</v>
      </c>
      <c r="BR22" s="657">
        <f t="shared" si="36"/>
        <v>430</v>
      </c>
      <c r="BS22" s="657">
        <f t="shared" si="36"/>
        <v>420</v>
      </c>
      <c r="BT22" s="652">
        <f t="shared" si="36"/>
        <v>500</v>
      </c>
      <c r="BU22" s="657">
        <f t="shared" si="36"/>
        <v>545</v>
      </c>
      <c r="BV22" s="657">
        <f t="shared" si="36"/>
        <v>410</v>
      </c>
      <c r="BW22" s="652">
        <f t="shared" si="36"/>
        <v>275</v>
      </c>
      <c r="BX22" s="630">
        <f>(BX30+BX38)/2</f>
        <v>342.5</v>
      </c>
      <c r="BY22" s="652">
        <f>(BY30+BY38)/2</f>
        <v>332.5</v>
      </c>
      <c r="BZ22" s="652">
        <f>(BZ30+BZ38)/2</f>
        <v>322.5</v>
      </c>
      <c r="CA22" s="652">
        <f>(CA30+CA38)/2</f>
        <v>352.5</v>
      </c>
      <c r="CB22" s="772">
        <f>(CB30+CB38)/2</f>
        <v>357.5</v>
      </c>
      <c r="CD22" s="1234"/>
    </row>
    <row r="23" spans="1:82" s="507" customFormat="1" ht="18" hidden="1" customHeigh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6"/>
        <v>487.5</v>
      </c>
      <c r="AY23" s="657">
        <f t="shared" si="36"/>
        <v>470</v>
      </c>
      <c r="AZ23" s="657">
        <f t="shared" si="36"/>
        <v>486</v>
      </c>
      <c r="BA23" s="657">
        <f t="shared" si="36"/>
        <v>550</v>
      </c>
      <c r="BB23" s="657">
        <f t="shared" si="36"/>
        <v>535</v>
      </c>
      <c r="BC23" s="657">
        <f t="shared" si="36"/>
        <v>560</v>
      </c>
      <c r="BD23" s="657">
        <f t="shared" si="36"/>
        <v>605</v>
      </c>
      <c r="BE23" s="657">
        <f t="shared" si="36"/>
        <v>640</v>
      </c>
      <c r="BF23" s="657">
        <f t="shared" si="36"/>
        <v>600</v>
      </c>
      <c r="BG23" s="657">
        <f t="shared" si="36"/>
        <v>455</v>
      </c>
      <c r="BH23" s="657">
        <f t="shared" si="36"/>
        <v>405</v>
      </c>
      <c r="BI23" s="652">
        <f t="shared" si="36"/>
        <v>440</v>
      </c>
      <c r="BJ23" s="657">
        <f t="shared" si="36"/>
        <v>480</v>
      </c>
      <c r="BK23" s="657">
        <f t="shared" si="36"/>
        <v>507.5</v>
      </c>
      <c r="BL23" s="657">
        <f t="shared" si="36"/>
        <v>535</v>
      </c>
      <c r="BM23" s="652">
        <f t="shared" si="36"/>
        <v>420</v>
      </c>
      <c r="BN23" s="657">
        <f t="shared" si="36"/>
        <v>325</v>
      </c>
      <c r="BO23" s="657">
        <f t="shared" si="36"/>
        <v>377.5</v>
      </c>
      <c r="BP23" s="657">
        <f t="shared" si="36"/>
        <v>342.5</v>
      </c>
      <c r="BQ23" s="657">
        <f t="shared" si="36"/>
        <v>395</v>
      </c>
      <c r="BR23" s="657">
        <f t="shared" si="36"/>
        <v>435</v>
      </c>
      <c r="BS23" s="657">
        <f t="shared" si="36"/>
        <v>425</v>
      </c>
      <c r="BT23" s="711">
        <f t="shared" si="36"/>
        <v>490</v>
      </c>
      <c r="BU23" s="652">
        <f t="shared" si="36"/>
        <v>540</v>
      </c>
      <c r="BV23" s="657">
        <f t="shared" si="36"/>
        <v>375</v>
      </c>
      <c r="BW23" s="652">
        <f t="shared" si="36"/>
        <v>275</v>
      </c>
      <c r="BX23" s="630">
        <f t="shared" si="36"/>
        <v>342.5</v>
      </c>
      <c r="BY23" s="652">
        <f t="shared" si="36"/>
        <v>317.5</v>
      </c>
      <c r="BZ23" s="652">
        <f t="shared" si="36"/>
        <v>332.5</v>
      </c>
      <c r="CA23" s="652">
        <f t="shared" si="36"/>
        <v>345</v>
      </c>
      <c r="CB23" s="772">
        <f t="shared" si="36"/>
        <v>350</v>
      </c>
      <c r="CD23" s="1234"/>
    </row>
    <row r="24" spans="1:82" s="507" customFormat="1" ht="18" hidden="1" customHeigh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6"/>
        <v>477.5</v>
      </c>
      <c r="AY24" s="657">
        <f t="shared" si="36"/>
        <v>470</v>
      </c>
      <c r="AZ24" s="652">
        <f t="shared" si="36"/>
        <v>492.5</v>
      </c>
      <c r="BA24" s="657">
        <f t="shared" si="36"/>
        <v>563</v>
      </c>
      <c r="BB24" s="657">
        <f t="shared" si="36"/>
        <v>541.5</v>
      </c>
      <c r="BC24" s="657">
        <f t="shared" si="36"/>
        <v>555</v>
      </c>
      <c r="BD24" s="657">
        <f t="shared" si="36"/>
        <v>607.5</v>
      </c>
      <c r="BE24" s="657">
        <f t="shared" si="36"/>
        <v>650</v>
      </c>
      <c r="BF24" s="652">
        <f t="shared" si="36"/>
        <v>575</v>
      </c>
      <c r="BG24" s="652">
        <f t="shared" si="36"/>
        <v>440</v>
      </c>
      <c r="BH24" s="652"/>
      <c r="BI24" s="657">
        <f t="shared" si="36"/>
        <v>432.5</v>
      </c>
      <c r="BJ24" s="652">
        <f t="shared" si="36"/>
        <v>492.5</v>
      </c>
      <c r="BK24" s="657">
        <f t="shared" si="36"/>
        <v>512.5</v>
      </c>
      <c r="BL24" s="657">
        <f t="shared" si="36"/>
        <v>535</v>
      </c>
      <c r="BM24" s="652">
        <f t="shared" si="36"/>
        <v>425</v>
      </c>
      <c r="BN24" s="652">
        <f t="shared" si="36"/>
        <v>360</v>
      </c>
      <c r="BO24" s="652">
        <f t="shared" si="36"/>
        <v>375</v>
      </c>
      <c r="BP24" s="657">
        <f t="shared" si="36"/>
        <v>345</v>
      </c>
      <c r="BQ24" s="652">
        <f t="shared" si="36"/>
        <v>400</v>
      </c>
      <c r="BR24" s="657">
        <f t="shared" si="36"/>
        <v>435</v>
      </c>
      <c r="BS24" s="657"/>
      <c r="BT24" s="705"/>
      <c r="BU24" s="706"/>
      <c r="BV24" s="657">
        <f>(BV32+BV40)/2</f>
        <v>420</v>
      </c>
      <c r="BW24" s="657">
        <f>(BW32+BW40)/2</f>
        <v>290</v>
      </c>
      <c r="BX24" s="724">
        <f t="shared" si="36"/>
        <v>352.5</v>
      </c>
      <c r="BY24" s="652">
        <f t="shared" si="36"/>
        <v>337.5</v>
      </c>
      <c r="BZ24" s="652">
        <f t="shared" si="36"/>
        <v>342.5</v>
      </c>
      <c r="CA24" s="652">
        <f t="shared" si="36"/>
        <v>362.5</v>
      </c>
      <c r="CB24" s="772">
        <f t="shared" si="36"/>
        <v>380</v>
      </c>
      <c r="CD24" s="1234"/>
    </row>
    <row r="25" spans="1:82" s="507" customFormat="1" ht="18" hidden="1" customHeigh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7">(BW33+BW41)/2</f>
        <v>277.5</v>
      </c>
      <c r="BX25" s="672">
        <f t="shared" si="37"/>
        <v>342.5</v>
      </c>
      <c r="BY25" s="652">
        <f t="shared" si="37"/>
        <v>290</v>
      </c>
      <c r="BZ25" s="652">
        <f t="shared" si="36"/>
        <v>352.5</v>
      </c>
      <c r="CA25" s="652">
        <f t="shared" si="36"/>
        <v>357.5</v>
      </c>
      <c r="CB25" s="772">
        <f t="shared" si="36"/>
        <v>367.5</v>
      </c>
      <c r="CD25" s="1234"/>
    </row>
    <row r="26" spans="1:82" s="507" customFormat="1" ht="18" hidden="1" customHeigh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7"/>
        <v>280</v>
      </c>
      <c r="BX26" s="724">
        <f t="shared" si="37"/>
        <v>302.5</v>
      </c>
      <c r="BY26" s="652">
        <f t="shared" si="37"/>
        <v>332.5</v>
      </c>
      <c r="BZ26" s="652">
        <f t="shared" si="36"/>
        <v>320</v>
      </c>
      <c r="CA26" s="652">
        <f t="shared" si="36"/>
        <v>335</v>
      </c>
      <c r="CB26" s="772">
        <f t="shared" si="36"/>
        <v>320</v>
      </c>
      <c r="CD26" s="1234"/>
    </row>
    <row r="27" spans="1:82"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c r="CD27" s="1234"/>
    </row>
    <row r="28" spans="1:82"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8">AVERAGE(AY29:AY32)</f>
        <v>471.25</v>
      </c>
      <c r="AZ28" s="642">
        <v>484</v>
      </c>
      <c r="BA28" s="642">
        <f t="shared" si="38"/>
        <v>555.75</v>
      </c>
      <c r="BB28" s="642">
        <f t="shared" si="38"/>
        <v>536.25</v>
      </c>
      <c r="BC28" s="642">
        <f t="shared" si="38"/>
        <v>552.5</v>
      </c>
      <c r="BD28" s="642">
        <f t="shared" si="38"/>
        <v>595</v>
      </c>
      <c r="BE28" s="642">
        <f t="shared" ref="BE28:BS28" si="39">AVERAGE(BE29:BE33)</f>
        <v>642</v>
      </c>
      <c r="BF28" s="642">
        <f t="shared" si="39"/>
        <v>597</v>
      </c>
      <c r="BG28" s="642">
        <f t="shared" si="39"/>
        <v>461</v>
      </c>
      <c r="BH28" s="642">
        <f t="shared" si="39"/>
        <v>416.66666666666669</v>
      </c>
      <c r="BI28" s="642">
        <f t="shared" si="39"/>
        <v>429</v>
      </c>
      <c r="BJ28" s="642">
        <f t="shared" si="39"/>
        <v>472</v>
      </c>
      <c r="BK28" s="642">
        <f t="shared" si="39"/>
        <v>503</v>
      </c>
      <c r="BL28" s="642">
        <f t="shared" si="39"/>
        <v>524</v>
      </c>
      <c r="BM28" s="642">
        <f t="shared" si="39"/>
        <v>438.75</v>
      </c>
      <c r="BN28" s="642">
        <f t="shared" si="39"/>
        <v>357</v>
      </c>
      <c r="BO28" s="642">
        <f t="shared" si="39"/>
        <v>386.25</v>
      </c>
      <c r="BP28" s="642">
        <f t="shared" si="39"/>
        <v>340</v>
      </c>
      <c r="BQ28" s="642">
        <f t="shared" si="39"/>
        <v>380</v>
      </c>
      <c r="BR28" s="642">
        <f t="shared" si="39"/>
        <v>424</v>
      </c>
      <c r="BS28" s="642">
        <f t="shared" si="39"/>
        <v>417.5</v>
      </c>
      <c r="BT28" s="642">
        <f>AVERAGE(BT29:BT33)</f>
        <v>475</v>
      </c>
      <c r="BU28" s="642">
        <f>AVERAGE(BU29:BU33)</f>
        <v>533.75</v>
      </c>
      <c r="BV28" s="642">
        <f>AVERAGE(BV29:BV33)</f>
        <v>378.75</v>
      </c>
      <c r="BW28" s="642">
        <f t="shared" ref="BW28:CC28" si="40">AVERAGE(BW29:BW34)</f>
        <v>266.66666666666669</v>
      </c>
      <c r="BX28" s="642">
        <f t="shared" si="40"/>
        <v>336.66666666666669</v>
      </c>
      <c r="BY28" s="642">
        <f t="shared" si="40"/>
        <v>328.33333333333331</v>
      </c>
      <c r="BZ28" s="642">
        <f t="shared" si="40"/>
        <v>343.75</v>
      </c>
      <c r="CA28" s="660">
        <f t="shared" si="40"/>
        <v>358.33333333333331</v>
      </c>
      <c r="CB28" s="773">
        <f t="shared" si="40"/>
        <v>358.33333333333331</v>
      </c>
      <c r="CC28" s="773">
        <f t="shared" si="40"/>
        <v>365.83333333333331</v>
      </c>
      <c r="CD28" s="1234"/>
    </row>
    <row r="29" spans="1:82" s="507" customFormat="1" ht="175.5"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24">
        <v>355</v>
      </c>
      <c r="CA29" s="746">
        <v>360</v>
      </c>
      <c r="CB29" s="774">
        <v>365</v>
      </c>
      <c r="CC29" s="774">
        <v>370</v>
      </c>
      <c r="CD29" s="784" t="s">
        <v>324</v>
      </c>
    </row>
    <row r="30" spans="1:82" s="507" customFormat="1" ht="54">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661">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24">
        <v>330</v>
      </c>
      <c r="CA30" s="746">
        <v>360</v>
      </c>
      <c r="CB30" s="774">
        <v>365</v>
      </c>
      <c r="CC30" s="774">
        <v>370</v>
      </c>
      <c r="CD30" s="787" t="s">
        <v>323</v>
      </c>
    </row>
    <row r="31" spans="1:82" s="507" customFormat="1" ht="98.25" customHeigh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24">
        <v>340</v>
      </c>
      <c r="CA31" s="746">
        <v>350</v>
      </c>
      <c r="CB31" s="774">
        <v>350</v>
      </c>
      <c r="CC31" s="774">
        <v>350</v>
      </c>
      <c r="CD31" s="784" t="s">
        <v>319</v>
      </c>
    </row>
    <row r="32" spans="1:82" s="507" customFormat="1" ht="18" customHeigh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66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24">
        <v>350</v>
      </c>
      <c r="CA32" s="746">
        <v>370</v>
      </c>
      <c r="CB32" s="774">
        <v>380</v>
      </c>
      <c r="CC32" s="774">
        <v>390</v>
      </c>
      <c r="CD32" s="629"/>
    </row>
    <row r="33" spans="1:82"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672">
        <v>360</v>
      </c>
      <c r="CA33" s="746">
        <v>370</v>
      </c>
      <c r="CB33" s="746">
        <v>375</v>
      </c>
      <c r="CC33" s="746">
        <v>375</v>
      </c>
      <c r="CD33" s="629"/>
    </row>
    <row r="34" spans="1:82" s="507" customFormat="1" ht="36.75"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24">
        <v>327.5</v>
      </c>
      <c r="CA34" s="747">
        <v>340</v>
      </c>
      <c r="CB34" s="775">
        <v>315</v>
      </c>
      <c r="CC34" s="775">
        <v>340</v>
      </c>
      <c r="CD34" s="784" t="s">
        <v>321</v>
      </c>
    </row>
    <row r="35" spans="1:82"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82"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41">AVERAGE(AY37:AY40)</f>
        <v>463.75</v>
      </c>
      <c r="AZ36" s="642">
        <f t="shared" si="41"/>
        <v>490.5</v>
      </c>
      <c r="BA36" s="642">
        <f t="shared" si="41"/>
        <v>555.75</v>
      </c>
      <c r="BB36" s="642">
        <f t="shared" si="41"/>
        <v>543.25</v>
      </c>
      <c r="BC36" s="642">
        <f t="shared" si="41"/>
        <v>568.75</v>
      </c>
      <c r="BD36" s="642">
        <f t="shared" si="41"/>
        <v>617.5</v>
      </c>
      <c r="BE36" s="642">
        <f t="shared" ref="BE36:BV36" si="42">AVERAGE(BE37:BE41)</f>
        <v>659</v>
      </c>
      <c r="BF36" s="642">
        <f t="shared" si="42"/>
        <v>588</v>
      </c>
      <c r="BG36" s="642">
        <f t="shared" si="42"/>
        <v>442</v>
      </c>
      <c r="BH36" s="642">
        <f t="shared" si="42"/>
        <v>401.66666666666669</v>
      </c>
      <c r="BI36" s="642">
        <f>AVERAGE(BI37:BI41)</f>
        <v>443</v>
      </c>
      <c r="BJ36" s="642">
        <f t="shared" si="42"/>
        <v>500</v>
      </c>
      <c r="BK36" s="642">
        <f t="shared" si="42"/>
        <v>523</v>
      </c>
      <c r="BL36" s="642">
        <f t="shared" si="42"/>
        <v>533</v>
      </c>
      <c r="BM36" s="642">
        <f t="shared" si="42"/>
        <v>418.75</v>
      </c>
      <c r="BN36" s="642">
        <f t="shared" si="42"/>
        <v>342</v>
      </c>
      <c r="BO36" s="642">
        <f t="shared" si="42"/>
        <v>375</v>
      </c>
      <c r="BP36" s="642">
        <f t="shared" si="42"/>
        <v>351</v>
      </c>
      <c r="BQ36" s="642">
        <f t="shared" si="42"/>
        <v>392</v>
      </c>
      <c r="BR36" s="642">
        <f t="shared" si="42"/>
        <v>441</v>
      </c>
      <c r="BS36" s="642">
        <f t="shared" si="42"/>
        <v>428.75</v>
      </c>
      <c r="BT36" s="642">
        <f t="shared" si="42"/>
        <v>496.25</v>
      </c>
      <c r="BU36" s="642">
        <f t="shared" si="42"/>
        <v>561.25</v>
      </c>
      <c r="BV36" s="642">
        <f t="shared" si="42"/>
        <v>436.25</v>
      </c>
      <c r="BW36" s="642">
        <f t="shared" ref="BW36:CC36" si="43">AVERAGE(BW37:BW42)</f>
        <v>290.83333333333331</v>
      </c>
      <c r="BX36" s="642">
        <f t="shared" si="43"/>
        <v>341.66666666666669</v>
      </c>
      <c r="BY36" s="642">
        <f t="shared" si="43"/>
        <v>311.66666666666669</v>
      </c>
      <c r="BZ36" s="642">
        <f t="shared" si="43"/>
        <v>327.91666666666669</v>
      </c>
      <c r="CA36" s="660">
        <f t="shared" si="43"/>
        <v>344.16666666666669</v>
      </c>
      <c r="CB36" s="660">
        <f t="shared" si="43"/>
        <v>355</v>
      </c>
      <c r="CC36" s="660">
        <f t="shared" si="43"/>
        <v>368.33333333333331</v>
      </c>
    </row>
    <row r="37" spans="1:82" s="507" customFormat="1" ht="162.75" customHeigh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24">
        <v>335</v>
      </c>
      <c r="CA37" s="746">
        <v>350</v>
      </c>
      <c r="CB37" s="746">
        <v>365</v>
      </c>
      <c r="CC37" s="746">
        <v>380</v>
      </c>
      <c r="CD37" s="784" t="s">
        <v>325</v>
      </c>
    </row>
    <row r="38" spans="1:82" s="507" customFormat="1" ht="36">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661">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24">
        <v>315</v>
      </c>
      <c r="CA38" s="746">
        <v>345</v>
      </c>
      <c r="CB38" s="746">
        <v>350</v>
      </c>
      <c r="CC38" s="746">
        <v>355</v>
      </c>
      <c r="CD38" s="786" t="s">
        <v>322</v>
      </c>
    </row>
    <row r="39" spans="1:82"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24">
        <v>325</v>
      </c>
      <c r="CA39" s="746">
        <v>340</v>
      </c>
      <c r="CB39" s="746">
        <v>350</v>
      </c>
      <c r="CC39" s="746">
        <v>360</v>
      </c>
      <c r="CD39" s="629"/>
    </row>
    <row r="40" spans="1:82"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661">
        <v>620</v>
      </c>
      <c r="BE40" s="662">
        <v>655</v>
      </c>
      <c r="BF40" s="661">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630">
        <v>335</v>
      </c>
      <c r="CA40" s="746">
        <v>355</v>
      </c>
      <c r="CB40" s="746">
        <v>380</v>
      </c>
      <c r="CC40" s="746">
        <v>390</v>
      </c>
      <c r="CD40" s="629"/>
    </row>
    <row r="41" spans="1:82"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661"/>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672">
        <v>345</v>
      </c>
      <c r="CA41" s="747">
        <v>345</v>
      </c>
      <c r="CB41" s="747">
        <v>360</v>
      </c>
      <c r="CC41" s="747">
        <v>370</v>
      </c>
      <c r="CD41" s="629"/>
    </row>
    <row r="42" spans="1:82" s="507" customFormat="1" ht="37.5" customHeigh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661"/>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24">
        <v>312.5</v>
      </c>
      <c r="CA42" s="747">
        <v>330</v>
      </c>
      <c r="CB42" s="747">
        <v>325</v>
      </c>
      <c r="CC42" s="747">
        <v>355</v>
      </c>
      <c r="CD42" s="786" t="s">
        <v>320</v>
      </c>
    </row>
    <row r="43" spans="1:82"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2"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B44" si="44">AY6-AY20</f>
        <v>149.33000000000004</v>
      </c>
      <c r="AZ44" s="642">
        <f t="shared" si="44"/>
        <v>198.55499999999995</v>
      </c>
      <c r="BA44" s="642">
        <f t="shared" si="44"/>
        <v>95.189999999999941</v>
      </c>
      <c r="BB44" s="642">
        <f t="shared" si="44"/>
        <v>124.06000000000006</v>
      </c>
      <c r="BC44" s="642">
        <f t="shared" si="44"/>
        <v>98.595000000000027</v>
      </c>
      <c r="BD44" s="642">
        <f t="shared" si="44"/>
        <v>65.75</v>
      </c>
      <c r="BE44" s="642">
        <f t="shared" si="44"/>
        <v>35.335000000000036</v>
      </c>
      <c r="BF44" s="642">
        <f t="shared" si="44"/>
        <v>-65.410000000000082</v>
      </c>
      <c r="BG44" s="642">
        <f t="shared" si="44"/>
        <v>38.25</v>
      </c>
      <c r="BH44" s="642">
        <f t="shared" si="44"/>
        <v>70.773333333333255</v>
      </c>
      <c r="BI44" s="642">
        <f t="shared" si="44"/>
        <v>86.509999999999991</v>
      </c>
      <c r="BJ44" s="642">
        <f t="shared" si="44"/>
        <v>69.269999999999982</v>
      </c>
      <c r="BK44" s="642">
        <f t="shared" si="44"/>
        <v>70.980000000000018</v>
      </c>
      <c r="BL44" s="642">
        <f t="shared" si="44"/>
        <v>26.050000000000068</v>
      </c>
      <c r="BM44" s="642">
        <f t="shared" si="44"/>
        <v>51.099999999999966</v>
      </c>
      <c r="BN44" s="642">
        <f t="shared" si="44"/>
        <v>165.45000000000005</v>
      </c>
      <c r="BO44" s="642">
        <f t="shared" si="44"/>
        <v>89.324999999999989</v>
      </c>
      <c r="BP44" s="642">
        <f t="shared" si="44"/>
        <v>155.76999999999998</v>
      </c>
      <c r="BQ44" s="642">
        <f t="shared" si="44"/>
        <v>129.63</v>
      </c>
      <c r="BR44" s="642">
        <f t="shared" si="44"/>
        <v>110.5</v>
      </c>
      <c r="BS44" s="642">
        <f t="shared" si="44"/>
        <v>167.57499999999993</v>
      </c>
      <c r="BT44" s="642">
        <f t="shared" si="44"/>
        <v>74.295000000000073</v>
      </c>
      <c r="BU44" s="642">
        <f t="shared" si="44"/>
        <v>-64.800000000000011</v>
      </c>
      <c r="BV44" s="642">
        <f t="shared" si="44"/>
        <v>-109.03818181818184</v>
      </c>
      <c r="BW44" s="642">
        <f t="shared" si="44"/>
        <v>-99.799999999999983</v>
      </c>
      <c r="BX44" s="642">
        <f t="shared" si="44"/>
        <v>-90.466666666666669</v>
      </c>
      <c r="BY44" s="642">
        <f t="shared" si="44"/>
        <v>42.730000000000018</v>
      </c>
      <c r="BZ44" s="642">
        <f t="shared" si="44"/>
        <v>67.666666666666686</v>
      </c>
      <c r="CA44" s="642">
        <f t="shared" si="44"/>
        <v>23.449999999999989</v>
      </c>
      <c r="CB44" s="642">
        <f t="shared" si="44"/>
        <v>6.3333333333333144</v>
      </c>
      <c r="CC44" s="642">
        <f t="shared" ref="CC44" si="45">CC6-CC20</f>
        <v>365.7</v>
      </c>
    </row>
    <row r="45" spans="1:82" s="507" customFormat="1">
      <c r="A45" s="782"/>
      <c r="B45" s="505"/>
      <c r="C45" s="505"/>
      <c r="D45" s="505"/>
      <c r="E45" s="505"/>
      <c r="F45" s="505"/>
      <c r="G45" s="505"/>
      <c r="H45" s="505"/>
      <c r="I45" s="505"/>
      <c r="J45" s="505"/>
      <c r="K45" s="505"/>
      <c r="L45" s="505"/>
      <c r="M45" s="505"/>
      <c r="N45" s="506"/>
      <c r="O45" s="505"/>
      <c r="P45" s="505"/>
      <c r="Q45" s="505"/>
      <c r="R45" s="505"/>
      <c r="AD45" s="521"/>
      <c r="AU45" s="521"/>
      <c r="BB45" s="623"/>
    </row>
    <row r="46" spans="1:82">
      <c r="D46" s="509"/>
      <c r="E46" s="509"/>
      <c r="F46" s="509"/>
      <c r="G46" s="509"/>
      <c r="H46" s="509"/>
      <c r="I46" s="509"/>
      <c r="J46" s="509"/>
      <c r="K46" s="509"/>
      <c r="L46" s="509"/>
      <c r="M46" s="509"/>
      <c r="BU46" s="725"/>
    </row>
    <row r="47" spans="1:82">
      <c r="D47" s="509"/>
      <c r="E47" s="509"/>
      <c r="F47" s="509"/>
      <c r="G47" s="509"/>
      <c r="H47" s="509"/>
      <c r="I47" s="509"/>
      <c r="J47" s="509"/>
      <c r="K47" s="509"/>
      <c r="L47" s="509"/>
      <c r="M47" s="509"/>
    </row>
    <row r="424" spans="1:80"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row>
    <row r="569" spans="14:14">
      <c r="N569" s="510">
        <v>32.659999999999997</v>
      </c>
    </row>
    <row r="571" spans="14:14">
      <c r="N571" s="510">
        <v>31.45</v>
      </c>
    </row>
    <row r="577" spans="14:14">
      <c r="N577" s="510">
        <v>26.62</v>
      </c>
    </row>
  </sheetData>
  <mergeCells count="10">
    <mergeCell ref="CD19:CD28"/>
    <mergeCell ref="BT2:CC2"/>
    <mergeCell ref="BH2:BS2"/>
    <mergeCell ref="A16:BW16"/>
    <mergeCell ref="B2:M2"/>
    <mergeCell ref="N2:R2"/>
    <mergeCell ref="S2:AD2"/>
    <mergeCell ref="AE2:AI2"/>
    <mergeCell ref="AJ2:AU2"/>
    <mergeCell ref="AV2:BG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577"/>
  <sheetViews>
    <sheetView zoomScale="70" zoomScaleNormal="70" workbookViewId="0">
      <selection activeCell="CB8" sqref="CB8:CB9"/>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bestFit="1" customWidth="1"/>
    <col min="80" max="80" width="10" style="432" bestFit="1" customWidth="1"/>
    <col min="81" max="81" width="11.5" style="432" customWidth="1"/>
    <col min="82" max="82" width="84.25" style="432" customWidth="1"/>
    <col min="83" max="16384" width="9.125" style="432"/>
  </cols>
  <sheetData>
    <row r="1" spans="1:81" ht="18.75" thickBot="1">
      <c r="A1" s="428" t="s">
        <v>330</v>
      </c>
      <c r="B1" s="429"/>
      <c r="C1" s="429"/>
      <c r="D1" s="429"/>
      <c r="E1" s="429"/>
      <c r="F1" s="429"/>
      <c r="G1" s="429"/>
      <c r="H1" s="429"/>
      <c r="I1" s="429"/>
      <c r="J1" s="429"/>
      <c r="K1" s="429"/>
      <c r="L1" s="430"/>
      <c r="M1" s="430"/>
      <c r="N1" s="431"/>
      <c r="O1" s="431"/>
      <c r="P1" s="431"/>
      <c r="Q1" s="431"/>
      <c r="R1" s="431"/>
      <c r="BB1" s="548"/>
    </row>
    <row r="2" spans="1:81"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row>
    <row r="3" spans="1:81"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row>
    <row r="4" spans="1:81">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699">
        <v>43</v>
      </c>
      <c r="CA4" s="699">
        <v>41.5</v>
      </c>
      <c r="CB4" s="699">
        <v>41.5</v>
      </c>
      <c r="CC4" s="699">
        <v>42.5</v>
      </c>
    </row>
    <row r="5" spans="1:81"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699">
        <v>43.25</v>
      </c>
      <c r="CA5" s="699">
        <v>40.1</v>
      </c>
      <c r="CB5" s="699">
        <v>39</v>
      </c>
      <c r="CC5" s="699">
        <v>39.299999999999997</v>
      </c>
    </row>
    <row r="6" spans="1:81"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C6" si="11">(BV5*9)+12</f>
        <v>298.46181818181816</v>
      </c>
      <c r="BW6" s="737">
        <f t="shared" si="11"/>
        <v>178.95000000000002</v>
      </c>
      <c r="BX6" s="737">
        <f t="shared" si="11"/>
        <v>248.70000000000002</v>
      </c>
      <c r="BY6" s="737">
        <f t="shared" si="11"/>
        <v>362.73</v>
      </c>
      <c r="BZ6" s="699">
        <f t="shared" si="11"/>
        <v>401.25</v>
      </c>
      <c r="CA6" s="699">
        <f t="shared" si="11"/>
        <v>372.90000000000003</v>
      </c>
      <c r="CB6" s="699">
        <f t="shared" si="11"/>
        <v>363</v>
      </c>
      <c r="CC6" s="699">
        <f t="shared" si="11"/>
        <v>365.7</v>
      </c>
    </row>
    <row r="7" spans="1:81"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C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0">
        <f t="shared" si="13"/>
        <v>352.5</v>
      </c>
      <c r="CB7" s="700">
        <f t="shared" si="13"/>
        <v>360</v>
      </c>
      <c r="CC7" s="700">
        <f t="shared" si="13"/>
        <v>370</v>
      </c>
    </row>
    <row r="8" spans="1:81"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7">
        <v>360</v>
      </c>
      <c r="CB8" s="707">
        <v>365</v>
      </c>
      <c r="CC8" s="707">
        <v>370</v>
      </c>
    </row>
    <row r="9" spans="1:81"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7">
        <v>345</v>
      </c>
      <c r="CB9" s="707">
        <v>355</v>
      </c>
      <c r="CC9" s="707">
        <v>370</v>
      </c>
    </row>
    <row r="10" spans="1:81"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C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10">
        <f t="shared" si="14"/>
        <v>-56.049999999999983</v>
      </c>
      <c r="BX10" s="710">
        <f t="shared" si="14"/>
        <v>-91.299999999999983</v>
      </c>
      <c r="BY10" s="710">
        <f t="shared" si="14"/>
        <v>22.730000000000018</v>
      </c>
      <c r="BZ10" s="701">
        <f t="shared" si="14"/>
        <v>51.25</v>
      </c>
      <c r="CA10" s="701">
        <f t="shared" si="14"/>
        <v>20.400000000000034</v>
      </c>
      <c r="CB10" s="701">
        <f t="shared" si="14"/>
        <v>3</v>
      </c>
      <c r="CC10" s="701">
        <f t="shared" si="14"/>
        <v>-4.3000000000000114</v>
      </c>
    </row>
    <row r="11" spans="1:81"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1"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BZ3</f>
        <v>44013</v>
      </c>
      <c r="CA12" s="573">
        <f>CA3</f>
        <v>44044</v>
      </c>
      <c r="CB12" s="573">
        <f>CB3</f>
        <v>44075</v>
      </c>
      <c r="CC12" s="573">
        <f>CC3</f>
        <v>44105</v>
      </c>
    </row>
    <row r="13" spans="1:81" ht="18.75" thickBot="1">
      <c r="A13" s="484" t="s">
        <v>237</v>
      </c>
      <c r="B13" s="452">
        <f t="shared" ref="B13:M13" si="15">(B7/11.6)-B4</f>
        <v>-7.6432512315270955</v>
      </c>
      <c r="C13" s="453">
        <f t="shared" si="15"/>
        <v>-16.01966379310344</v>
      </c>
      <c r="D13" s="453">
        <f t="shared" si="15"/>
        <v>-12.933589341692787</v>
      </c>
      <c r="E13" s="453">
        <f t="shared" si="15"/>
        <v>-18.549523809523819</v>
      </c>
      <c r="F13" s="453">
        <f t="shared" si="15"/>
        <v>-23.125965517241376</v>
      </c>
      <c r="G13" s="453">
        <f t="shared" si="15"/>
        <v>-25.667405582922832</v>
      </c>
      <c r="H13" s="453">
        <f t="shared" si="15"/>
        <v>-21.0679235382309</v>
      </c>
      <c r="I13" s="453">
        <f t="shared" si="15"/>
        <v>-15.200205254515595</v>
      </c>
      <c r="J13" s="454">
        <f t="shared" si="15"/>
        <v>-17.189435736677126</v>
      </c>
      <c r="K13" s="454">
        <f t="shared" si="15"/>
        <v>-14.631739811912215</v>
      </c>
      <c r="L13" s="455">
        <f t="shared" si="15"/>
        <v>-6.3630131362889983</v>
      </c>
      <c r="M13" s="485">
        <f t="shared" si="15"/>
        <v>5.6571964017990979</v>
      </c>
      <c r="N13" s="452">
        <f t="shared" ref="N13:N14" si="16">AVERAGE(B13:D13)</f>
        <v>-12.198834788774441</v>
      </c>
      <c r="O13" s="453">
        <f t="shared" ref="O13:O14" si="17">AVERAGE(E13:G13)</f>
        <v>-22.447631636562676</v>
      </c>
      <c r="P13" s="453">
        <f t="shared" ref="P13:P14" si="18">AVERAGE(H13:J13)</f>
        <v>-17.81918817647454</v>
      </c>
      <c r="Q13" s="486">
        <f t="shared" ref="Q13:Q14" si="19">AVERAGE(K13:M13)</f>
        <v>-5.112518848800705</v>
      </c>
      <c r="R13" s="487">
        <f t="shared" ref="R13:R14" si="20">AVERAGE(B13:M13)</f>
        <v>-14.39454336265309</v>
      </c>
      <c r="S13" s="456">
        <f t="shared" ref="S13:AD13" si="21">(S7/11.6)-S4</f>
        <v>4.4836034482758613</v>
      </c>
      <c r="T13" s="457">
        <f t="shared" si="21"/>
        <v>-3.7965517241379274</v>
      </c>
      <c r="U13" s="457">
        <f t="shared" si="21"/>
        <v>-9.065517241379311</v>
      </c>
      <c r="V13" s="457">
        <f t="shared" si="21"/>
        <v>-10.407405582922831</v>
      </c>
      <c r="W13" s="457">
        <f t="shared" si="21"/>
        <v>-14.353934169278993</v>
      </c>
      <c r="X13" s="457">
        <f t="shared" si="21"/>
        <v>-16.715353901996366</v>
      </c>
      <c r="Y13" s="488">
        <f t="shared" si="21"/>
        <v>-16.511724137931033</v>
      </c>
      <c r="Z13" s="512">
        <f t="shared" si="21"/>
        <v>-18.960893416927892</v>
      </c>
      <c r="AA13" s="512">
        <f t="shared" si="21"/>
        <v>-17.036420361247952</v>
      </c>
      <c r="AB13" s="457">
        <f t="shared" si="21"/>
        <v>-18.639696223316911</v>
      </c>
      <c r="AC13" s="488">
        <f t="shared" si="21"/>
        <v>-8.5197178683385602</v>
      </c>
      <c r="AD13" s="520">
        <f t="shared" si="21"/>
        <v>-17.959688013136294</v>
      </c>
      <c r="AE13" s="459">
        <f t="shared" ref="AE13:AE14" si="22">AVERAGE(S13:U13)</f>
        <v>-2.7928218390804589</v>
      </c>
      <c r="AF13" s="458">
        <f t="shared" ref="AF13:AF14" si="23">AVERAGE(V13:X13)</f>
        <v>-13.825564551399395</v>
      </c>
      <c r="AG13" s="458">
        <f t="shared" ref="AG13:AG14" si="24">AVERAGE(Y13:AA13)</f>
        <v>-17.503012638702291</v>
      </c>
      <c r="AH13" s="458">
        <f t="shared" ref="AH13:AH14" si="25">AVERAGE(AB13:AD13)</f>
        <v>-15.039700701597255</v>
      </c>
      <c r="AI13" s="531">
        <f t="shared" ref="AI13:AI14" si="26">AVERAGE(S13:AD13)</f>
        <v>-12.290274932694849</v>
      </c>
      <c r="AJ13" s="619">
        <f t="shared" ref="AJ13:CA13" si="27">(AJ7/11.6)-AJ4</f>
        <v>-13.633793103448276</v>
      </c>
      <c r="AK13" s="620">
        <f t="shared" si="27"/>
        <v>-6.5951724137931009</v>
      </c>
      <c r="AL13" s="545">
        <f t="shared" si="27"/>
        <v>-4.6482758620689637</v>
      </c>
      <c r="AM13" s="546">
        <f t="shared" si="27"/>
        <v>-12.634827586206896</v>
      </c>
      <c r="AN13" s="546">
        <f t="shared" si="27"/>
        <v>-17.134827586206896</v>
      </c>
      <c r="AO13" s="546">
        <f t="shared" si="27"/>
        <v>-13.064827586206896</v>
      </c>
      <c r="AP13" s="546">
        <f t="shared" si="27"/>
        <v>-16.966551724137929</v>
      </c>
      <c r="AQ13" s="546">
        <f t="shared" si="27"/>
        <v>-12.28896551724138</v>
      </c>
      <c r="AR13" s="546">
        <f t="shared" si="27"/>
        <v>-11.427120689655169</v>
      </c>
      <c r="AS13" s="546">
        <f t="shared" si="27"/>
        <v>-5.7655172413793068</v>
      </c>
      <c r="AT13" s="546">
        <f t="shared" si="27"/>
        <v>-11.03551724137931</v>
      </c>
      <c r="AU13" s="621">
        <f t="shared" si="27"/>
        <v>-11.600000000000001</v>
      </c>
      <c r="AV13" s="568">
        <f t="shared" si="27"/>
        <v>-16.189999999999998</v>
      </c>
      <c r="AW13" s="569">
        <f t="shared" si="27"/>
        <v>-18.323448275862063</v>
      </c>
      <c r="AX13" s="569">
        <f t="shared" si="27"/>
        <v>-22.007241379310344</v>
      </c>
      <c r="AY13" s="569">
        <f t="shared" si="27"/>
        <v>-27.537241379310338</v>
      </c>
      <c r="AZ13" s="569">
        <f t="shared" si="27"/>
        <v>-31.091034482758616</v>
      </c>
      <c r="BA13" s="569">
        <f t="shared" si="27"/>
        <v>-25.314137931034487</v>
      </c>
      <c r="BB13" s="569">
        <f t="shared" si="27"/>
        <v>-24.628620689655179</v>
      </c>
      <c r="BC13" s="569">
        <f t="shared" si="27"/>
        <v>-21.843448275862059</v>
      </c>
      <c r="BD13" s="569">
        <f t="shared" si="27"/>
        <v>-21.767241379310342</v>
      </c>
      <c r="BE13" s="569">
        <f t="shared" si="27"/>
        <v>-22.924482758620691</v>
      </c>
      <c r="BF13" s="569">
        <f t="shared" si="27"/>
        <v>-19.654827586206899</v>
      </c>
      <c r="BG13" s="664">
        <f t="shared" si="27"/>
        <v>-20.25103448275862</v>
      </c>
      <c r="BH13" s="669">
        <f t="shared" si="27"/>
        <v>-22.442068965517237</v>
      </c>
      <c r="BI13" s="669">
        <f t="shared" si="27"/>
        <v>-25.345862068965509</v>
      </c>
      <c r="BJ13" s="669">
        <f t="shared" si="27"/>
        <v>-23.395517241379316</v>
      </c>
      <c r="BK13" s="669">
        <f t="shared" si="27"/>
        <v>-25.691379310344828</v>
      </c>
      <c r="BL13" s="669">
        <f t="shared" si="27"/>
        <v>-23.905862068965511</v>
      </c>
      <c r="BM13" s="669">
        <f t="shared" si="27"/>
        <v>-25.337586206896546</v>
      </c>
      <c r="BN13" s="669">
        <f t="shared" si="27"/>
        <v>-31.78448275862069</v>
      </c>
      <c r="BO13" s="669">
        <f t="shared" si="27"/>
        <v>-27.64448275862069</v>
      </c>
      <c r="BP13" s="669">
        <f t="shared" si="27"/>
        <v>-30.516551724137926</v>
      </c>
      <c r="BQ13" s="669">
        <f t="shared" si="27"/>
        <v>-22.516551724137926</v>
      </c>
      <c r="BR13" s="669">
        <f t="shared" si="27"/>
        <v>-24.084482758620688</v>
      </c>
      <c r="BS13" s="669">
        <f t="shared" si="27"/>
        <v>-25.422413793103445</v>
      </c>
      <c r="BT13" s="669">
        <f>(BT7/11.6)-BT4</f>
        <v>-14.505517241379316</v>
      </c>
      <c r="BU13" s="669">
        <f t="shared" si="27"/>
        <v>-8.9613793103448245</v>
      </c>
      <c r="BV13" s="669">
        <f>(BV7/11.6)-BV4</f>
        <v>5.5241379310344811</v>
      </c>
      <c r="BW13" s="669">
        <f t="shared" si="27"/>
        <v>-0.13137931034482619</v>
      </c>
      <c r="BX13" s="669">
        <f t="shared" si="27"/>
        <v>-1.1596551724137925</v>
      </c>
      <c r="BY13" s="669">
        <f t="shared" si="27"/>
        <v>-11.479655172413793</v>
      </c>
      <c r="BZ13" s="664">
        <f t="shared" si="27"/>
        <v>-12.827586206896552</v>
      </c>
      <c r="CA13" s="664">
        <f t="shared" si="27"/>
        <v>-11.112068965517242</v>
      </c>
      <c r="CB13" s="664">
        <f>(CB7/11.6)-CB4</f>
        <v>-10.46551724137931</v>
      </c>
      <c r="CC13" s="664">
        <f>(CC7/11.6)-CC4</f>
        <v>-10.603448275862068</v>
      </c>
    </row>
    <row r="14" spans="1:81" s="503" customFormat="1" ht="18" hidden="1" customHeight="1">
      <c r="A14" s="489" t="s">
        <v>238</v>
      </c>
      <c r="B14" s="460">
        <f>(333/11.6)-B4</f>
        <v>-16.867389162561576</v>
      </c>
      <c r="C14" s="461">
        <f t="shared" ref="C14:M14" si="28">(333/11.6)-C4</f>
        <v>-27.140353448275857</v>
      </c>
      <c r="D14" s="461">
        <f t="shared" si="28"/>
        <v>-25.950830721003133</v>
      </c>
      <c r="E14" s="461">
        <f t="shared" si="28"/>
        <v>-29.842627257799681</v>
      </c>
      <c r="F14" s="461">
        <f t="shared" si="28"/>
        <v>-34.85010344827586</v>
      </c>
      <c r="G14" s="461">
        <f t="shared" si="28"/>
        <v>-33.08119868637111</v>
      </c>
      <c r="H14" s="461">
        <f t="shared" si="28"/>
        <v>-27.447233883058484</v>
      </c>
      <c r="I14" s="461">
        <f t="shared" si="28"/>
        <v>-19.165722495894908</v>
      </c>
      <c r="J14" s="462">
        <f t="shared" si="28"/>
        <v>-16.672194357366781</v>
      </c>
      <c r="K14" s="490">
        <f t="shared" si="28"/>
        <v>-17.131739811912215</v>
      </c>
      <c r="L14" s="491">
        <f t="shared" si="28"/>
        <v>-13.087151067323479</v>
      </c>
      <c r="M14" s="492">
        <f t="shared" si="28"/>
        <v>-5.8083208395802153</v>
      </c>
      <c r="N14" s="493">
        <f t="shared" si="16"/>
        <v>-23.319524443946857</v>
      </c>
      <c r="O14" s="494">
        <f t="shared" si="17"/>
        <v>-32.591309797482218</v>
      </c>
      <c r="P14" s="494">
        <f t="shared" si="18"/>
        <v>-21.09505024544006</v>
      </c>
      <c r="Q14" s="495">
        <f t="shared" si="19"/>
        <v>-12.009070572938635</v>
      </c>
      <c r="R14" s="496">
        <f t="shared" si="20"/>
        <v>-22.253738764951944</v>
      </c>
      <c r="S14" s="497">
        <f t="shared" ref="S14:AD14" si="29">(333/11.6)-S4</f>
        <v>1.8973965517241353</v>
      </c>
      <c r="T14" s="498">
        <f t="shared" si="29"/>
        <v>-0.69310344827585979</v>
      </c>
      <c r="U14" s="498">
        <f t="shared" si="29"/>
        <v>-6.3931034482758626</v>
      </c>
      <c r="V14" s="498">
        <f t="shared" si="29"/>
        <v>-10.321198686371108</v>
      </c>
      <c r="W14" s="498">
        <f t="shared" si="29"/>
        <v>-15.560830721003132</v>
      </c>
      <c r="X14" s="498">
        <f t="shared" si="29"/>
        <v>-17.66362976406533</v>
      </c>
      <c r="Y14" s="499">
        <f t="shared" si="29"/>
        <v>-13.753103448275862</v>
      </c>
      <c r="Z14" s="513">
        <f t="shared" si="29"/>
        <v>-14.995376175548582</v>
      </c>
      <c r="AA14" s="513">
        <f t="shared" si="29"/>
        <v>-14.622627257799675</v>
      </c>
      <c r="AB14" s="498">
        <f t="shared" si="29"/>
        <v>-20.277627257799669</v>
      </c>
      <c r="AC14" s="499">
        <f t="shared" si="29"/>
        <v>-15.157648902821318</v>
      </c>
      <c r="AD14" s="525">
        <f t="shared" si="29"/>
        <v>-23.390722495894916</v>
      </c>
      <c r="AE14" s="501">
        <f t="shared" si="22"/>
        <v>-1.7296034482758624</v>
      </c>
      <c r="AF14" s="500">
        <f t="shared" si="23"/>
        <v>-14.515219723813189</v>
      </c>
      <c r="AG14" s="500">
        <f t="shared" si="24"/>
        <v>-14.457035627208038</v>
      </c>
      <c r="AH14" s="500">
        <f t="shared" si="25"/>
        <v>-19.608666218838636</v>
      </c>
      <c r="AI14" s="502">
        <f t="shared" si="26"/>
        <v>-12.577631254533932</v>
      </c>
      <c r="AJ14" s="537">
        <f t="shared" ref="AJ14:AU14" si="30">(333/11.6)-AJ4</f>
        <v>-25.01310344827586</v>
      </c>
      <c r="AK14" s="538">
        <f t="shared" si="30"/>
        <v>-25.733103448275859</v>
      </c>
      <c r="AL14" s="538">
        <f t="shared" si="30"/>
        <v>-22.493103448275864</v>
      </c>
      <c r="AM14" s="539">
        <f t="shared" si="30"/>
        <v>-23.58310344827586</v>
      </c>
      <c r="AN14" s="539">
        <f t="shared" si="30"/>
        <v>-21.83310344827586</v>
      </c>
      <c r="AO14" s="539">
        <f t="shared" si="30"/>
        <v>-17.76310344827586</v>
      </c>
      <c r="AP14" s="539">
        <f t="shared" si="30"/>
        <v>-18.863103448275861</v>
      </c>
      <c r="AQ14" s="540">
        <f t="shared" si="30"/>
        <v>-21.51310344827586</v>
      </c>
      <c r="AR14" s="541">
        <f t="shared" si="30"/>
        <v>-24.961603448275856</v>
      </c>
      <c r="AS14" s="542">
        <f t="shared" si="30"/>
        <v>-26.843103448275858</v>
      </c>
      <c r="AT14" s="543">
        <f t="shared" si="30"/>
        <v>-32.113103448275865</v>
      </c>
      <c r="AU14" s="544">
        <f t="shared" si="30"/>
        <v>-32.893103448275866</v>
      </c>
      <c r="AV14" s="542"/>
      <c r="AW14" s="543"/>
      <c r="AX14" s="543"/>
      <c r="AY14" s="543"/>
      <c r="AZ14" s="544"/>
      <c r="BB14"/>
      <c r="BX14" s="655"/>
      <c r="BY14" s="655"/>
      <c r="BZ14" s="655"/>
      <c r="CA14" s="655"/>
      <c r="CB14" s="655"/>
    </row>
    <row r="15" spans="1:81" s="507" customFormat="1">
      <c r="A15" s="783"/>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row>
    <row r="16" spans="1:81" s="507" customFormat="1">
      <c r="A16" s="1233" t="s">
        <v>327</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row>
    <row r="17" spans="1:82" s="507" customFormat="1"/>
    <row r="18" spans="1:82" s="507" customFormat="1" ht="18.75" thickBot="1">
      <c r="A18" s="783"/>
      <c r="B18" s="783"/>
      <c r="C18" s="783"/>
      <c r="D18" s="783"/>
      <c r="E18" s="783"/>
      <c r="F18" s="783"/>
      <c r="G18" s="783"/>
      <c r="H18" s="783"/>
      <c r="I18" s="783"/>
      <c r="J18" s="783"/>
      <c r="K18" s="783"/>
      <c r="L18" s="783"/>
      <c r="M18" s="783"/>
      <c r="N18" s="783"/>
      <c r="O18" s="783"/>
      <c r="P18" s="783"/>
      <c r="Q18" s="783"/>
      <c r="R18" s="783"/>
      <c r="S18" s="783"/>
      <c r="T18" s="783"/>
      <c r="U18" s="783"/>
      <c r="V18" s="783"/>
      <c r="W18" s="783"/>
      <c r="X18" s="783"/>
      <c r="Y18" s="783"/>
      <c r="Z18" s="783"/>
      <c r="AA18" s="783"/>
      <c r="AB18" s="783"/>
      <c r="AC18" s="783"/>
      <c r="AD18" s="783"/>
      <c r="AE18" s="783"/>
      <c r="AF18" s="783"/>
      <c r="AG18" s="783"/>
      <c r="AH18" s="783"/>
      <c r="AI18" s="783"/>
      <c r="AJ18" s="783"/>
      <c r="AK18" s="783"/>
      <c r="AL18" s="783"/>
      <c r="AM18" s="783"/>
      <c r="AN18" s="783"/>
      <c r="AO18" s="783"/>
      <c r="AP18" s="783"/>
      <c r="AQ18" s="783"/>
      <c r="AR18" s="783"/>
      <c r="AS18" s="783"/>
      <c r="AT18" s="783"/>
      <c r="AU18" s="783"/>
      <c r="AV18" s="783"/>
      <c r="AW18" s="783"/>
      <c r="AX18" s="783"/>
      <c r="AY18" s="783"/>
      <c r="AZ18" s="783"/>
      <c r="BA18" s="783"/>
      <c r="BB18" s="783"/>
      <c r="BC18" s="783"/>
      <c r="BD18" s="783"/>
      <c r="BE18" s="783"/>
      <c r="BF18" s="783"/>
      <c r="BG18" s="783"/>
      <c r="BH18" s="783"/>
      <c r="BI18" s="783"/>
      <c r="BJ18" s="783"/>
      <c r="BK18" s="783"/>
      <c r="BL18" s="783"/>
      <c r="BM18" s="783"/>
      <c r="BN18" s="783"/>
      <c r="BO18" s="783"/>
      <c r="BP18" s="783"/>
      <c r="BQ18" s="783"/>
      <c r="BR18" s="783"/>
      <c r="BS18" s="783"/>
      <c r="BT18" s="726" t="s">
        <v>274</v>
      </c>
      <c r="BU18" s="726" t="s">
        <v>273</v>
      </c>
      <c r="BV18" s="726" t="s">
        <v>273</v>
      </c>
      <c r="BW18" s="783"/>
    </row>
    <row r="19" spans="1:82"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c r="CC19" s="770">
        <v>44105</v>
      </c>
      <c r="CD19" s="1234" t="s">
        <v>311</v>
      </c>
    </row>
    <row r="20" spans="1:82" s="507" customFormat="1" ht="18" hidden="1" customHeigh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1">AVERAGE(AX21:AX24)</f>
        <v>482.5</v>
      </c>
      <c r="AY20" s="642">
        <f t="shared" si="31"/>
        <v>467.5</v>
      </c>
      <c r="AZ20" s="642">
        <f t="shared" si="31"/>
        <v>487.125</v>
      </c>
      <c r="BA20" s="642">
        <f t="shared" si="31"/>
        <v>555.75</v>
      </c>
      <c r="BB20" s="642">
        <f t="shared" si="31"/>
        <v>539.75</v>
      </c>
      <c r="BC20" s="642">
        <f t="shared" si="31"/>
        <v>560.625</v>
      </c>
      <c r="BD20" s="642">
        <f t="shared" si="31"/>
        <v>606.25</v>
      </c>
      <c r="BE20" s="642">
        <f t="shared" si="31"/>
        <v>651.875</v>
      </c>
      <c r="BF20" s="642">
        <f t="shared" si="31"/>
        <v>591.25</v>
      </c>
      <c r="BG20" s="642">
        <f t="shared" si="31"/>
        <v>453.75</v>
      </c>
      <c r="BH20" s="642">
        <f t="shared" si="31"/>
        <v>409.16666666666669</v>
      </c>
      <c r="BI20" s="642">
        <f t="shared" ref="BI20:BV20" si="32">AVERAGE(BI21:BI25)</f>
        <v>436</v>
      </c>
      <c r="BJ20" s="642">
        <f t="shared" si="32"/>
        <v>486</v>
      </c>
      <c r="BK20" s="642">
        <f t="shared" si="32"/>
        <v>513</v>
      </c>
      <c r="BL20" s="642">
        <f t="shared" si="32"/>
        <v>528.5</v>
      </c>
      <c r="BM20" s="642">
        <f t="shared" si="32"/>
        <v>428.75</v>
      </c>
      <c r="BN20" s="642">
        <f t="shared" si="32"/>
        <v>349.5</v>
      </c>
      <c r="BO20" s="642">
        <f t="shared" si="32"/>
        <v>380.625</v>
      </c>
      <c r="BP20" s="642">
        <f t="shared" si="32"/>
        <v>345.5</v>
      </c>
      <c r="BQ20" s="642">
        <f t="shared" si="32"/>
        <v>393.75</v>
      </c>
      <c r="BR20" s="642">
        <f t="shared" si="32"/>
        <v>432.5</v>
      </c>
      <c r="BS20" s="702">
        <f t="shared" si="32"/>
        <v>423.125</v>
      </c>
      <c r="BT20" s="702">
        <f t="shared" si="32"/>
        <v>485.625</v>
      </c>
      <c r="BU20" s="702">
        <f t="shared" si="32"/>
        <v>547.5</v>
      </c>
      <c r="BV20" s="702">
        <f t="shared" si="32"/>
        <v>407.5</v>
      </c>
      <c r="BW20" s="702">
        <f t="shared" ref="BW20:CB20" si="33">AVERAGE(BW21:BW26)</f>
        <v>278.75</v>
      </c>
      <c r="BX20" s="702">
        <f t="shared" si="33"/>
        <v>339.16666666666669</v>
      </c>
      <c r="BY20" s="674">
        <f t="shared" si="33"/>
        <v>320</v>
      </c>
      <c r="BZ20" s="674">
        <f t="shared" si="33"/>
        <v>335.83333333333331</v>
      </c>
      <c r="CA20" s="674">
        <f t="shared" si="33"/>
        <v>352.5</v>
      </c>
      <c r="CB20" s="771">
        <f t="shared" si="33"/>
        <v>359.58333333333331</v>
      </c>
      <c r="CD20" s="1234"/>
    </row>
    <row r="21" spans="1:82" s="507" customFormat="1" ht="18" hidden="1" customHeigh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B26" si="34">(AX29+AX37)/2</f>
        <v>475</v>
      </c>
      <c r="AY21" s="657">
        <f t="shared" si="34"/>
        <v>465</v>
      </c>
      <c r="AZ21" s="657">
        <f t="shared" si="34"/>
        <v>485</v>
      </c>
      <c r="BA21" s="652">
        <f t="shared" si="34"/>
        <v>560</v>
      </c>
      <c r="BB21" s="657">
        <f t="shared" si="34"/>
        <v>540</v>
      </c>
      <c r="BC21" s="657">
        <f t="shared" si="34"/>
        <v>560</v>
      </c>
      <c r="BD21" s="657">
        <f t="shared" si="34"/>
        <v>602.5</v>
      </c>
      <c r="BE21" s="652">
        <f t="shared" si="34"/>
        <v>657.5</v>
      </c>
      <c r="BF21" s="657">
        <f t="shared" si="34"/>
        <v>605</v>
      </c>
      <c r="BG21" s="657">
        <f t="shared" si="34"/>
        <v>460</v>
      </c>
      <c r="BH21" s="652">
        <f t="shared" si="34"/>
        <v>415</v>
      </c>
      <c r="BI21" s="657">
        <f t="shared" si="34"/>
        <v>435</v>
      </c>
      <c r="BJ21" s="657">
        <f t="shared" si="34"/>
        <v>485</v>
      </c>
      <c r="BK21" s="652">
        <f t="shared" si="34"/>
        <v>525</v>
      </c>
      <c r="BL21" s="657">
        <f t="shared" si="34"/>
        <v>520</v>
      </c>
      <c r="BM21" s="657">
        <f t="shared" si="34"/>
        <v>440</v>
      </c>
      <c r="BN21" s="657">
        <f t="shared" si="34"/>
        <v>352.5</v>
      </c>
      <c r="BO21" s="652">
        <f t="shared" si="34"/>
        <v>375</v>
      </c>
      <c r="BP21" s="657">
        <f t="shared" si="34"/>
        <v>345</v>
      </c>
      <c r="BQ21" s="657">
        <f t="shared" si="34"/>
        <v>382.5</v>
      </c>
      <c r="BR21" s="657">
        <f t="shared" si="34"/>
        <v>425</v>
      </c>
      <c r="BS21" s="652">
        <f t="shared" si="34"/>
        <v>427.5</v>
      </c>
      <c r="BT21" s="711">
        <f t="shared" si="34"/>
        <v>485</v>
      </c>
      <c r="BU21" s="657">
        <f t="shared" si="34"/>
        <v>550</v>
      </c>
      <c r="BV21" s="652">
        <f t="shared" si="34"/>
        <v>425</v>
      </c>
      <c r="BW21" s="652">
        <f t="shared" si="34"/>
        <v>275</v>
      </c>
      <c r="BX21" s="724">
        <f t="shared" si="34"/>
        <v>352.5</v>
      </c>
      <c r="BY21" s="652">
        <f t="shared" si="34"/>
        <v>310</v>
      </c>
      <c r="BZ21" s="652">
        <f t="shared" si="34"/>
        <v>345</v>
      </c>
      <c r="CA21" s="652">
        <f t="shared" si="34"/>
        <v>355</v>
      </c>
      <c r="CB21" s="772">
        <f t="shared" si="34"/>
        <v>365</v>
      </c>
      <c r="CD21" s="1234"/>
    </row>
    <row r="22" spans="1:82" s="507" customFormat="1" ht="18" hidden="1" customHeigh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4"/>
        <v>490</v>
      </c>
      <c r="AY22" s="657">
        <f t="shared" si="34"/>
        <v>465</v>
      </c>
      <c r="AZ22" s="657">
        <f t="shared" si="34"/>
        <v>485</v>
      </c>
      <c r="BA22" s="657">
        <f t="shared" si="34"/>
        <v>550</v>
      </c>
      <c r="BB22" s="652">
        <f t="shared" si="34"/>
        <v>542.5</v>
      </c>
      <c r="BC22" s="662">
        <f t="shared" si="34"/>
        <v>567.5</v>
      </c>
      <c r="BD22" s="652">
        <f t="shared" si="34"/>
        <v>610</v>
      </c>
      <c r="BE22" s="657">
        <f t="shared" si="34"/>
        <v>660</v>
      </c>
      <c r="BF22" s="657">
        <f t="shared" si="34"/>
        <v>585</v>
      </c>
      <c r="BG22" s="657">
        <f t="shared" si="34"/>
        <v>460</v>
      </c>
      <c r="BH22" s="657">
        <f t="shared" si="34"/>
        <v>407.5</v>
      </c>
      <c r="BI22" s="657">
        <f t="shared" si="34"/>
        <v>437.5</v>
      </c>
      <c r="BJ22" s="657">
        <f t="shared" si="34"/>
        <v>490</v>
      </c>
      <c r="BK22" s="657">
        <f t="shared" si="34"/>
        <v>510</v>
      </c>
      <c r="BL22" s="652">
        <f t="shared" si="34"/>
        <v>527.5</v>
      </c>
      <c r="BM22" s="657">
        <f t="shared" si="34"/>
        <v>430</v>
      </c>
      <c r="BN22" s="657">
        <f t="shared" si="34"/>
        <v>355</v>
      </c>
      <c r="BO22" s="657">
        <f t="shared" si="34"/>
        <v>395</v>
      </c>
      <c r="BP22" s="657">
        <f t="shared" si="34"/>
        <v>345</v>
      </c>
      <c r="BQ22" s="657">
        <f t="shared" si="34"/>
        <v>397.5</v>
      </c>
      <c r="BR22" s="657">
        <f t="shared" si="34"/>
        <v>430</v>
      </c>
      <c r="BS22" s="657">
        <f t="shared" si="34"/>
        <v>420</v>
      </c>
      <c r="BT22" s="652">
        <f t="shared" si="34"/>
        <v>500</v>
      </c>
      <c r="BU22" s="657">
        <f t="shared" si="34"/>
        <v>545</v>
      </c>
      <c r="BV22" s="657">
        <f t="shared" si="34"/>
        <v>410</v>
      </c>
      <c r="BW22" s="652">
        <f t="shared" si="34"/>
        <v>275</v>
      </c>
      <c r="BX22" s="630">
        <f>(BX30+BX38)/2</f>
        <v>342.5</v>
      </c>
      <c r="BY22" s="652">
        <f>(BY30+BY38)/2</f>
        <v>332.5</v>
      </c>
      <c r="BZ22" s="652">
        <f>(BZ30+BZ38)/2</f>
        <v>322.5</v>
      </c>
      <c r="CA22" s="652">
        <f>(CA30+CA38)/2</f>
        <v>355</v>
      </c>
      <c r="CB22" s="772">
        <f>(CB30+CB38)/2</f>
        <v>360</v>
      </c>
      <c r="CD22" s="1234"/>
    </row>
    <row r="23" spans="1:82" s="507" customFormat="1" ht="18" hidden="1" customHeigh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4"/>
        <v>487.5</v>
      </c>
      <c r="AY23" s="657">
        <f t="shared" si="34"/>
        <v>470</v>
      </c>
      <c r="AZ23" s="657">
        <f t="shared" si="34"/>
        <v>486</v>
      </c>
      <c r="BA23" s="657">
        <f t="shared" si="34"/>
        <v>550</v>
      </c>
      <c r="BB23" s="657">
        <f t="shared" si="34"/>
        <v>535</v>
      </c>
      <c r="BC23" s="657">
        <f t="shared" si="34"/>
        <v>560</v>
      </c>
      <c r="BD23" s="657">
        <f t="shared" si="34"/>
        <v>605</v>
      </c>
      <c r="BE23" s="657">
        <f t="shared" si="34"/>
        <v>640</v>
      </c>
      <c r="BF23" s="657">
        <f t="shared" si="34"/>
        <v>600</v>
      </c>
      <c r="BG23" s="657">
        <f t="shared" si="34"/>
        <v>455</v>
      </c>
      <c r="BH23" s="657">
        <f t="shared" si="34"/>
        <v>405</v>
      </c>
      <c r="BI23" s="652">
        <f t="shared" si="34"/>
        <v>440</v>
      </c>
      <c r="BJ23" s="657">
        <f t="shared" si="34"/>
        <v>480</v>
      </c>
      <c r="BK23" s="657">
        <f t="shared" si="34"/>
        <v>507.5</v>
      </c>
      <c r="BL23" s="657">
        <f t="shared" si="34"/>
        <v>535</v>
      </c>
      <c r="BM23" s="652">
        <f t="shared" si="34"/>
        <v>420</v>
      </c>
      <c r="BN23" s="657">
        <f t="shared" si="34"/>
        <v>325</v>
      </c>
      <c r="BO23" s="657">
        <f t="shared" si="34"/>
        <v>377.5</v>
      </c>
      <c r="BP23" s="657">
        <f t="shared" si="34"/>
        <v>342.5</v>
      </c>
      <c r="BQ23" s="657">
        <f t="shared" si="34"/>
        <v>395</v>
      </c>
      <c r="BR23" s="657">
        <f t="shared" si="34"/>
        <v>435</v>
      </c>
      <c r="BS23" s="657">
        <f t="shared" si="34"/>
        <v>425</v>
      </c>
      <c r="BT23" s="711">
        <f t="shared" si="34"/>
        <v>490</v>
      </c>
      <c r="BU23" s="652">
        <f t="shared" si="34"/>
        <v>540</v>
      </c>
      <c r="BV23" s="657">
        <f t="shared" si="34"/>
        <v>375</v>
      </c>
      <c r="BW23" s="652">
        <f t="shared" si="34"/>
        <v>275</v>
      </c>
      <c r="BX23" s="630">
        <f t="shared" si="34"/>
        <v>342.5</v>
      </c>
      <c r="BY23" s="652">
        <f t="shared" si="34"/>
        <v>317.5</v>
      </c>
      <c r="BZ23" s="652">
        <f t="shared" si="34"/>
        <v>332.5</v>
      </c>
      <c r="CA23" s="652">
        <f t="shared" si="34"/>
        <v>342.5</v>
      </c>
      <c r="CB23" s="772">
        <f t="shared" si="34"/>
        <v>360</v>
      </c>
      <c r="CD23" s="1234"/>
    </row>
    <row r="24" spans="1:82" s="507" customFormat="1" ht="18" hidden="1" customHeigh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4"/>
        <v>477.5</v>
      </c>
      <c r="AY24" s="657">
        <f t="shared" si="34"/>
        <v>470</v>
      </c>
      <c r="AZ24" s="652">
        <f t="shared" si="34"/>
        <v>492.5</v>
      </c>
      <c r="BA24" s="657">
        <f t="shared" si="34"/>
        <v>563</v>
      </c>
      <c r="BB24" s="657">
        <f t="shared" si="34"/>
        <v>541.5</v>
      </c>
      <c r="BC24" s="657">
        <f t="shared" si="34"/>
        <v>555</v>
      </c>
      <c r="BD24" s="657">
        <f t="shared" si="34"/>
        <v>607.5</v>
      </c>
      <c r="BE24" s="657">
        <f t="shared" si="34"/>
        <v>650</v>
      </c>
      <c r="BF24" s="652">
        <f t="shared" si="34"/>
        <v>575</v>
      </c>
      <c r="BG24" s="652">
        <f t="shared" si="34"/>
        <v>440</v>
      </c>
      <c r="BH24" s="652"/>
      <c r="BI24" s="657">
        <f t="shared" si="34"/>
        <v>432.5</v>
      </c>
      <c r="BJ24" s="652">
        <f t="shared" si="34"/>
        <v>492.5</v>
      </c>
      <c r="BK24" s="657">
        <f t="shared" si="34"/>
        <v>512.5</v>
      </c>
      <c r="BL24" s="657">
        <f t="shared" si="34"/>
        <v>535</v>
      </c>
      <c r="BM24" s="652">
        <f t="shared" si="34"/>
        <v>425</v>
      </c>
      <c r="BN24" s="652">
        <f t="shared" si="34"/>
        <v>360</v>
      </c>
      <c r="BO24" s="652">
        <f t="shared" si="34"/>
        <v>375</v>
      </c>
      <c r="BP24" s="657">
        <f t="shared" si="34"/>
        <v>345</v>
      </c>
      <c r="BQ24" s="652">
        <f t="shared" si="34"/>
        <v>400</v>
      </c>
      <c r="BR24" s="657">
        <f t="shared" si="34"/>
        <v>435</v>
      </c>
      <c r="BS24" s="657"/>
      <c r="BT24" s="705"/>
      <c r="BU24" s="706"/>
      <c r="BV24" s="657">
        <f>(BV32+BV40)/2</f>
        <v>420</v>
      </c>
      <c r="BW24" s="657">
        <f>(BW32+BW40)/2</f>
        <v>290</v>
      </c>
      <c r="BX24" s="724">
        <f t="shared" si="34"/>
        <v>352.5</v>
      </c>
      <c r="BY24" s="652">
        <f t="shared" si="34"/>
        <v>337.5</v>
      </c>
      <c r="BZ24" s="652">
        <f t="shared" si="34"/>
        <v>342.5</v>
      </c>
      <c r="CA24" s="652">
        <f t="shared" si="34"/>
        <v>365</v>
      </c>
      <c r="CB24" s="772">
        <f t="shared" si="34"/>
        <v>380</v>
      </c>
      <c r="CD24" s="1234"/>
    </row>
    <row r="25" spans="1:82" s="507" customFormat="1" ht="18" hidden="1" customHeigh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5">(BW33+BW41)/2</f>
        <v>277.5</v>
      </c>
      <c r="BX25" s="672">
        <f t="shared" si="35"/>
        <v>342.5</v>
      </c>
      <c r="BY25" s="652">
        <f t="shared" si="35"/>
        <v>290</v>
      </c>
      <c r="BZ25" s="652">
        <f t="shared" si="34"/>
        <v>352.5</v>
      </c>
      <c r="CA25" s="652">
        <f t="shared" si="34"/>
        <v>362.5</v>
      </c>
      <c r="CB25" s="772">
        <f t="shared" si="34"/>
        <v>367.5</v>
      </c>
      <c r="CD25" s="1234"/>
    </row>
    <row r="26" spans="1:82" s="507" customFormat="1" ht="18" hidden="1" customHeigh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5"/>
        <v>280</v>
      </c>
      <c r="BX26" s="724">
        <f t="shared" si="35"/>
        <v>302.5</v>
      </c>
      <c r="BY26" s="652">
        <f t="shared" si="35"/>
        <v>332.5</v>
      </c>
      <c r="BZ26" s="652">
        <f t="shared" si="34"/>
        <v>320</v>
      </c>
      <c r="CA26" s="652">
        <f t="shared" si="34"/>
        <v>335</v>
      </c>
      <c r="CB26" s="772">
        <f t="shared" si="34"/>
        <v>325</v>
      </c>
      <c r="CD26" s="1234"/>
    </row>
    <row r="27" spans="1:82"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c r="CD27" s="1234"/>
    </row>
    <row r="28" spans="1:82"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6">AVERAGE(AY29:AY32)</f>
        <v>471.25</v>
      </c>
      <c r="AZ28" s="642">
        <v>484</v>
      </c>
      <c r="BA28" s="642">
        <f t="shared" si="36"/>
        <v>555.75</v>
      </c>
      <c r="BB28" s="642">
        <f t="shared" si="36"/>
        <v>536.25</v>
      </c>
      <c r="BC28" s="642">
        <f t="shared" si="36"/>
        <v>552.5</v>
      </c>
      <c r="BD28" s="642">
        <f t="shared" si="36"/>
        <v>595</v>
      </c>
      <c r="BE28" s="642">
        <f t="shared" ref="BE28:BS28" si="37">AVERAGE(BE29:BE33)</f>
        <v>642</v>
      </c>
      <c r="BF28" s="642">
        <f t="shared" si="37"/>
        <v>597</v>
      </c>
      <c r="BG28" s="642">
        <f t="shared" si="37"/>
        <v>461</v>
      </c>
      <c r="BH28" s="642">
        <f t="shared" si="37"/>
        <v>416.66666666666669</v>
      </c>
      <c r="BI28" s="642">
        <f t="shared" si="37"/>
        <v>429</v>
      </c>
      <c r="BJ28" s="642">
        <f t="shared" si="37"/>
        <v>472</v>
      </c>
      <c r="BK28" s="642">
        <f t="shared" si="37"/>
        <v>503</v>
      </c>
      <c r="BL28" s="642">
        <f t="shared" si="37"/>
        <v>524</v>
      </c>
      <c r="BM28" s="642">
        <f t="shared" si="37"/>
        <v>438.75</v>
      </c>
      <c r="BN28" s="642">
        <f t="shared" si="37"/>
        <v>357</v>
      </c>
      <c r="BO28" s="642">
        <f t="shared" si="37"/>
        <v>386.25</v>
      </c>
      <c r="BP28" s="642">
        <f t="shared" si="37"/>
        <v>340</v>
      </c>
      <c r="BQ28" s="642">
        <f t="shared" si="37"/>
        <v>380</v>
      </c>
      <c r="BR28" s="642">
        <f t="shared" si="37"/>
        <v>424</v>
      </c>
      <c r="BS28" s="642">
        <f t="shared" si="37"/>
        <v>417.5</v>
      </c>
      <c r="BT28" s="642">
        <f>AVERAGE(BT29:BT33)</f>
        <v>475</v>
      </c>
      <c r="BU28" s="642">
        <f>AVERAGE(BU29:BU33)</f>
        <v>533.75</v>
      </c>
      <c r="BV28" s="642">
        <f>AVERAGE(BV29:BV33)</f>
        <v>378.75</v>
      </c>
      <c r="BW28" s="642">
        <f t="shared" ref="BW28:CC28" si="38">AVERAGE(BW29:BW34)</f>
        <v>266.66666666666669</v>
      </c>
      <c r="BX28" s="642">
        <f t="shared" si="38"/>
        <v>336.66666666666669</v>
      </c>
      <c r="BY28" s="642">
        <f t="shared" si="38"/>
        <v>328.33333333333331</v>
      </c>
      <c r="BZ28" s="642">
        <f t="shared" si="38"/>
        <v>343.75</v>
      </c>
      <c r="CA28" s="660">
        <f t="shared" si="38"/>
        <v>358.33333333333331</v>
      </c>
      <c r="CB28" s="773">
        <f t="shared" si="38"/>
        <v>361.66666666666669</v>
      </c>
      <c r="CC28" s="773">
        <f t="shared" si="38"/>
        <v>369.16666666666669</v>
      </c>
      <c r="CD28" s="1234"/>
    </row>
    <row r="29" spans="1:82" s="507" customFormat="1" ht="175.5" customHeigh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24">
        <v>355</v>
      </c>
      <c r="CA29" s="746">
        <v>360</v>
      </c>
      <c r="CB29" s="774">
        <v>365</v>
      </c>
      <c r="CC29" s="774">
        <v>370</v>
      </c>
      <c r="CD29" s="788" t="s">
        <v>324</v>
      </c>
    </row>
    <row r="30" spans="1:82" s="507" customFormat="1" ht="54">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785">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24">
        <v>330</v>
      </c>
      <c r="CA30" s="746">
        <v>360</v>
      </c>
      <c r="CB30" s="774">
        <v>365</v>
      </c>
      <c r="CC30" s="774">
        <v>375</v>
      </c>
      <c r="CD30" s="789" t="s">
        <v>323</v>
      </c>
    </row>
    <row r="31" spans="1:82" s="507" customFormat="1" ht="172.5" customHeigh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24">
        <v>340</v>
      </c>
      <c r="CA31" s="746">
        <v>350</v>
      </c>
      <c r="CB31" s="774">
        <v>360</v>
      </c>
      <c r="CC31" s="774">
        <v>360</v>
      </c>
      <c r="CD31" s="788" t="s">
        <v>329</v>
      </c>
    </row>
    <row r="32" spans="1:82" s="507" customFormat="1" ht="101.25" customHeigh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791">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24">
        <v>350</v>
      </c>
      <c r="CA32" s="746">
        <v>370</v>
      </c>
      <c r="CB32" s="774">
        <v>385</v>
      </c>
      <c r="CC32" s="774">
        <v>400</v>
      </c>
      <c r="CD32" s="790" t="s">
        <v>328</v>
      </c>
    </row>
    <row r="33" spans="1:82"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672">
        <v>360</v>
      </c>
      <c r="CA33" s="746">
        <v>370</v>
      </c>
      <c r="CB33" s="746">
        <v>375</v>
      </c>
      <c r="CC33" s="746">
        <v>375</v>
      </c>
      <c r="CD33" s="746"/>
    </row>
    <row r="34" spans="1:82" s="507" customFormat="1" ht="36.75"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24">
        <v>327.5</v>
      </c>
      <c r="CA34" s="747">
        <v>340</v>
      </c>
      <c r="CB34" s="775">
        <v>320</v>
      </c>
      <c r="CC34" s="775">
        <v>335</v>
      </c>
      <c r="CD34" s="788" t="s">
        <v>321</v>
      </c>
    </row>
    <row r="35" spans="1:82"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82"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39">AVERAGE(AY37:AY40)</f>
        <v>463.75</v>
      </c>
      <c r="AZ36" s="642">
        <f t="shared" si="39"/>
        <v>490.5</v>
      </c>
      <c r="BA36" s="642">
        <f t="shared" si="39"/>
        <v>555.75</v>
      </c>
      <c r="BB36" s="642">
        <f t="shared" si="39"/>
        <v>543.25</v>
      </c>
      <c r="BC36" s="642">
        <f t="shared" si="39"/>
        <v>568.75</v>
      </c>
      <c r="BD36" s="642">
        <f t="shared" si="39"/>
        <v>617.5</v>
      </c>
      <c r="BE36" s="642">
        <f t="shared" ref="BE36:BV36" si="40">AVERAGE(BE37:BE41)</f>
        <v>659</v>
      </c>
      <c r="BF36" s="642">
        <f t="shared" si="40"/>
        <v>588</v>
      </c>
      <c r="BG36" s="642">
        <f t="shared" si="40"/>
        <v>442</v>
      </c>
      <c r="BH36" s="642">
        <f t="shared" si="40"/>
        <v>401.66666666666669</v>
      </c>
      <c r="BI36" s="642">
        <f>AVERAGE(BI37:BI41)</f>
        <v>443</v>
      </c>
      <c r="BJ36" s="642">
        <f t="shared" si="40"/>
        <v>500</v>
      </c>
      <c r="BK36" s="642">
        <f t="shared" si="40"/>
        <v>523</v>
      </c>
      <c r="BL36" s="642">
        <f t="shared" si="40"/>
        <v>533</v>
      </c>
      <c r="BM36" s="642">
        <f t="shared" si="40"/>
        <v>418.75</v>
      </c>
      <c r="BN36" s="642">
        <f t="shared" si="40"/>
        <v>342</v>
      </c>
      <c r="BO36" s="642">
        <f t="shared" si="40"/>
        <v>375</v>
      </c>
      <c r="BP36" s="642">
        <f t="shared" si="40"/>
        <v>351</v>
      </c>
      <c r="BQ36" s="642">
        <f t="shared" si="40"/>
        <v>392</v>
      </c>
      <c r="BR36" s="642">
        <f t="shared" si="40"/>
        <v>441</v>
      </c>
      <c r="BS36" s="642">
        <f t="shared" si="40"/>
        <v>428.75</v>
      </c>
      <c r="BT36" s="642">
        <f t="shared" si="40"/>
        <v>496.25</v>
      </c>
      <c r="BU36" s="642">
        <f t="shared" si="40"/>
        <v>561.25</v>
      </c>
      <c r="BV36" s="642">
        <f t="shared" si="40"/>
        <v>436.25</v>
      </c>
      <c r="BW36" s="642">
        <f t="shared" ref="BW36:CC36" si="41">AVERAGE(BW37:BW42)</f>
        <v>290.83333333333331</v>
      </c>
      <c r="BX36" s="642">
        <f t="shared" si="41"/>
        <v>341.66666666666669</v>
      </c>
      <c r="BY36" s="642">
        <f t="shared" si="41"/>
        <v>311.66666666666669</v>
      </c>
      <c r="BZ36" s="642">
        <f t="shared" si="41"/>
        <v>327.91666666666669</v>
      </c>
      <c r="CA36" s="660">
        <f t="shared" si="41"/>
        <v>346.66666666666669</v>
      </c>
      <c r="CB36" s="660">
        <f t="shared" si="41"/>
        <v>357.5</v>
      </c>
      <c r="CC36" s="660">
        <f t="shared" si="41"/>
        <v>370</v>
      </c>
    </row>
    <row r="37" spans="1:82" s="507" customFormat="1" ht="162.75" customHeigh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24">
        <v>335</v>
      </c>
      <c r="CA37" s="746">
        <v>350</v>
      </c>
      <c r="CB37" s="746">
        <v>365</v>
      </c>
      <c r="CC37" s="746">
        <v>380</v>
      </c>
      <c r="CD37" s="788" t="s">
        <v>325</v>
      </c>
    </row>
    <row r="38" spans="1:82" s="507" customFormat="1" ht="36">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785">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24">
        <v>315</v>
      </c>
      <c r="CA38" s="746">
        <v>350</v>
      </c>
      <c r="CB38" s="746">
        <v>355</v>
      </c>
      <c r="CC38" s="746">
        <v>360</v>
      </c>
      <c r="CD38" s="790" t="s">
        <v>322</v>
      </c>
    </row>
    <row r="39" spans="1:82"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24">
        <v>325</v>
      </c>
      <c r="CA39" s="746">
        <v>335</v>
      </c>
      <c r="CB39" s="746">
        <v>360</v>
      </c>
      <c r="CC39" s="746">
        <v>370</v>
      </c>
      <c r="CD39" s="746"/>
    </row>
    <row r="40" spans="1:82"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785">
        <v>620</v>
      </c>
      <c r="BE40" s="662">
        <v>655</v>
      </c>
      <c r="BF40" s="785">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630">
        <v>335</v>
      </c>
      <c r="CA40" s="746">
        <v>360</v>
      </c>
      <c r="CB40" s="746">
        <v>375</v>
      </c>
      <c r="CC40" s="746">
        <v>390</v>
      </c>
      <c r="CD40" s="746"/>
    </row>
    <row r="41" spans="1:82"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785"/>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672">
        <v>345</v>
      </c>
      <c r="CA41" s="747">
        <v>355</v>
      </c>
      <c r="CB41" s="747">
        <v>360</v>
      </c>
      <c r="CC41" s="747">
        <v>370</v>
      </c>
      <c r="CD41" s="746"/>
    </row>
    <row r="42" spans="1:82" s="507" customFormat="1" ht="37.5" customHeigh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785"/>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24">
        <v>312.5</v>
      </c>
      <c r="CA42" s="747">
        <v>330</v>
      </c>
      <c r="CB42" s="747">
        <v>330</v>
      </c>
      <c r="CC42" s="747">
        <v>350</v>
      </c>
      <c r="CD42" s="790" t="s">
        <v>320</v>
      </c>
    </row>
    <row r="43" spans="1:82"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2"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C44" si="42">AY6-AY20</f>
        <v>149.33000000000004</v>
      </c>
      <c r="AZ44" s="642">
        <f t="shared" si="42"/>
        <v>198.55499999999995</v>
      </c>
      <c r="BA44" s="642">
        <f t="shared" si="42"/>
        <v>95.189999999999941</v>
      </c>
      <c r="BB44" s="642">
        <f t="shared" si="42"/>
        <v>124.06000000000006</v>
      </c>
      <c r="BC44" s="642">
        <f t="shared" si="42"/>
        <v>98.595000000000027</v>
      </c>
      <c r="BD44" s="642">
        <f t="shared" si="42"/>
        <v>65.75</v>
      </c>
      <c r="BE44" s="642">
        <f t="shared" si="42"/>
        <v>35.335000000000036</v>
      </c>
      <c r="BF44" s="642">
        <f t="shared" si="42"/>
        <v>-65.410000000000082</v>
      </c>
      <c r="BG44" s="642">
        <f t="shared" si="42"/>
        <v>38.25</v>
      </c>
      <c r="BH44" s="642">
        <f t="shared" si="42"/>
        <v>70.773333333333255</v>
      </c>
      <c r="BI44" s="642">
        <f t="shared" si="42"/>
        <v>86.509999999999991</v>
      </c>
      <c r="BJ44" s="642">
        <f t="shared" si="42"/>
        <v>69.269999999999982</v>
      </c>
      <c r="BK44" s="642">
        <f t="shared" si="42"/>
        <v>70.980000000000018</v>
      </c>
      <c r="BL44" s="642">
        <f t="shared" si="42"/>
        <v>26.050000000000068</v>
      </c>
      <c r="BM44" s="642">
        <f t="shared" si="42"/>
        <v>51.099999999999966</v>
      </c>
      <c r="BN44" s="642">
        <f t="shared" si="42"/>
        <v>165.45000000000005</v>
      </c>
      <c r="BO44" s="642">
        <f t="shared" si="42"/>
        <v>89.324999999999989</v>
      </c>
      <c r="BP44" s="642">
        <f t="shared" si="42"/>
        <v>155.76999999999998</v>
      </c>
      <c r="BQ44" s="642">
        <f t="shared" si="42"/>
        <v>129.63</v>
      </c>
      <c r="BR44" s="642">
        <f t="shared" si="42"/>
        <v>110.5</v>
      </c>
      <c r="BS44" s="642">
        <f t="shared" si="42"/>
        <v>167.57499999999993</v>
      </c>
      <c r="BT44" s="642">
        <f t="shared" si="42"/>
        <v>74.295000000000073</v>
      </c>
      <c r="BU44" s="642">
        <f t="shared" si="42"/>
        <v>-64.800000000000011</v>
      </c>
      <c r="BV44" s="642">
        <f t="shared" si="42"/>
        <v>-109.03818181818184</v>
      </c>
      <c r="BW44" s="642">
        <f t="shared" si="42"/>
        <v>-99.799999999999983</v>
      </c>
      <c r="BX44" s="642">
        <f t="shared" si="42"/>
        <v>-90.466666666666669</v>
      </c>
      <c r="BY44" s="642">
        <f t="shared" si="42"/>
        <v>42.730000000000018</v>
      </c>
      <c r="BZ44" s="642">
        <f t="shared" si="42"/>
        <v>65.416666666666686</v>
      </c>
      <c r="CA44" s="642">
        <f t="shared" si="42"/>
        <v>20.400000000000034</v>
      </c>
      <c r="CB44" s="642">
        <f t="shared" si="42"/>
        <v>3.4166666666666856</v>
      </c>
      <c r="CC44" s="642">
        <f t="shared" si="42"/>
        <v>365.7</v>
      </c>
    </row>
    <row r="45" spans="1:82" s="507" customFormat="1">
      <c r="A45" s="783"/>
      <c r="B45" s="505"/>
      <c r="C45" s="505"/>
      <c r="D45" s="505"/>
      <c r="E45" s="505"/>
      <c r="F45" s="505"/>
      <c r="G45" s="505"/>
      <c r="H45" s="505"/>
      <c r="I45" s="505"/>
      <c r="J45" s="505"/>
      <c r="K45" s="505"/>
      <c r="L45" s="505"/>
      <c r="M45" s="505"/>
      <c r="N45" s="506"/>
      <c r="O45" s="505"/>
      <c r="P45" s="505"/>
      <c r="Q45" s="505"/>
      <c r="R45" s="505"/>
      <c r="AD45" s="521"/>
      <c r="AU45" s="521"/>
      <c r="BB45" s="623"/>
    </row>
    <row r="46" spans="1:82">
      <c r="D46" s="509"/>
      <c r="E46" s="509"/>
      <c r="F46" s="509"/>
      <c r="G46" s="509"/>
      <c r="H46" s="509"/>
      <c r="I46" s="509"/>
      <c r="J46" s="509"/>
      <c r="K46" s="509"/>
      <c r="L46" s="509"/>
      <c r="M46" s="509"/>
      <c r="BU46" s="725"/>
    </row>
    <row r="47" spans="1:82">
      <c r="D47" s="509"/>
      <c r="E47" s="509"/>
      <c r="F47" s="509"/>
      <c r="G47" s="509"/>
      <c r="H47" s="509"/>
      <c r="I47" s="509"/>
      <c r="J47" s="509"/>
      <c r="K47" s="509"/>
      <c r="L47" s="509"/>
      <c r="M47" s="509"/>
    </row>
    <row r="424" spans="1:80"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row>
    <row r="569" spans="14:14">
      <c r="N569" s="510">
        <v>32.659999999999997</v>
      </c>
    </row>
    <row r="571" spans="14:14">
      <c r="N571" s="510">
        <v>31.45</v>
      </c>
    </row>
    <row r="577" spans="14:14">
      <c r="N577" s="510">
        <v>26.62</v>
      </c>
    </row>
  </sheetData>
  <mergeCells count="10">
    <mergeCell ref="BH2:BS2"/>
    <mergeCell ref="BT2:CC2"/>
    <mergeCell ref="A16:BW16"/>
    <mergeCell ref="CD19:CD28"/>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577"/>
  <sheetViews>
    <sheetView topLeftCell="BV1" zoomScale="85" zoomScaleNormal="85" workbookViewId="0">
      <selection activeCell="CE8" sqref="CE8"/>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customWidth="1"/>
    <col min="80" max="80" width="10" style="432" bestFit="1" customWidth="1"/>
    <col min="81" max="82" width="11.5" style="432" customWidth="1"/>
    <col min="83" max="83" width="97.125" style="432" customWidth="1"/>
    <col min="84" max="16384" width="9.125" style="432"/>
  </cols>
  <sheetData>
    <row r="1" spans="1:82" ht="18.75" thickBot="1">
      <c r="A1" s="428" t="s">
        <v>332</v>
      </c>
      <c r="B1" s="429"/>
      <c r="C1" s="429"/>
      <c r="D1" s="429"/>
      <c r="E1" s="429"/>
      <c r="F1" s="429"/>
      <c r="G1" s="429"/>
      <c r="H1" s="429"/>
      <c r="I1" s="429"/>
      <c r="J1" s="429"/>
      <c r="K1" s="429"/>
      <c r="L1" s="430"/>
      <c r="M1" s="430"/>
      <c r="N1" s="431"/>
      <c r="O1" s="431"/>
      <c r="P1" s="431"/>
      <c r="Q1" s="431"/>
      <c r="R1" s="431"/>
      <c r="BB1" s="548"/>
    </row>
    <row r="2" spans="1:82"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row>
    <row r="3" spans="1:82"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row>
    <row r="4" spans="1:82">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699">
        <v>42.5</v>
      </c>
      <c r="CB4" s="699">
        <v>43.2</v>
      </c>
      <c r="CC4" s="699">
        <v>44</v>
      </c>
      <c r="CD4" s="699">
        <v>45</v>
      </c>
    </row>
    <row r="5" spans="1:82"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699">
        <v>40.299999999999997</v>
      </c>
      <c r="CB5" s="699">
        <v>40.200000000000003</v>
      </c>
      <c r="CC5" s="699">
        <v>41.1</v>
      </c>
      <c r="CD5" s="699">
        <v>42.4</v>
      </c>
    </row>
    <row r="6" spans="1:82"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D6" si="11">(BV5*9)+12</f>
        <v>298.46181818181816</v>
      </c>
      <c r="BW6" s="737">
        <f t="shared" si="11"/>
        <v>178.95000000000002</v>
      </c>
      <c r="BX6" s="737">
        <f t="shared" si="11"/>
        <v>248.70000000000002</v>
      </c>
      <c r="BY6" s="737">
        <f t="shared" si="11"/>
        <v>362.73</v>
      </c>
      <c r="BZ6" s="737">
        <f t="shared" si="11"/>
        <v>387.75</v>
      </c>
      <c r="CA6" s="699">
        <f t="shared" si="11"/>
        <v>374.7</v>
      </c>
      <c r="CB6" s="699">
        <f t="shared" si="11"/>
        <v>373.8</v>
      </c>
      <c r="CC6" s="699">
        <f t="shared" si="11"/>
        <v>381.90000000000003</v>
      </c>
      <c r="CD6" s="699">
        <f t="shared" si="11"/>
        <v>393.59999999999997</v>
      </c>
    </row>
    <row r="7" spans="1:82"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C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8">
        <f t="shared" si="13"/>
        <v>355</v>
      </c>
      <c r="CB7" s="700">
        <f t="shared" si="13"/>
        <v>360</v>
      </c>
      <c r="CC7" s="700">
        <f t="shared" si="13"/>
        <v>367.5</v>
      </c>
      <c r="CD7" s="700">
        <f t="shared" ref="CD7" si="14">(CD8+CD9)/2</f>
        <v>377.5</v>
      </c>
    </row>
    <row r="8" spans="1:82"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7">
        <v>365</v>
      </c>
      <c r="CC8" s="707">
        <v>370</v>
      </c>
      <c r="CD8" s="707">
        <v>380</v>
      </c>
    </row>
    <row r="9" spans="1:82"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7">
        <v>355</v>
      </c>
      <c r="CC9" s="707">
        <v>365</v>
      </c>
      <c r="CD9" s="707">
        <v>375</v>
      </c>
    </row>
    <row r="10" spans="1:82"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C10" si="15">AW6-AW7</f>
        <v>51.069999999999936</v>
      </c>
      <c r="AX10" s="650">
        <f t="shared" si="15"/>
        <v>108.60000000000002</v>
      </c>
      <c r="AY10" s="650">
        <f t="shared" si="15"/>
        <v>144.33000000000004</v>
      </c>
      <c r="AZ10" s="650">
        <f t="shared" si="15"/>
        <v>183.17999999999995</v>
      </c>
      <c r="BA10" s="650">
        <f t="shared" si="15"/>
        <v>90.939999999999941</v>
      </c>
      <c r="BB10" s="650">
        <f t="shared" si="15"/>
        <v>101.31000000000006</v>
      </c>
      <c r="BC10" s="650">
        <f t="shared" si="15"/>
        <v>71.720000000000027</v>
      </c>
      <c r="BD10" s="650">
        <f t="shared" si="15"/>
        <v>54.5</v>
      </c>
      <c r="BE10" s="650">
        <f t="shared" si="15"/>
        <v>32.210000000000036</v>
      </c>
      <c r="BF10" s="650">
        <f t="shared" si="15"/>
        <v>-6.6600000000000819</v>
      </c>
      <c r="BG10" s="618">
        <f t="shared" si="15"/>
        <v>62</v>
      </c>
      <c r="BH10" s="650">
        <f t="shared" si="15"/>
        <v>54.939999999999941</v>
      </c>
      <c r="BI10" s="650">
        <f t="shared" si="15"/>
        <v>67.509999999999991</v>
      </c>
      <c r="BJ10" s="650">
        <f t="shared" si="15"/>
        <v>50.269999999999982</v>
      </c>
      <c r="BK10" s="650">
        <f t="shared" si="15"/>
        <v>58.980000000000018</v>
      </c>
      <c r="BL10" s="650">
        <f t="shared" si="15"/>
        <v>27.050000000000068</v>
      </c>
      <c r="BM10" s="650">
        <f t="shared" si="15"/>
        <v>57.349999999999966</v>
      </c>
      <c r="BN10" s="650">
        <f t="shared" si="15"/>
        <v>149.95000000000005</v>
      </c>
      <c r="BO10" s="650">
        <f t="shared" si="15"/>
        <v>104.94999999999999</v>
      </c>
      <c r="BP10" s="650">
        <f t="shared" si="15"/>
        <v>146.26999999999998</v>
      </c>
      <c r="BQ10" s="650">
        <f t="shared" si="15"/>
        <v>95.88</v>
      </c>
      <c r="BR10" s="650">
        <f t="shared" si="15"/>
        <v>105.5</v>
      </c>
      <c r="BS10" s="650">
        <f t="shared" si="15"/>
        <v>143.19999999999993</v>
      </c>
      <c r="BT10" s="710">
        <f t="shared" si="15"/>
        <v>-17.579999999999927</v>
      </c>
      <c r="BU10" s="710">
        <f t="shared" si="15"/>
        <v>-42.300000000000011</v>
      </c>
      <c r="BV10" s="710">
        <f t="shared" si="15"/>
        <v>-156.53818181818184</v>
      </c>
      <c r="BW10" s="710">
        <f t="shared" si="15"/>
        <v>-56.049999999999983</v>
      </c>
      <c r="BX10" s="710">
        <f t="shared" si="15"/>
        <v>-91.299999999999983</v>
      </c>
      <c r="BY10" s="710">
        <f t="shared" si="15"/>
        <v>22.730000000000018</v>
      </c>
      <c r="BZ10" s="710">
        <f t="shared" si="15"/>
        <v>37.75</v>
      </c>
      <c r="CA10" s="701">
        <f t="shared" si="15"/>
        <v>19.699999999999989</v>
      </c>
      <c r="CB10" s="701">
        <f t="shared" si="15"/>
        <v>13.800000000000011</v>
      </c>
      <c r="CC10" s="701">
        <f t="shared" si="15"/>
        <v>14.400000000000034</v>
      </c>
      <c r="CD10" s="701">
        <f t="shared" ref="CD10" si="16">CD6-CD7</f>
        <v>16.099999999999966</v>
      </c>
    </row>
    <row r="11" spans="1:82"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2"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BZ3</f>
        <v>44013</v>
      </c>
      <c r="CA12" s="573">
        <f>CA3</f>
        <v>44044</v>
      </c>
      <c r="CB12" s="573">
        <f>CB3</f>
        <v>44075</v>
      </c>
      <c r="CC12" s="573">
        <f>CC3</f>
        <v>44105</v>
      </c>
      <c r="CD12" s="573">
        <f>CD3</f>
        <v>44136</v>
      </c>
    </row>
    <row r="13" spans="1:82" ht="18.75" thickBot="1">
      <c r="A13" s="484" t="s">
        <v>237</v>
      </c>
      <c r="B13" s="452">
        <f t="shared" ref="B13:M13" si="17">(B7/11.6)-B4</f>
        <v>-7.6432512315270955</v>
      </c>
      <c r="C13" s="453">
        <f t="shared" si="17"/>
        <v>-16.01966379310344</v>
      </c>
      <c r="D13" s="453">
        <f t="shared" si="17"/>
        <v>-12.933589341692787</v>
      </c>
      <c r="E13" s="453">
        <f t="shared" si="17"/>
        <v>-18.549523809523819</v>
      </c>
      <c r="F13" s="453">
        <f t="shared" si="17"/>
        <v>-23.125965517241376</v>
      </c>
      <c r="G13" s="453">
        <f t="shared" si="17"/>
        <v>-25.667405582922832</v>
      </c>
      <c r="H13" s="453">
        <f t="shared" si="17"/>
        <v>-21.0679235382309</v>
      </c>
      <c r="I13" s="453">
        <f t="shared" si="17"/>
        <v>-15.200205254515595</v>
      </c>
      <c r="J13" s="454">
        <f t="shared" si="17"/>
        <v>-17.189435736677126</v>
      </c>
      <c r="K13" s="454">
        <f t="shared" si="17"/>
        <v>-14.631739811912215</v>
      </c>
      <c r="L13" s="455">
        <f t="shared" si="17"/>
        <v>-6.3630131362889983</v>
      </c>
      <c r="M13" s="485">
        <f t="shared" si="17"/>
        <v>5.6571964017990979</v>
      </c>
      <c r="N13" s="452">
        <f t="shared" ref="N13:N14" si="18">AVERAGE(B13:D13)</f>
        <v>-12.198834788774441</v>
      </c>
      <c r="O13" s="453">
        <f t="shared" ref="O13:O14" si="19">AVERAGE(E13:G13)</f>
        <v>-22.447631636562676</v>
      </c>
      <c r="P13" s="453">
        <f t="shared" ref="P13:P14" si="20">AVERAGE(H13:J13)</f>
        <v>-17.81918817647454</v>
      </c>
      <c r="Q13" s="486">
        <f t="shared" ref="Q13:Q14" si="21">AVERAGE(K13:M13)</f>
        <v>-5.112518848800705</v>
      </c>
      <c r="R13" s="487">
        <f t="shared" ref="R13:R14" si="22">AVERAGE(B13:M13)</f>
        <v>-14.39454336265309</v>
      </c>
      <c r="S13" s="456">
        <f t="shared" ref="S13:AD13" si="23">(S7/11.6)-S4</f>
        <v>4.4836034482758613</v>
      </c>
      <c r="T13" s="457">
        <f t="shared" si="23"/>
        <v>-3.7965517241379274</v>
      </c>
      <c r="U13" s="457">
        <f t="shared" si="23"/>
        <v>-9.065517241379311</v>
      </c>
      <c r="V13" s="457">
        <f t="shared" si="23"/>
        <v>-10.407405582922831</v>
      </c>
      <c r="W13" s="457">
        <f t="shared" si="23"/>
        <v>-14.353934169278993</v>
      </c>
      <c r="X13" s="457">
        <f t="shared" si="23"/>
        <v>-16.715353901996366</v>
      </c>
      <c r="Y13" s="488">
        <f t="shared" si="23"/>
        <v>-16.511724137931033</v>
      </c>
      <c r="Z13" s="512">
        <f t="shared" si="23"/>
        <v>-18.960893416927892</v>
      </c>
      <c r="AA13" s="512">
        <f t="shared" si="23"/>
        <v>-17.036420361247952</v>
      </c>
      <c r="AB13" s="457">
        <f t="shared" si="23"/>
        <v>-18.639696223316911</v>
      </c>
      <c r="AC13" s="488">
        <f t="shared" si="23"/>
        <v>-8.5197178683385602</v>
      </c>
      <c r="AD13" s="520">
        <f t="shared" si="23"/>
        <v>-17.959688013136294</v>
      </c>
      <c r="AE13" s="459">
        <f t="shared" ref="AE13:AE14" si="24">AVERAGE(S13:U13)</f>
        <v>-2.7928218390804589</v>
      </c>
      <c r="AF13" s="458">
        <f t="shared" ref="AF13:AF14" si="25">AVERAGE(V13:X13)</f>
        <v>-13.825564551399395</v>
      </c>
      <c r="AG13" s="458">
        <f t="shared" ref="AG13:AG14" si="26">AVERAGE(Y13:AA13)</f>
        <v>-17.503012638702291</v>
      </c>
      <c r="AH13" s="458">
        <f t="shared" ref="AH13:AH14" si="27">AVERAGE(AB13:AD13)</f>
        <v>-15.039700701597255</v>
      </c>
      <c r="AI13" s="531">
        <f t="shared" ref="AI13:AI14" si="28">AVERAGE(S13:AD13)</f>
        <v>-12.290274932694849</v>
      </c>
      <c r="AJ13" s="619">
        <f t="shared" ref="AJ13:CA13" si="29">(AJ7/11.6)-AJ4</f>
        <v>-13.633793103448276</v>
      </c>
      <c r="AK13" s="620">
        <f t="shared" si="29"/>
        <v>-6.5951724137931009</v>
      </c>
      <c r="AL13" s="545">
        <f t="shared" si="29"/>
        <v>-4.6482758620689637</v>
      </c>
      <c r="AM13" s="546">
        <f t="shared" si="29"/>
        <v>-12.634827586206896</v>
      </c>
      <c r="AN13" s="546">
        <f t="shared" si="29"/>
        <v>-17.134827586206896</v>
      </c>
      <c r="AO13" s="546">
        <f t="shared" si="29"/>
        <v>-13.064827586206896</v>
      </c>
      <c r="AP13" s="546">
        <f t="shared" si="29"/>
        <v>-16.966551724137929</v>
      </c>
      <c r="AQ13" s="546">
        <f t="shared" si="29"/>
        <v>-12.28896551724138</v>
      </c>
      <c r="AR13" s="546">
        <f t="shared" si="29"/>
        <v>-11.427120689655169</v>
      </c>
      <c r="AS13" s="546">
        <f t="shared" si="29"/>
        <v>-5.7655172413793068</v>
      </c>
      <c r="AT13" s="546">
        <f t="shared" si="29"/>
        <v>-11.03551724137931</v>
      </c>
      <c r="AU13" s="621">
        <f t="shared" si="29"/>
        <v>-11.600000000000001</v>
      </c>
      <c r="AV13" s="568">
        <f t="shared" si="29"/>
        <v>-16.189999999999998</v>
      </c>
      <c r="AW13" s="569">
        <f t="shared" si="29"/>
        <v>-18.323448275862063</v>
      </c>
      <c r="AX13" s="569">
        <f t="shared" si="29"/>
        <v>-22.007241379310344</v>
      </c>
      <c r="AY13" s="569">
        <f t="shared" si="29"/>
        <v>-27.537241379310338</v>
      </c>
      <c r="AZ13" s="569">
        <f t="shared" si="29"/>
        <v>-31.091034482758616</v>
      </c>
      <c r="BA13" s="569">
        <f t="shared" si="29"/>
        <v>-25.314137931034487</v>
      </c>
      <c r="BB13" s="569">
        <f t="shared" si="29"/>
        <v>-24.628620689655179</v>
      </c>
      <c r="BC13" s="569">
        <f t="shared" si="29"/>
        <v>-21.843448275862059</v>
      </c>
      <c r="BD13" s="569">
        <f t="shared" si="29"/>
        <v>-21.767241379310342</v>
      </c>
      <c r="BE13" s="569">
        <f t="shared" si="29"/>
        <v>-22.924482758620691</v>
      </c>
      <c r="BF13" s="569">
        <f t="shared" si="29"/>
        <v>-19.654827586206899</v>
      </c>
      <c r="BG13" s="664">
        <f t="shared" si="29"/>
        <v>-20.25103448275862</v>
      </c>
      <c r="BH13" s="669">
        <f t="shared" si="29"/>
        <v>-22.442068965517237</v>
      </c>
      <c r="BI13" s="669">
        <f t="shared" si="29"/>
        <v>-25.345862068965509</v>
      </c>
      <c r="BJ13" s="669">
        <f t="shared" si="29"/>
        <v>-23.395517241379316</v>
      </c>
      <c r="BK13" s="669">
        <f t="shared" si="29"/>
        <v>-25.691379310344828</v>
      </c>
      <c r="BL13" s="669">
        <f t="shared" si="29"/>
        <v>-23.905862068965511</v>
      </c>
      <c r="BM13" s="669">
        <f t="shared" si="29"/>
        <v>-25.337586206896546</v>
      </c>
      <c r="BN13" s="669">
        <f t="shared" si="29"/>
        <v>-31.78448275862069</v>
      </c>
      <c r="BO13" s="669">
        <f t="shared" si="29"/>
        <v>-27.64448275862069</v>
      </c>
      <c r="BP13" s="669">
        <f t="shared" si="29"/>
        <v>-30.516551724137926</v>
      </c>
      <c r="BQ13" s="669">
        <f t="shared" si="29"/>
        <v>-22.516551724137926</v>
      </c>
      <c r="BR13" s="669">
        <f t="shared" si="29"/>
        <v>-24.084482758620688</v>
      </c>
      <c r="BS13" s="669">
        <f t="shared" si="29"/>
        <v>-25.422413793103445</v>
      </c>
      <c r="BT13" s="669">
        <f>(BT7/11.6)-BT4</f>
        <v>-14.505517241379316</v>
      </c>
      <c r="BU13" s="669">
        <f t="shared" si="29"/>
        <v>-8.9613793103448245</v>
      </c>
      <c r="BV13" s="669">
        <f>(BV7/11.6)-BV4</f>
        <v>5.5241379310344811</v>
      </c>
      <c r="BW13" s="669">
        <f t="shared" si="29"/>
        <v>-0.13137931034482619</v>
      </c>
      <c r="BX13" s="669">
        <f t="shared" si="29"/>
        <v>-1.1596551724137925</v>
      </c>
      <c r="BY13" s="669">
        <f t="shared" si="29"/>
        <v>-11.479655172413793</v>
      </c>
      <c r="BZ13" s="669">
        <f t="shared" si="29"/>
        <v>-12.827586206896552</v>
      </c>
      <c r="CA13" s="664">
        <f t="shared" si="29"/>
        <v>-11.896551724137929</v>
      </c>
      <c r="CB13" s="664">
        <f>(CB7/11.6)-CB4</f>
        <v>-12.165517241379312</v>
      </c>
      <c r="CC13" s="664">
        <f>(CC7/11.6)-CC4</f>
        <v>-12.318965517241377</v>
      </c>
      <c r="CD13" s="664">
        <f>(CD7/11.6)-CD4</f>
        <v>-12.456896551724135</v>
      </c>
    </row>
    <row r="14" spans="1:82" s="503" customFormat="1" ht="18" hidden="1" customHeight="1">
      <c r="A14" s="489" t="s">
        <v>238</v>
      </c>
      <c r="B14" s="460">
        <f>(333/11.6)-B4</f>
        <v>-16.867389162561576</v>
      </c>
      <c r="C14" s="461">
        <f t="shared" ref="C14:M14" si="30">(333/11.6)-C4</f>
        <v>-27.140353448275857</v>
      </c>
      <c r="D14" s="461">
        <f t="shared" si="30"/>
        <v>-25.950830721003133</v>
      </c>
      <c r="E14" s="461">
        <f t="shared" si="30"/>
        <v>-29.842627257799681</v>
      </c>
      <c r="F14" s="461">
        <f t="shared" si="30"/>
        <v>-34.85010344827586</v>
      </c>
      <c r="G14" s="461">
        <f t="shared" si="30"/>
        <v>-33.08119868637111</v>
      </c>
      <c r="H14" s="461">
        <f t="shared" si="30"/>
        <v>-27.447233883058484</v>
      </c>
      <c r="I14" s="461">
        <f t="shared" si="30"/>
        <v>-19.165722495894908</v>
      </c>
      <c r="J14" s="462">
        <f t="shared" si="30"/>
        <v>-16.672194357366781</v>
      </c>
      <c r="K14" s="490">
        <f t="shared" si="30"/>
        <v>-17.131739811912215</v>
      </c>
      <c r="L14" s="491">
        <f t="shared" si="30"/>
        <v>-13.087151067323479</v>
      </c>
      <c r="M14" s="492">
        <f t="shared" si="30"/>
        <v>-5.8083208395802153</v>
      </c>
      <c r="N14" s="493">
        <f t="shared" si="18"/>
        <v>-23.319524443946857</v>
      </c>
      <c r="O14" s="494">
        <f t="shared" si="19"/>
        <v>-32.591309797482218</v>
      </c>
      <c r="P14" s="494">
        <f t="shared" si="20"/>
        <v>-21.09505024544006</v>
      </c>
      <c r="Q14" s="495">
        <f t="shared" si="21"/>
        <v>-12.009070572938635</v>
      </c>
      <c r="R14" s="496">
        <f t="shared" si="22"/>
        <v>-22.253738764951944</v>
      </c>
      <c r="S14" s="497">
        <f t="shared" ref="S14:AD14" si="31">(333/11.6)-S4</f>
        <v>1.8973965517241353</v>
      </c>
      <c r="T14" s="498">
        <f t="shared" si="31"/>
        <v>-0.69310344827585979</v>
      </c>
      <c r="U14" s="498">
        <f t="shared" si="31"/>
        <v>-6.3931034482758626</v>
      </c>
      <c r="V14" s="498">
        <f t="shared" si="31"/>
        <v>-10.321198686371108</v>
      </c>
      <c r="W14" s="498">
        <f t="shared" si="31"/>
        <v>-15.560830721003132</v>
      </c>
      <c r="X14" s="498">
        <f t="shared" si="31"/>
        <v>-17.66362976406533</v>
      </c>
      <c r="Y14" s="499">
        <f t="shared" si="31"/>
        <v>-13.753103448275862</v>
      </c>
      <c r="Z14" s="513">
        <f t="shared" si="31"/>
        <v>-14.995376175548582</v>
      </c>
      <c r="AA14" s="513">
        <f t="shared" si="31"/>
        <v>-14.622627257799675</v>
      </c>
      <c r="AB14" s="498">
        <f t="shared" si="31"/>
        <v>-20.277627257799669</v>
      </c>
      <c r="AC14" s="499">
        <f t="shared" si="31"/>
        <v>-15.157648902821318</v>
      </c>
      <c r="AD14" s="525">
        <f t="shared" si="31"/>
        <v>-23.390722495894916</v>
      </c>
      <c r="AE14" s="501">
        <f t="shared" si="24"/>
        <v>-1.7296034482758624</v>
      </c>
      <c r="AF14" s="500">
        <f t="shared" si="25"/>
        <v>-14.515219723813189</v>
      </c>
      <c r="AG14" s="500">
        <f t="shared" si="26"/>
        <v>-14.457035627208038</v>
      </c>
      <c r="AH14" s="500">
        <f t="shared" si="27"/>
        <v>-19.608666218838636</v>
      </c>
      <c r="AI14" s="502">
        <f t="shared" si="28"/>
        <v>-12.577631254533932</v>
      </c>
      <c r="AJ14" s="537">
        <f t="shared" ref="AJ14:AU14" si="32">(333/11.6)-AJ4</f>
        <v>-25.01310344827586</v>
      </c>
      <c r="AK14" s="538">
        <f t="shared" si="32"/>
        <v>-25.733103448275859</v>
      </c>
      <c r="AL14" s="538">
        <f t="shared" si="32"/>
        <v>-22.493103448275864</v>
      </c>
      <c r="AM14" s="539">
        <f t="shared" si="32"/>
        <v>-23.58310344827586</v>
      </c>
      <c r="AN14" s="539">
        <f t="shared" si="32"/>
        <v>-21.83310344827586</v>
      </c>
      <c r="AO14" s="539">
        <f t="shared" si="32"/>
        <v>-17.76310344827586</v>
      </c>
      <c r="AP14" s="539">
        <f t="shared" si="32"/>
        <v>-18.863103448275861</v>
      </c>
      <c r="AQ14" s="540">
        <f t="shared" si="32"/>
        <v>-21.51310344827586</v>
      </c>
      <c r="AR14" s="541">
        <f t="shared" si="32"/>
        <v>-24.961603448275856</v>
      </c>
      <c r="AS14" s="542">
        <f t="shared" si="32"/>
        <v>-26.843103448275858</v>
      </c>
      <c r="AT14" s="543">
        <f t="shared" si="32"/>
        <v>-32.113103448275865</v>
      </c>
      <c r="AU14" s="544">
        <f t="shared" si="32"/>
        <v>-32.893103448275866</v>
      </c>
      <c r="AV14" s="542"/>
      <c r="AW14" s="543"/>
      <c r="AX14" s="543"/>
      <c r="AY14" s="543"/>
      <c r="AZ14" s="544"/>
      <c r="BB14"/>
      <c r="BX14" s="655"/>
      <c r="BY14" s="655"/>
      <c r="BZ14" s="655"/>
      <c r="CA14" s="655"/>
      <c r="CB14" s="655"/>
    </row>
    <row r="15" spans="1:82" s="507" customFormat="1">
      <c r="A15" s="792"/>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row>
    <row r="16" spans="1:82" s="507" customFormat="1">
      <c r="A16" s="1233" t="s">
        <v>331</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row>
    <row r="17" spans="1:83" s="507" customFormat="1"/>
    <row r="18" spans="1:83" s="507" customFormat="1" ht="18.75" thickBot="1">
      <c r="A18" s="792"/>
      <c r="B18" s="792"/>
      <c r="C18" s="792"/>
      <c r="D18" s="792"/>
      <c r="E18" s="792"/>
      <c r="F18" s="792"/>
      <c r="G18" s="792"/>
      <c r="H18" s="792"/>
      <c r="I18" s="792"/>
      <c r="J18" s="792"/>
      <c r="K18" s="792"/>
      <c r="L18" s="792"/>
      <c r="M18" s="792"/>
      <c r="N18" s="792"/>
      <c r="O18" s="792"/>
      <c r="P18" s="792"/>
      <c r="Q18" s="792"/>
      <c r="R18" s="792"/>
      <c r="S18" s="792"/>
      <c r="T18" s="792"/>
      <c r="U18" s="792"/>
      <c r="V18" s="792"/>
      <c r="W18" s="792"/>
      <c r="X18" s="792"/>
      <c r="Y18" s="792"/>
      <c r="Z18" s="792"/>
      <c r="AA18" s="792"/>
      <c r="AB18" s="792"/>
      <c r="AC18" s="792"/>
      <c r="AD18" s="792"/>
      <c r="AE18" s="792"/>
      <c r="AF18" s="792"/>
      <c r="AG18" s="792"/>
      <c r="AH18" s="792"/>
      <c r="AI18" s="792"/>
      <c r="AJ18" s="792"/>
      <c r="AK18" s="792"/>
      <c r="AL18" s="792"/>
      <c r="AM18" s="792"/>
      <c r="AN18" s="792"/>
      <c r="AO18" s="792"/>
      <c r="AP18" s="792"/>
      <c r="AQ18" s="792"/>
      <c r="AR18" s="792"/>
      <c r="AS18" s="792"/>
      <c r="AT18" s="792"/>
      <c r="AU18" s="792"/>
      <c r="AV18" s="792"/>
      <c r="AW18" s="792"/>
      <c r="AX18" s="792"/>
      <c r="AY18" s="792"/>
      <c r="AZ18" s="792"/>
      <c r="BA18" s="792"/>
      <c r="BB18" s="792"/>
      <c r="BC18" s="792"/>
      <c r="BD18" s="792"/>
      <c r="BE18" s="792"/>
      <c r="BF18" s="792"/>
      <c r="BG18" s="792"/>
      <c r="BH18" s="792"/>
      <c r="BI18" s="792"/>
      <c r="BJ18" s="792"/>
      <c r="BK18" s="792"/>
      <c r="BL18" s="792"/>
      <c r="BM18" s="792"/>
      <c r="BN18" s="792"/>
      <c r="BO18" s="792"/>
      <c r="BP18" s="792"/>
      <c r="BQ18" s="792"/>
      <c r="BR18" s="792"/>
      <c r="BS18" s="792"/>
      <c r="BT18" s="726" t="s">
        <v>274</v>
      </c>
      <c r="BU18" s="726" t="s">
        <v>273</v>
      </c>
      <c r="BV18" s="726" t="s">
        <v>273</v>
      </c>
      <c r="BW18" s="792"/>
    </row>
    <row r="19" spans="1:83"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c r="CC19" s="770">
        <v>44105</v>
      </c>
      <c r="CD19" s="770">
        <v>44136</v>
      </c>
      <c r="CE19" s="1234" t="s">
        <v>311</v>
      </c>
    </row>
    <row r="20" spans="1:83" s="507" customFormat="1" ht="18" hidden="1" customHeigh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3">AVERAGE(AX21:AX24)</f>
        <v>482.5</v>
      </c>
      <c r="AY20" s="642">
        <f t="shared" si="33"/>
        <v>467.5</v>
      </c>
      <c r="AZ20" s="642">
        <f t="shared" si="33"/>
        <v>487.125</v>
      </c>
      <c r="BA20" s="642">
        <f t="shared" si="33"/>
        <v>555.75</v>
      </c>
      <c r="BB20" s="642">
        <f t="shared" si="33"/>
        <v>539.75</v>
      </c>
      <c r="BC20" s="642">
        <f t="shared" si="33"/>
        <v>560.625</v>
      </c>
      <c r="BD20" s="642">
        <f t="shared" si="33"/>
        <v>606.25</v>
      </c>
      <c r="BE20" s="642">
        <f t="shared" si="33"/>
        <v>651.875</v>
      </c>
      <c r="BF20" s="642">
        <f t="shared" si="33"/>
        <v>591.25</v>
      </c>
      <c r="BG20" s="642">
        <f t="shared" si="33"/>
        <v>453.75</v>
      </c>
      <c r="BH20" s="642">
        <f t="shared" si="33"/>
        <v>409.16666666666669</v>
      </c>
      <c r="BI20" s="642">
        <f t="shared" ref="BI20:BV20" si="34">AVERAGE(BI21:BI25)</f>
        <v>436</v>
      </c>
      <c r="BJ20" s="642">
        <f t="shared" si="34"/>
        <v>486</v>
      </c>
      <c r="BK20" s="642">
        <f t="shared" si="34"/>
        <v>513</v>
      </c>
      <c r="BL20" s="642">
        <f t="shared" si="34"/>
        <v>528.5</v>
      </c>
      <c r="BM20" s="642">
        <f t="shared" si="34"/>
        <v>428.75</v>
      </c>
      <c r="BN20" s="642">
        <f t="shared" si="34"/>
        <v>349.5</v>
      </c>
      <c r="BO20" s="642">
        <f t="shared" si="34"/>
        <v>380.625</v>
      </c>
      <c r="BP20" s="642">
        <f t="shared" si="34"/>
        <v>345.5</v>
      </c>
      <c r="BQ20" s="642">
        <f t="shared" si="34"/>
        <v>393.75</v>
      </c>
      <c r="BR20" s="642">
        <f t="shared" si="34"/>
        <v>432.5</v>
      </c>
      <c r="BS20" s="702">
        <f t="shared" si="34"/>
        <v>423.125</v>
      </c>
      <c r="BT20" s="702">
        <f t="shared" si="34"/>
        <v>485.625</v>
      </c>
      <c r="BU20" s="702">
        <f t="shared" si="34"/>
        <v>547.5</v>
      </c>
      <c r="BV20" s="702">
        <f t="shared" si="34"/>
        <v>407.5</v>
      </c>
      <c r="BW20" s="702">
        <f t="shared" ref="BW20:CB20" si="35">AVERAGE(BW21:BW26)</f>
        <v>278.75</v>
      </c>
      <c r="BX20" s="702">
        <f t="shared" si="35"/>
        <v>339.16666666666669</v>
      </c>
      <c r="BY20" s="674">
        <f t="shared" si="35"/>
        <v>320</v>
      </c>
      <c r="BZ20" s="674">
        <f t="shared" si="35"/>
        <v>335.83333333333331</v>
      </c>
      <c r="CA20" s="674">
        <f t="shared" si="35"/>
        <v>352.5</v>
      </c>
      <c r="CB20" s="771">
        <f t="shared" si="35"/>
        <v>359.16666666666669</v>
      </c>
      <c r="CE20" s="1234"/>
    </row>
    <row r="21" spans="1:83" s="507" customFormat="1" ht="18" hidden="1" customHeigh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B26" si="36">(AX29+AX37)/2</f>
        <v>475</v>
      </c>
      <c r="AY21" s="657">
        <f t="shared" si="36"/>
        <v>465</v>
      </c>
      <c r="AZ21" s="657">
        <f t="shared" si="36"/>
        <v>485</v>
      </c>
      <c r="BA21" s="652">
        <f t="shared" si="36"/>
        <v>560</v>
      </c>
      <c r="BB21" s="657">
        <f t="shared" si="36"/>
        <v>540</v>
      </c>
      <c r="BC21" s="657">
        <f t="shared" si="36"/>
        <v>560</v>
      </c>
      <c r="BD21" s="657">
        <f t="shared" si="36"/>
        <v>602.5</v>
      </c>
      <c r="BE21" s="652">
        <f t="shared" si="36"/>
        <v>657.5</v>
      </c>
      <c r="BF21" s="657">
        <f t="shared" si="36"/>
        <v>605</v>
      </c>
      <c r="BG21" s="657">
        <f t="shared" si="36"/>
        <v>460</v>
      </c>
      <c r="BH21" s="652">
        <f t="shared" si="36"/>
        <v>415</v>
      </c>
      <c r="BI21" s="657">
        <f t="shared" si="36"/>
        <v>435</v>
      </c>
      <c r="BJ21" s="657">
        <f t="shared" si="36"/>
        <v>485</v>
      </c>
      <c r="BK21" s="652">
        <f t="shared" si="36"/>
        <v>525</v>
      </c>
      <c r="BL21" s="657">
        <f t="shared" si="36"/>
        <v>520</v>
      </c>
      <c r="BM21" s="657">
        <f t="shared" si="36"/>
        <v>440</v>
      </c>
      <c r="BN21" s="657">
        <f t="shared" si="36"/>
        <v>352.5</v>
      </c>
      <c r="BO21" s="652">
        <f t="shared" si="36"/>
        <v>375</v>
      </c>
      <c r="BP21" s="657">
        <f t="shared" si="36"/>
        <v>345</v>
      </c>
      <c r="BQ21" s="657">
        <f t="shared" si="36"/>
        <v>382.5</v>
      </c>
      <c r="BR21" s="657">
        <f t="shared" si="36"/>
        <v>425</v>
      </c>
      <c r="BS21" s="652">
        <f t="shared" si="36"/>
        <v>427.5</v>
      </c>
      <c r="BT21" s="711">
        <f t="shared" si="36"/>
        <v>485</v>
      </c>
      <c r="BU21" s="657">
        <f t="shared" si="36"/>
        <v>550</v>
      </c>
      <c r="BV21" s="652">
        <f t="shared" si="36"/>
        <v>425</v>
      </c>
      <c r="BW21" s="652">
        <f t="shared" si="36"/>
        <v>275</v>
      </c>
      <c r="BX21" s="724">
        <f t="shared" si="36"/>
        <v>352.5</v>
      </c>
      <c r="BY21" s="652">
        <f t="shared" si="36"/>
        <v>310</v>
      </c>
      <c r="BZ21" s="652">
        <f t="shared" si="36"/>
        <v>345</v>
      </c>
      <c r="CA21" s="652">
        <f t="shared" si="36"/>
        <v>355</v>
      </c>
      <c r="CB21" s="772">
        <f t="shared" si="36"/>
        <v>360</v>
      </c>
      <c r="CE21" s="1234"/>
    </row>
    <row r="22" spans="1:83" s="507" customFormat="1" ht="18" hidden="1" customHeigh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6"/>
        <v>490</v>
      </c>
      <c r="AY22" s="657">
        <f t="shared" si="36"/>
        <v>465</v>
      </c>
      <c r="AZ22" s="657">
        <f t="shared" si="36"/>
        <v>485</v>
      </c>
      <c r="BA22" s="657">
        <f t="shared" si="36"/>
        <v>550</v>
      </c>
      <c r="BB22" s="652">
        <f t="shared" si="36"/>
        <v>542.5</v>
      </c>
      <c r="BC22" s="662">
        <f t="shared" si="36"/>
        <v>567.5</v>
      </c>
      <c r="BD22" s="652">
        <f t="shared" si="36"/>
        <v>610</v>
      </c>
      <c r="BE22" s="657">
        <f t="shared" si="36"/>
        <v>660</v>
      </c>
      <c r="BF22" s="657">
        <f t="shared" si="36"/>
        <v>585</v>
      </c>
      <c r="BG22" s="657">
        <f t="shared" si="36"/>
        <v>460</v>
      </c>
      <c r="BH22" s="657">
        <f t="shared" si="36"/>
        <v>407.5</v>
      </c>
      <c r="BI22" s="657">
        <f t="shared" si="36"/>
        <v>437.5</v>
      </c>
      <c r="BJ22" s="657">
        <f t="shared" si="36"/>
        <v>490</v>
      </c>
      <c r="BK22" s="657">
        <f t="shared" si="36"/>
        <v>510</v>
      </c>
      <c r="BL22" s="652">
        <f t="shared" si="36"/>
        <v>527.5</v>
      </c>
      <c r="BM22" s="657">
        <f t="shared" si="36"/>
        <v>430</v>
      </c>
      <c r="BN22" s="657">
        <f t="shared" si="36"/>
        <v>355</v>
      </c>
      <c r="BO22" s="657">
        <f t="shared" si="36"/>
        <v>395</v>
      </c>
      <c r="BP22" s="657">
        <f t="shared" si="36"/>
        <v>345</v>
      </c>
      <c r="BQ22" s="657">
        <f t="shared" si="36"/>
        <v>397.5</v>
      </c>
      <c r="BR22" s="657">
        <f t="shared" si="36"/>
        <v>430</v>
      </c>
      <c r="BS22" s="657">
        <f t="shared" si="36"/>
        <v>420</v>
      </c>
      <c r="BT22" s="652">
        <f t="shared" si="36"/>
        <v>500</v>
      </c>
      <c r="BU22" s="657">
        <f t="shared" si="36"/>
        <v>545</v>
      </c>
      <c r="BV22" s="657">
        <f t="shared" si="36"/>
        <v>410</v>
      </c>
      <c r="BW22" s="652">
        <f t="shared" si="36"/>
        <v>275</v>
      </c>
      <c r="BX22" s="630">
        <f>(BX30+BX38)/2</f>
        <v>342.5</v>
      </c>
      <c r="BY22" s="652">
        <f>(BY30+BY38)/2</f>
        <v>332.5</v>
      </c>
      <c r="BZ22" s="652">
        <f>(BZ30+BZ38)/2</f>
        <v>322.5</v>
      </c>
      <c r="CA22" s="652">
        <f>(CA30+CA38)/2</f>
        <v>355</v>
      </c>
      <c r="CB22" s="772">
        <f>(CB30+CB38)/2</f>
        <v>355</v>
      </c>
      <c r="CE22" s="1234"/>
    </row>
    <row r="23" spans="1:83" s="507" customFormat="1" ht="18" hidden="1" customHeigh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6"/>
        <v>487.5</v>
      </c>
      <c r="AY23" s="657">
        <f t="shared" si="36"/>
        <v>470</v>
      </c>
      <c r="AZ23" s="657">
        <f t="shared" si="36"/>
        <v>486</v>
      </c>
      <c r="BA23" s="657">
        <f t="shared" si="36"/>
        <v>550</v>
      </c>
      <c r="BB23" s="657">
        <f t="shared" si="36"/>
        <v>535</v>
      </c>
      <c r="BC23" s="657">
        <f t="shared" si="36"/>
        <v>560</v>
      </c>
      <c r="BD23" s="657">
        <f t="shared" si="36"/>
        <v>605</v>
      </c>
      <c r="BE23" s="657">
        <f t="shared" si="36"/>
        <v>640</v>
      </c>
      <c r="BF23" s="657">
        <f t="shared" si="36"/>
        <v>600</v>
      </c>
      <c r="BG23" s="657">
        <f t="shared" si="36"/>
        <v>455</v>
      </c>
      <c r="BH23" s="657">
        <f t="shared" si="36"/>
        <v>405</v>
      </c>
      <c r="BI23" s="652">
        <f t="shared" si="36"/>
        <v>440</v>
      </c>
      <c r="BJ23" s="657">
        <f t="shared" si="36"/>
        <v>480</v>
      </c>
      <c r="BK23" s="657">
        <f t="shared" si="36"/>
        <v>507.5</v>
      </c>
      <c r="BL23" s="657">
        <f t="shared" si="36"/>
        <v>535</v>
      </c>
      <c r="BM23" s="652">
        <f t="shared" si="36"/>
        <v>420</v>
      </c>
      <c r="BN23" s="657">
        <f t="shared" si="36"/>
        <v>325</v>
      </c>
      <c r="BO23" s="657">
        <f t="shared" si="36"/>
        <v>377.5</v>
      </c>
      <c r="BP23" s="657">
        <f t="shared" si="36"/>
        <v>342.5</v>
      </c>
      <c r="BQ23" s="657">
        <f t="shared" si="36"/>
        <v>395</v>
      </c>
      <c r="BR23" s="657">
        <f t="shared" si="36"/>
        <v>435</v>
      </c>
      <c r="BS23" s="657">
        <f t="shared" si="36"/>
        <v>425</v>
      </c>
      <c r="BT23" s="711">
        <f t="shared" si="36"/>
        <v>490</v>
      </c>
      <c r="BU23" s="652">
        <f t="shared" si="36"/>
        <v>540</v>
      </c>
      <c r="BV23" s="657">
        <f t="shared" si="36"/>
        <v>375</v>
      </c>
      <c r="BW23" s="652">
        <f t="shared" si="36"/>
        <v>275</v>
      </c>
      <c r="BX23" s="630">
        <f t="shared" si="36"/>
        <v>342.5</v>
      </c>
      <c r="BY23" s="652">
        <f t="shared" si="36"/>
        <v>317.5</v>
      </c>
      <c r="BZ23" s="652">
        <f t="shared" si="36"/>
        <v>332.5</v>
      </c>
      <c r="CA23" s="652">
        <f t="shared" si="36"/>
        <v>342.5</v>
      </c>
      <c r="CB23" s="772">
        <f t="shared" si="36"/>
        <v>355</v>
      </c>
      <c r="CE23" s="1234"/>
    </row>
    <row r="24" spans="1:83" s="507" customFormat="1" ht="18" hidden="1" customHeigh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6"/>
        <v>477.5</v>
      </c>
      <c r="AY24" s="657">
        <f t="shared" si="36"/>
        <v>470</v>
      </c>
      <c r="AZ24" s="652">
        <f t="shared" si="36"/>
        <v>492.5</v>
      </c>
      <c r="BA24" s="657">
        <f t="shared" si="36"/>
        <v>563</v>
      </c>
      <c r="BB24" s="657">
        <f t="shared" si="36"/>
        <v>541.5</v>
      </c>
      <c r="BC24" s="657">
        <f t="shared" si="36"/>
        <v>555</v>
      </c>
      <c r="BD24" s="657">
        <f t="shared" si="36"/>
        <v>607.5</v>
      </c>
      <c r="BE24" s="657">
        <f t="shared" si="36"/>
        <v>650</v>
      </c>
      <c r="BF24" s="652">
        <f t="shared" si="36"/>
        <v>575</v>
      </c>
      <c r="BG24" s="652">
        <f t="shared" si="36"/>
        <v>440</v>
      </c>
      <c r="BH24" s="652"/>
      <c r="BI24" s="657">
        <f t="shared" si="36"/>
        <v>432.5</v>
      </c>
      <c r="BJ24" s="652">
        <f t="shared" si="36"/>
        <v>492.5</v>
      </c>
      <c r="BK24" s="657">
        <f t="shared" si="36"/>
        <v>512.5</v>
      </c>
      <c r="BL24" s="657">
        <f t="shared" si="36"/>
        <v>535</v>
      </c>
      <c r="BM24" s="652">
        <f t="shared" si="36"/>
        <v>425</v>
      </c>
      <c r="BN24" s="652">
        <f t="shared" si="36"/>
        <v>360</v>
      </c>
      <c r="BO24" s="652">
        <f t="shared" si="36"/>
        <v>375</v>
      </c>
      <c r="BP24" s="657">
        <f t="shared" si="36"/>
        <v>345</v>
      </c>
      <c r="BQ24" s="652">
        <f t="shared" si="36"/>
        <v>400</v>
      </c>
      <c r="BR24" s="657">
        <f t="shared" si="36"/>
        <v>435</v>
      </c>
      <c r="BS24" s="657"/>
      <c r="BT24" s="705"/>
      <c r="BU24" s="706"/>
      <c r="BV24" s="657">
        <f>(BV32+BV40)/2</f>
        <v>420</v>
      </c>
      <c r="BW24" s="657">
        <f>(BW32+BW40)/2</f>
        <v>290</v>
      </c>
      <c r="BX24" s="724">
        <f t="shared" si="36"/>
        <v>352.5</v>
      </c>
      <c r="BY24" s="652">
        <f t="shared" si="36"/>
        <v>337.5</v>
      </c>
      <c r="BZ24" s="652">
        <f t="shared" si="36"/>
        <v>342.5</v>
      </c>
      <c r="CA24" s="652">
        <f t="shared" si="36"/>
        <v>365</v>
      </c>
      <c r="CB24" s="772">
        <f t="shared" si="36"/>
        <v>370</v>
      </c>
      <c r="CE24" s="1234"/>
    </row>
    <row r="25" spans="1:83" s="507" customFormat="1" ht="18" hidden="1" customHeigh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7">(BW33+BW41)/2</f>
        <v>277.5</v>
      </c>
      <c r="BX25" s="672">
        <f t="shared" si="37"/>
        <v>342.5</v>
      </c>
      <c r="BY25" s="652">
        <f t="shared" si="37"/>
        <v>290</v>
      </c>
      <c r="BZ25" s="652">
        <f t="shared" si="36"/>
        <v>352.5</v>
      </c>
      <c r="CA25" s="652">
        <f t="shared" si="36"/>
        <v>362.5</v>
      </c>
      <c r="CB25" s="772">
        <f t="shared" si="36"/>
        <v>367.5</v>
      </c>
      <c r="CE25" s="1234"/>
    </row>
    <row r="26" spans="1:83" s="507" customFormat="1" ht="18" hidden="1" customHeigh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7"/>
        <v>280</v>
      </c>
      <c r="BX26" s="724">
        <f t="shared" si="37"/>
        <v>302.5</v>
      </c>
      <c r="BY26" s="652">
        <f t="shared" si="37"/>
        <v>332.5</v>
      </c>
      <c r="BZ26" s="652">
        <f t="shared" si="36"/>
        <v>320</v>
      </c>
      <c r="CA26" s="652">
        <f t="shared" si="36"/>
        <v>335</v>
      </c>
      <c r="CB26" s="772">
        <f t="shared" si="36"/>
        <v>347.5</v>
      </c>
      <c r="CE26" s="1234"/>
    </row>
    <row r="27" spans="1:83"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c r="CE27" s="1234"/>
    </row>
    <row r="28" spans="1:83"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8">AVERAGE(AY29:AY32)</f>
        <v>471.25</v>
      </c>
      <c r="AZ28" s="642">
        <v>484</v>
      </c>
      <c r="BA28" s="642">
        <f t="shared" si="38"/>
        <v>555.75</v>
      </c>
      <c r="BB28" s="642">
        <f t="shared" si="38"/>
        <v>536.25</v>
      </c>
      <c r="BC28" s="642">
        <f t="shared" si="38"/>
        <v>552.5</v>
      </c>
      <c r="BD28" s="642">
        <f t="shared" si="38"/>
        <v>595</v>
      </c>
      <c r="BE28" s="642">
        <f t="shared" ref="BE28:BS28" si="39">AVERAGE(BE29:BE33)</f>
        <v>642</v>
      </c>
      <c r="BF28" s="642">
        <f t="shared" si="39"/>
        <v>597</v>
      </c>
      <c r="BG28" s="642">
        <f t="shared" si="39"/>
        <v>461</v>
      </c>
      <c r="BH28" s="642">
        <f t="shared" si="39"/>
        <v>416.66666666666669</v>
      </c>
      <c r="BI28" s="642">
        <f t="shared" si="39"/>
        <v>429</v>
      </c>
      <c r="BJ28" s="642">
        <f t="shared" si="39"/>
        <v>472</v>
      </c>
      <c r="BK28" s="642">
        <f t="shared" si="39"/>
        <v>503</v>
      </c>
      <c r="BL28" s="642">
        <f t="shared" si="39"/>
        <v>524</v>
      </c>
      <c r="BM28" s="642">
        <f t="shared" si="39"/>
        <v>438.75</v>
      </c>
      <c r="BN28" s="642">
        <f t="shared" si="39"/>
        <v>357</v>
      </c>
      <c r="BO28" s="642">
        <f t="shared" si="39"/>
        <v>386.25</v>
      </c>
      <c r="BP28" s="642">
        <f t="shared" si="39"/>
        <v>340</v>
      </c>
      <c r="BQ28" s="642">
        <f t="shared" si="39"/>
        <v>380</v>
      </c>
      <c r="BR28" s="642">
        <f t="shared" si="39"/>
        <v>424</v>
      </c>
      <c r="BS28" s="642">
        <f t="shared" si="39"/>
        <v>417.5</v>
      </c>
      <c r="BT28" s="642">
        <f>AVERAGE(BT29:BT33)</f>
        <v>475</v>
      </c>
      <c r="BU28" s="642">
        <f>AVERAGE(BU29:BU33)</f>
        <v>533.75</v>
      </c>
      <c r="BV28" s="642">
        <f>AVERAGE(BV29:BV33)</f>
        <v>378.75</v>
      </c>
      <c r="BW28" s="642">
        <f t="shared" ref="BW28:CD28" si="40">AVERAGE(BW29:BW34)</f>
        <v>266.66666666666669</v>
      </c>
      <c r="BX28" s="642">
        <f t="shared" si="40"/>
        <v>336.66666666666669</v>
      </c>
      <c r="BY28" s="642">
        <f t="shared" si="40"/>
        <v>328.33333333333331</v>
      </c>
      <c r="BZ28" s="642">
        <f t="shared" si="40"/>
        <v>343.75</v>
      </c>
      <c r="CA28" s="642">
        <f t="shared" si="40"/>
        <v>358.33333333333331</v>
      </c>
      <c r="CB28" s="773">
        <f t="shared" si="40"/>
        <v>365.83333333333331</v>
      </c>
      <c r="CC28" s="773">
        <f t="shared" si="40"/>
        <v>371.66666666666669</v>
      </c>
      <c r="CD28" s="773">
        <f t="shared" si="40"/>
        <v>380.83333333333331</v>
      </c>
      <c r="CE28" s="1234"/>
    </row>
    <row r="29" spans="1:83" s="507" customFormat="1" ht="252">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24">
        <v>355</v>
      </c>
      <c r="CA29" s="630">
        <v>360</v>
      </c>
      <c r="CB29" s="774">
        <v>370</v>
      </c>
      <c r="CC29" s="774">
        <v>375</v>
      </c>
      <c r="CD29" s="774">
        <v>380</v>
      </c>
      <c r="CE29" s="789" t="s">
        <v>338</v>
      </c>
    </row>
    <row r="30" spans="1:83" s="507" customFormat="1" ht="36">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793">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24">
        <v>330</v>
      </c>
      <c r="CA30" s="630">
        <v>360</v>
      </c>
      <c r="CB30" s="774">
        <v>365</v>
      </c>
      <c r="CC30" s="774">
        <v>375</v>
      </c>
      <c r="CD30" s="774">
        <v>385</v>
      </c>
      <c r="CE30" s="789" t="s">
        <v>336</v>
      </c>
    </row>
    <row r="31" spans="1:83" s="507" customFormat="1" ht="72">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24">
        <v>340</v>
      </c>
      <c r="CA31" s="724">
        <v>350</v>
      </c>
      <c r="CB31" s="774">
        <v>360</v>
      </c>
      <c r="CC31" s="774">
        <v>365</v>
      </c>
      <c r="CD31" s="774">
        <v>375</v>
      </c>
      <c r="CE31" s="788" t="s">
        <v>337</v>
      </c>
    </row>
    <row r="32" spans="1:83" s="507" customForma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793">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24">
        <v>350</v>
      </c>
      <c r="CA32" s="630">
        <v>370</v>
      </c>
      <c r="CB32" s="774">
        <v>375</v>
      </c>
      <c r="CC32" s="774">
        <v>385</v>
      </c>
      <c r="CD32" s="774">
        <v>395</v>
      </c>
      <c r="CE32" s="746" t="s">
        <v>334</v>
      </c>
    </row>
    <row r="33" spans="1:83"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672">
        <v>360</v>
      </c>
      <c r="CA33" s="630">
        <v>370</v>
      </c>
      <c r="CB33" s="746">
        <v>370</v>
      </c>
      <c r="CC33" s="746">
        <v>375</v>
      </c>
      <c r="CD33" s="746">
        <v>375</v>
      </c>
      <c r="CE33" s="746"/>
    </row>
    <row r="34" spans="1:83" s="507" customFormat="1" ht="36.75"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24">
        <v>327.5</v>
      </c>
      <c r="CA34" s="724">
        <v>340</v>
      </c>
      <c r="CB34" s="775">
        <v>355</v>
      </c>
      <c r="CC34" s="775">
        <v>355</v>
      </c>
      <c r="CD34" s="775">
        <v>375</v>
      </c>
      <c r="CE34" s="788" t="s">
        <v>333</v>
      </c>
    </row>
    <row r="35" spans="1:83"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83"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41">AVERAGE(AY37:AY40)</f>
        <v>463.75</v>
      </c>
      <c r="AZ36" s="642">
        <f t="shared" si="41"/>
        <v>490.5</v>
      </c>
      <c r="BA36" s="642">
        <f t="shared" si="41"/>
        <v>555.75</v>
      </c>
      <c r="BB36" s="642">
        <f t="shared" si="41"/>
        <v>543.25</v>
      </c>
      <c r="BC36" s="642">
        <f t="shared" si="41"/>
        <v>568.75</v>
      </c>
      <c r="BD36" s="642">
        <f t="shared" si="41"/>
        <v>617.5</v>
      </c>
      <c r="BE36" s="642">
        <f t="shared" ref="BE36:BV36" si="42">AVERAGE(BE37:BE41)</f>
        <v>659</v>
      </c>
      <c r="BF36" s="642">
        <f t="shared" si="42"/>
        <v>588</v>
      </c>
      <c r="BG36" s="642">
        <f t="shared" si="42"/>
        <v>442</v>
      </c>
      <c r="BH36" s="642">
        <f t="shared" si="42"/>
        <v>401.66666666666669</v>
      </c>
      <c r="BI36" s="642">
        <f>AVERAGE(BI37:BI41)</f>
        <v>443</v>
      </c>
      <c r="BJ36" s="642">
        <f t="shared" si="42"/>
        <v>500</v>
      </c>
      <c r="BK36" s="642">
        <f t="shared" si="42"/>
        <v>523</v>
      </c>
      <c r="BL36" s="642">
        <f t="shared" si="42"/>
        <v>533</v>
      </c>
      <c r="BM36" s="642">
        <f t="shared" si="42"/>
        <v>418.75</v>
      </c>
      <c r="BN36" s="642">
        <f t="shared" si="42"/>
        <v>342</v>
      </c>
      <c r="BO36" s="642">
        <f t="shared" si="42"/>
        <v>375</v>
      </c>
      <c r="BP36" s="642">
        <f t="shared" si="42"/>
        <v>351</v>
      </c>
      <c r="BQ36" s="642">
        <f t="shared" si="42"/>
        <v>392</v>
      </c>
      <c r="BR36" s="642">
        <f t="shared" si="42"/>
        <v>441</v>
      </c>
      <c r="BS36" s="642">
        <f t="shared" si="42"/>
        <v>428.75</v>
      </c>
      <c r="BT36" s="642">
        <f t="shared" si="42"/>
        <v>496.25</v>
      </c>
      <c r="BU36" s="642">
        <f t="shared" si="42"/>
        <v>561.25</v>
      </c>
      <c r="BV36" s="642">
        <f t="shared" si="42"/>
        <v>436.25</v>
      </c>
      <c r="BW36" s="642">
        <f t="shared" ref="BW36:CD36" si="43">AVERAGE(BW37:BW42)</f>
        <v>290.83333333333331</v>
      </c>
      <c r="BX36" s="642">
        <f t="shared" si="43"/>
        <v>341.66666666666669</v>
      </c>
      <c r="BY36" s="642">
        <f t="shared" si="43"/>
        <v>311.66666666666669</v>
      </c>
      <c r="BZ36" s="642">
        <f t="shared" si="43"/>
        <v>327.91666666666669</v>
      </c>
      <c r="CA36" s="642">
        <f t="shared" si="43"/>
        <v>346.66666666666669</v>
      </c>
      <c r="CB36" s="660">
        <f t="shared" si="43"/>
        <v>352.5</v>
      </c>
      <c r="CC36" s="660">
        <f t="shared" si="43"/>
        <v>363.33333333333331</v>
      </c>
      <c r="CD36" s="660">
        <f t="shared" si="43"/>
        <v>375</v>
      </c>
    </row>
    <row r="37" spans="1:83" s="507" customFormat="1" ht="90">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24">
        <v>335</v>
      </c>
      <c r="CA37" s="630">
        <v>350</v>
      </c>
      <c r="CB37" s="746">
        <v>350</v>
      </c>
      <c r="CC37" s="746">
        <v>375</v>
      </c>
      <c r="CD37" s="746">
        <v>385</v>
      </c>
      <c r="CE37" s="790" t="s">
        <v>339</v>
      </c>
    </row>
    <row r="38" spans="1:83" s="507" customFormat="1" ht="36">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793">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24">
        <v>315</v>
      </c>
      <c r="CA38" s="630">
        <v>350</v>
      </c>
      <c r="CB38" s="746">
        <v>345</v>
      </c>
      <c r="CC38" s="746">
        <v>365</v>
      </c>
      <c r="CD38" s="746">
        <v>375</v>
      </c>
      <c r="CE38" s="790" t="s">
        <v>336</v>
      </c>
    </row>
    <row r="39" spans="1:83"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24">
        <v>325</v>
      </c>
      <c r="CA39" s="724">
        <v>335</v>
      </c>
      <c r="CB39" s="746">
        <v>350</v>
      </c>
      <c r="CC39" s="746">
        <v>355</v>
      </c>
      <c r="CD39" s="746">
        <v>360</v>
      </c>
      <c r="CE39" s="746"/>
    </row>
    <row r="40" spans="1:83"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793">
        <v>620</v>
      </c>
      <c r="BE40" s="662">
        <v>655</v>
      </c>
      <c r="BF40" s="793">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630">
        <v>335</v>
      </c>
      <c r="CA40" s="724">
        <v>360</v>
      </c>
      <c r="CB40" s="746">
        <v>365</v>
      </c>
      <c r="CC40" s="746">
        <v>375</v>
      </c>
      <c r="CD40" s="746">
        <v>385</v>
      </c>
      <c r="CE40" s="746" t="s">
        <v>335</v>
      </c>
    </row>
    <row r="41" spans="1:83"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793"/>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672">
        <v>345</v>
      </c>
      <c r="CA41" s="724">
        <v>355</v>
      </c>
      <c r="CB41" s="747">
        <v>365</v>
      </c>
      <c r="CC41" s="747">
        <v>370</v>
      </c>
      <c r="CD41" s="747">
        <v>385</v>
      </c>
      <c r="CE41" s="746"/>
    </row>
    <row r="42" spans="1:83" s="507" customFormat="1" ht="37.5" customHeigh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793"/>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24">
        <v>312.5</v>
      </c>
      <c r="CA42" s="724">
        <v>330</v>
      </c>
      <c r="CB42" s="747">
        <v>340</v>
      </c>
      <c r="CC42" s="747">
        <v>340</v>
      </c>
      <c r="CD42" s="747">
        <v>360</v>
      </c>
      <c r="CE42" s="790" t="s">
        <v>333</v>
      </c>
    </row>
    <row r="43" spans="1:83"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3"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D44" si="44">AY6-AY20</f>
        <v>149.33000000000004</v>
      </c>
      <c r="AZ44" s="642">
        <f t="shared" si="44"/>
        <v>198.55499999999995</v>
      </c>
      <c r="BA44" s="642">
        <f t="shared" si="44"/>
        <v>95.189999999999941</v>
      </c>
      <c r="BB44" s="642">
        <f t="shared" si="44"/>
        <v>124.06000000000006</v>
      </c>
      <c r="BC44" s="642">
        <f t="shared" si="44"/>
        <v>98.595000000000027</v>
      </c>
      <c r="BD44" s="642">
        <f t="shared" si="44"/>
        <v>65.75</v>
      </c>
      <c r="BE44" s="642">
        <f t="shared" si="44"/>
        <v>35.335000000000036</v>
      </c>
      <c r="BF44" s="642">
        <f t="shared" si="44"/>
        <v>-65.410000000000082</v>
      </c>
      <c r="BG44" s="642">
        <f t="shared" si="44"/>
        <v>38.25</v>
      </c>
      <c r="BH44" s="642">
        <f t="shared" si="44"/>
        <v>70.773333333333255</v>
      </c>
      <c r="BI44" s="642">
        <f t="shared" si="44"/>
        <v>86.509999999999991</v>
      </c>
      <c r="BJ44" s="642">
        <f t="shared" si="44"/>
        <v>69.269999999999982</v>
      </c>
      <c r="BK44" s="642">
        <f t="shared" si="44"/>
        <v>70.980000000000018</v>
      </c>
      <c r="BL44" s="642">
        <f t="shared" si="44"/>
        <v>26.050000000000068</v>
      </c>
      <c r="BM44" s="642">
        <f t="shared" si="44"/>
        <v>51.099999999999966</v>
      </c>
      <c r="BN44" s="642">
        <f t="shared" si="44"/>
        <v>165.45000000000005</v>
      </c>
      <c r="BO44" s="642">
        <f t="shared" si="44"/>
        <v>89.324999999999989</v>
      </c>
      <c r="BP44" s="642">
        <f t="shared" si="44"/>
        <v>155.76999999999998</v>
      </c>
      <c r="BQ44" s="642">
        <f t="shared" si="44"/>
        <v>129.63</v>
      </c>
      <c r="BR44" s="642">
        <f t="shared" si="44"/>
        <v>110.5</v>
      </c>
      <c r="BS44" s="642">
        <f t="shared" si="44"/>
        <v>167.57499999999993</v>
      </c>
      <c r="BT44" s="642">
        <f t="shared" si="44"/>
        <v>74.295000000000073</v>
      </c>
      <c r="BU44" s="642">
        <f t="shared" si="44"/>
        <v>-64.800000000000011</v>
      </c>
      <c r="BV44" s="642">
        <f t="shared" si="44"/>
        <v>-109.03818181818184</v>
      </c>
      <c r="BW44" s="642">
        <f t="shared" si="44"/>
        <v>-99.799999999999983</v>
      </c>
      <c r="BX44" s="642">
        <f t="shared" si="44"/>
        <v>-90.466666666666669</v>
      </c>
      <c r="BY44" s="642">
        <f t="shared" si="44"/>
        <v>42.730000000000018</v>
      </c>
      <c r="BZ44" s="642">
        <f t="shared" si="44"/>
        <v>51.916666666666686</v>
      </c>
      <c r="CA44" s="642">
        <f t="shared" si="44"/>
        <v>22.199999999999989</v>
      </c>
      <c r="CB44" s="642">
        <f t="shared" si="44"/>
        <v>14.633333333333326</v>
      </c>
      <c r="CC44" s="642">
        <f t="shared" si="44"/>
        <v>381.90000000000003</v>
      </c>
      <c r="CD44" s="642">
        <f t="shared" si="44"/>
        <v>393.59999999999997</v>
      </c>
    </row>
    <row r="45" spans="1:83" s="507" customFormat="1">
      <c r="A45" s="792"/>
      <c r="B45" s="505"/>
      <c r="C45" s="505"/>
      <c r="D45" s="505"/>
      <c r="E45" s="505"/>
      <c r="F45" s="505"/>
      <c r="G45" s="505"/>
      <c r="H45" s="505"/>
      <c r="I45" s="505"/>
      <c r="J45" s="505"/>
      <c r="K45" s="505"/>
      <c r="L45" s="505"/>
      <c r="M45" s="505"/>
      <c r="N45" s="506"/>
      <c r="O45" s="505"/>
      <c r="P45" s="505"/>
      <c r="Q45" s="505"/>
      <c r="R45" s="505"/>
      <c r="AD45" s="521"/>
      <c r="AU45" s="521"/>
      <c r="BB45" s="623"/>
    </row>
    <row r="46" spans="1:83">
      <c r="D46" s="509"/>
      <c r="E46" s="509"/>
      <c r="F46" s="509"/>
      <c r="G46" s="509"/>
      <c r="H46" s="509"/>
      <c r="I46" s="509"/>
      <c r="J46" s="509"/>
      <c r="K46" s="509"/>
      <c r="L46" s="509"/>
      <c r="M46" s="509"/>
      <c r="BU46" s="725"/>
    </row>
    <row r="47" spans="1:83">
      <c r="D47" s="509"/>
      <c r="E47" s="509"/>
      <c r="F47" s="509"/>
      <c r="G47" s="509"/>
      <c r="H47" s="509"/>
      <c r="I47" s="509"/>
      <c r="J47" s="509"/>
      <c r="K47" s="509"/>
      <c r="L47" s="509"/>
      <c r="M47" s="509"/>
    </row>
    <row r="424" spans="1:80"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row>
    <row r="569" spans="14:14">
      <c r="N569" s="510">
        <v>32.659999999999997</v>
      </c>
    </row>
    <row r="571" spans="14:14">
      <c r="N571" s="510">
        <v>31.45</v>
      </c>
    </row>
    <row r="577" spans="14:14">
      <c r="N577" s="510">
        <v>26.62</v>
      </c>
    </row>
  </sheetData>
  <mergeCells count="10">
    <mergeCell ref="BH2:BS2"/>
    <mergeCell ref="BT2:CC2"/>
    <mergeCell ref="A16:BW16"/>
    <mergeCell ref="CE19:CE28"/>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577"/>
  <sheetViews>
    <sheetView zoomScaleNormal="100" workbookViewId="0">
      <selection activeCell="CB8" sqref="CB8:CB9"/>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hidden="1" customWidth="1"/>
    <col min="76" max="76" width="11.25" style="432" hidden="1" customWidth="1"/>
    <col min="77" max="78" width="10.5" style="432" hidden="1" customWidth="1"/>
    <col min="79" max="79" width="11.375" style="432" customWidth="1"/>
    <col min="80" max="80" width="10" style="432" bestFit="1" customWidth="1"/>
    <col min="81" max="82" width="11.5" style="432" customWidth="1"/>
    <col min="83" max="16384" width="9.125" style="432"/>
  </cols>
  <sheetData>
    <row r="1" spans="1:82" ht="18.75" thickBot="1">
      <c r="A1" s="428" t="s">
        <v>340</v>
      </c>
      <c r="B1" s="429"/>
      <c r="C1" s="429"/>
      <c r="D1" s="429"/>
      <c r="E1" s="429"/>
      <c r="F1" s="429"/>
      <c r="G1" s="429"/>
      <c r="H1" s="429"/>
      <c r="I1" s="429"/>
      <c r="J1" s="429"/>
      <c r="K1" s="429"/>
      <c r="L1" s="430"/>
      <c r="M1" s="430"/>
      <c r="N1" s="431"/>
      <c r="O1" s="431"/>
      <c r="P1" s="431"/>
      <c r="Q1" s="431"/>
      <c r="R1" s="431"/>
      <c r="BB1" s="548"/>
    </row>
    <row r="2" spans="1:82"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row>
    <row r="3" spans="1:82"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row>
    <row r="4" spans="1:82">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699">
        <v>43.8</v>
      </c>
      <c r="CB4" s="699">
        <v>43.2</v>
      </c>
      <c r="CC4" s="699">
        <v>43</v>
      </c>
      <c r="CD4" s="699">
        <v>44</v>
      </c>
    </row>
    <row r="5" spans="1:82"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699">
        <v>42.3</v>
      </c>
      <c r="CB5" s="699">
        <v>40.700000000000003</v>
      </c>
      <c r="CC5" s="699">
        <v>40</v>
      </c>
      <c r="CD5" s="699">
        <v>41.3</v>
      </c>
    </row>
    <row r="6" spans="1:82"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D6" si="11">(BV5*9)+12</f>
        <v>298.46181818181816</v>
      </c>
      <c r="BW6" s="737">
        <f t="shared" si="11"/>
        <v>178.95000000000002</v>
      </c>
      <c r="BX6" s="737">
        <f t="shared" si="11"/>
        <v>248.70000000000002</v>
      </c>
      <c r="BY6" s="737">
        <f t="shared" si="11"/>
        <v>362.73</v>
      </c>
      <c r="BZ6" s="737">
        <f t="shared" si="11"/>
        <v>387.75</v>
      </c>
      <c r="CA6" s="699">
        <f t="shared" si="11"/>
        <v>392.7</v>
      </c>
      <c r="CB6" s="699">
        <f t="shared" si="11"/>
        <v>378.3</v>
      </c>
      <c r="CC6" s="699">
        <f t="shared" si="11"/>
        <v>372</v>
      </c>
      <c r="CD6" s="699">
        <f t="shared" si="11"/>
        <v>383.7</v>
      </c>
    </row>
    <row r="7" spans="1:82"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D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8">
        <f t="shared" si="13"/>
        <v>355</v>
      </c>
      <c r="CB7" s="700">
        <f t="shared" si="13"/>
        <v>360</v>
      </c>
      <c r="CC7" s="700">
        <f t="shared" si="13"/>
        <v>367.5</v>
      </c>
      <c r="CD7" s="700">
        <f t="shared" si="13"/>
        <v>377.5</v>
      </c>
    </row>
    <row r="8" spans="1:82"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7">
        <v>365</v>
      </c>
      <c r="CC8" s="707">
        <v>370</v>
      </c>
      <c r="CD8" s="707">
        <v>380</v>
      </c>
    </row>
    <row r="9" spans="1:82"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7">
        <v>355</v>
      </c>
      <c r="CC9" s="707">
        <v>365</v>
      </c>
      <c r="CD9" s="707">
        <v>375</v>
      </c>
    </row>
    <row r="10" spans="1:82"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D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10">
        <f t="shared" si="14"/>
        <v>-56.049999999999983</v>
      </c>
      <c r="BX10" s="710">
        <f t="shared" si="14"/>
        <v>-91.299999999999983</v>
      </c>
      <c r="BY10" s="710">
        <f t="shared" si="14"/>
        <v>22.730000000000018</v>
      </c>
      <c r="BZ10" s="710">
        <f t="shared" si="14"/>
        <v>37.75</v>
      </c>
      <c r="CA10" s="701">
        <f t="shared" si="14"/>
        <v>37.699999999999989</v>
      </c>
      <c r="CB10" s="701">
        <f t="shared" si="14"/>
        <v>18.300000000000011</v>
      </c>
      <c r="CC10" s="701">
        <f t="shared" si="14"/>
        <v>4.5</v>
      </c>
      <c r="CD10" s="701">
        <f t="shared" si="14"/>
        <v>6.1999999999999886</v>
      </c>
    </row>
    <row r="11" spans="1:82"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2"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BZ3</f>
        <v>44013</v>
      </c>
      <c r="CA12" s="573">
        <f>CA3</f>
        <v>44044</v>
      </c>
      <c r="CB12" s="573">
        <f>CB3</f>
        <v>44075</v>
      </c>
      <c r="CC12" s="573">
        <f>CC3</f>
        <v>44105</v>
      </c>
      <c r="CD12" s="573">
        <f>CD3</f>
        <v>44136</v>
      </c>
    </row>
    <row r="13" spans="1:82" ht="18.75" thickBot="1">
      <c r="A13" s="484" t="s">
        <v>237</v>
      </c>
      <c r="B13" s="452">
        <f t="shared" ref="B13:M13" si="15">(B7/11.6)-B4</f>
        <v>-7.6432512315270955</v>
      </c>
      <c r="C13" s="453">
        <f t="shared" si="15"/>
        <v>-16.01966379310344</v>
      </c>
      <c r="D13" s="453">
        <f t="shared" si="15"/>
        <v>-12.933589341692787</v>
      </c>
      <c r="E13" s="453">
        <f t="shared" si="15"/>
        <v>-18.549523809523819</v>
      </c>
      <c r="F13" s="453">
        <f t="shared" si="15"/>
        <v>-23.125965517241376</v>
      </c>
      <c r="G13" s="453">
        <f t="shared" si="15"/>
        <v>-25.667405582922832</v>
      </c>
      <c r="H13" s="453">
        <f t="shared" si="15"/>
        <v>-21.0679235382309</v>
      </c>
      <c r="I13" s="453">
        <f t="shared" si="15"/>
        <v>-15.200205254515595</v>
      </c>
      <c r="J13" s="454">
        <f t="shared" si="15"/>
        <v>-17.189435736677126</v>
      </c>
      <c r="K13" s="454">
        <f t="shared" si="15"/>
        <v>-14.631739811912215</v>
      </c>
      <c r="L13" s="455">
        <f t="shared" si="15"/>
        <v>-6.3630131362889983</v>
      </c>
      <c r="M13" s="485">
        <f t="shared" si="15"/>
        <v>5.6571964017990979</v>
      </c>
      <c r="N13" s="452">
        <f t="shared" ref="N13:N14" si="16">AVERAGE(B13:D13)</f>
        <v>-12.198834788774441</v>
      </c>
      <c r="O13" s="453">
        <f t="shared" ref="O13:O14" si="17">AVERAGE(E13:G13)</f>
        <v>-22.447631636562676</v>
      </c>
      <c r="P13" s="453">
        <f t="shared" ref="P13:P14" si="18">AVERAGE(H13:J13)</f>
        <v>-17.81918817647454</v>
      </c>
      <c r="Q13" s="486">
        <f t="shared" ref="Q13:Q14" si="19">AVERAGE(K13:M13)</f>
        <v>-5.112518848800705</v>
      </c>
      <c r="R13" s="487">
        <f t="shared" ref="R13:R14" si="20">AVERAGE(B13:M13)</f>
        <v>-14.39454336265309</v>
      </c>
      <c r="S13" s="456">
        <f t="shared" ref="S13:AD13" si="21">(S7/11.6)-S4</f>
        <v>4.4836034482758613</v>
      </c>
      <c r="T13" s="457">
        <f t="shared" si="21"/>
        <v>-3.7965517241379274</v>
      </c>
      <c r="U13" s="457">
        <f t="shared" si="21"/>
        <v>-9.065517241379311</v>
      </c>
      <c r="V13" s="457">
        <f t="shared" si="21"/>
        <v>-10.407405582922831</v>
      </c>
      <c r="W13" s="457">
        <f t="shared" si="21"/>
        <v>-14.353934169278993</v>
      </c>
      <c r="X13" s="457">
        <f t="shared" si="21"/>
        <v>-16.715353901996366</v>
      </c>
      <c r="Y13" s="488">
        <f t="shared" si="21"/>
        <v>-16.511724137931033</v>
      </c>
      <c r="Z13" s="512">
        <f t="shared" si="21"/>
        <v>-18.960893416927892</v>
      </c>
      <c r="AA13" s="512">
        <f t="shared" si="21"/>
        <v>-17.036420361247952</v>
      </c>
      <c r="AB13" s="457">
        <f t="shared" si="21"/>
        <v>-18.639696223316911</v>
      </c>
      <c r="AC13" s="488">
        <f t="shared" si="21"/>
        <v>-8.5197178683385602</v>
      </c>
      <c r="AD13" s="520">
        <f t="shared" si="21"/>
        <v>-17.959688013136294</v>
      </c>
      <c r="AE13" s="459">
        <f t="shared" ref="AE13:AE14" si="22">AVERAGE(S13:U13)</f>
        <v>-2.7928218390804589</v>
      </c>
      <c r="AF13" s="458">
        <f t="shared" ref="AF13:AF14" si="23">AVERAGE(V13:X13)</f>
        <v>-13.825564551399395</v>
      </c>
      <c r="AG13" s="458">
        <f t="shared" ref="AG13:AG14" si="24">AVERAGE(Y13:AA13)</f>
        <v>-17.503012638702291</v>
      </c>
      <c r="AH13" s="458">
        <f t="shared" ref="AH13:AH14" si="25">AVERAGE(AB13:AD13)</f>
        <v>-15.039700701597255</v>
      </c>
      <c r="AI13" s="531">
        <f t="shared" ref="AI13:AI14" si="26">AVERAGE(S13:AD13)</f>
        <v>-12.290274932694849</v>
      </c>
      <c r="AJ13" s="619">
        <f t="shared" ref="AJ13:CA13" si="27">(AJ7/11.6)-AJ4</f>
        <v>-13.633793103448276</v>
      </c>
      <c r="AK13" s="620">
        <f t="shared" si="27"/>
        <v>-6.5951724137931009</v>
      </c>
      <c r="AL13" s="545">
        <f t="shared" si="27"/>
        <v>-4.6482758620689637</v>
      </c>
      <c r="AM13" s="546">
        <f t="shared" si="27"/>
        <v>-12.634827586206896</v>
      </c>
      <c r="AN13" s="546">
        <f t="shared" si="27"/>
        <v>-17.134827586206896</v>
      </c>
      <c r="AO13" s="546">
        <f t="shared" si="27"/>
        <v>-13.064827586206896</v>
      </c>
      <c r="AP13" s="546">
        <f t="shared" si="27"/>
        <v>-16.966551724137929</v>
      </c>
      <c r="AQ13" s="546">
        <f t="shared" si="27"/>
        <v>-12.28896551724138</v>
      </c>
      <c r="AR13" s="546">
        <f t="shared" si="27"/>
        <v>-11.427120689655169</v>
      </c>
      <c r="AS13" s="546">
        <f t="shared" si="27"/>
        <v>-5.7655172413793068</v>
      </c>
      <c r="AT13" s="546">
        <f t="shared" si="27"/>
        <v>-11.03551724137931</v>
      </c>
      <c r="AU13" s="621">
        <f t="shared" si="27"/>
        <v>-11.600000000000001</v>
      </c>
      <c r="AV13" s="568">
        <f t="shared" si="27"/>
        <v>-16.189999999999998</v>
      </c>
      <c r="AW13" s="569">
        <f t="shared" si="27"/>
        <v>-18.323448275862063</v>
      </c>
      <c r="AX13" s="569">
        <f t="shared" si="27"/>
        <v>-22.007241379310344</v>
      </c>
      <c r="AY13" s="569">
        <f t="shared" si="27"/>
        <v>-27.537241379310338</v>
      </c>
      <c r="AZ13" s="569">
        <f t="shared" si="27"/>
        <v>-31.091034482758616</v>
      </c>
      <c r="BA13" s="569">
        <f t="shared" si="27"/>
        <v>-25.314137931034487</v>
      </c>
      <c r="BB13" s="569">
        <f t="shared" si="27"/>
        <v>-24.628620689655179</v>
      </c>
      <c r="BC13" s="569">
        <f t="shared" si="27"/>
        <v>-21.843448275862059</v>
      </c>
      <c r="BD13" s="569">
        <f t="shared" si="27"/>
        <v>-21.767241379310342</v>
      </c>
      <c r="BE13" s="569">
        <f t="shared" si="27"/>
        <v>-22.924482758620691</v>
      </c>
      <c r="BF13" s="569">
        <f t="shared" si="27"/>
        <v>-19.654827586206899</v>
      </c>
      <c r="BG13" s="664">
        <f t="shared" si="27"/>
        <v>-20.25103448275862</v>
      </c>
      <c r="BH13" s="669">
        <f t="shared" si="27"/>
        <v>-22.442068965517237</v>
      </c>
      <c r="BI13" s="669">
        <f t="shared" si="27"/>
        <v>-25.345862068965509</v>
      </c>
      <c r="BJ13" s="669">
        <f t="shared" si="27"/>
        <v>-23.395517241379316</v>
      </c>
      <c r="BK13" s="669">
        <f t="shared" si="27"/>
        <v>-25.691379310344828</v>
      </c>
      <c r="BL13" s="669">
        <f t="shared" si="27"/>
        <v>-23.905862068965511</v>
      </c>
      <c r="BM13" s="669">
        <f t="shared" si="27"/>
        <v>-25.337586206896546</v>
      </c>
      <c r="BN13" s="669">
        <f t="shared" si="27"/>
        <v>-31.78448275862069</v>
      </c>
      <c r="BO13" s="669">
        <f t="shared" si="27"/>
        <v>-27.64448275862069</v>
      </c>
      <c r="BP13" s="669">
        <f t="shared" si="27"/>
        <v>-30.516551724137926</v>
      </c>
      <c r="BQ13" s="669">
        <f t="shared" si="27"/>
        <v>-22.516551724137926</v>
      </c>
      <c r="BR13" s="669">
        <f t="shared" si="27"/>
        <v>-24.084482758620688</v>
      </c>
      <c r="BS13" s="669">
        <f t="shared" si="27"/>
        <v>-25.422413793103445</v>
      </c>
      <c r="BT13" s="669">
        <f>(BT7/11.6)-BT4</f>
        <v>-14.505517241379316</v>
      </c>
      <c r="BU13" s="669">
        <f t="shared" si="27"/>
        <v>-8.9613793103448245</v>
      </c>
      <c r="BV13" s="669">
        <f>(BV7/11.6)-BV4</f>
        <v>5.5241379310344811</v>
      </c>
      <c r="BW13" s="669">
        <f t="shared" si="27"/>
        <v>-0.13137931034482619</v>
      </c>
      <c r="BX13" s="669">
        <f t="shared" si="27"/>
        <v>-1.1596551724137925</v>
      </c>
      <c r="BY13" s="669">
        <f t="shared" si="27"/>
        <v>-11.479655172413793</v>
      </c>
      <c r="BZ13" s="669">
        <f t="shared" si="27"/>
        <v>-12.827586206896552</v>
      </c>
      <c r="CA13" s="664">
        <f t="shared" si="27"/>
        <v>-13.196551724137926</v>
      </c>
      <c r="CB13" s="664">
        <f>(CB7/11.6)-CB4</f>
        <v>-12.165517241379312</v>
      </c>
      <c r="CC13" s="664">
        <f>(CC7/11.6)-CC4</f>
        <v>-11.318965517241377</v>
      </c>
      <c r="CD13" s="664">
        <f>(CD7/11.6)-CD4</f>
        <v>-11.456896551724135</v>
      </c>
    </row>
    <row r="14" spans="1:82" s="503" customFormat="1" ht="18" hidden="1" customHeight="1">
      <c r="A14" s="489" t="s">
        <v>238</v>
      </c>
      <c r="B14" s="460">
        <f>(333/11.6)-B4</f>
        <v>-16.867389162561576</v>
      </c>
      <c r="C14" s="461">
        <f t="shared" ref="C14:M14" si="28">(333/11.6)-C4</f>
        <v>-27.140353448275857</v>
      </c>
      <c r="D14" s="461">
        <f t="shared" si="28"/>
        <v>-25.950830721003133</v>
      </c>
      <c r="E14" s="461">
        <f t="shared" si="28"/>
        <v>-29.842627257799681</v>
      </c>
      <c r="F14" s="461">
        <f t="shared" si="28"/>
        <v>-34.85010344827586</v>
      </c>
      <c r="G14" s="461">
        <f t="shared" si="28"/>
        <v>-33.08119868637111</v>
      </c>
      <c r="H14" s="461">
        <f t="shared" si="28"/>
        <v>-27.447233883058484</v>
      </c>
      <c r="I14" s="461">
        <f t="shared" si="28"/>
        <v>-19.165722495894908</v>
      </c>
      <c r="J14" s="462">
        <f t="shared" si="28"/>
        <v>-16.672194357366781</v>
      </c>
      <c r="K14" s="490">
        <f t="shared" si="28"/>
        <v>-17.131739811912215</v>
      </c>
      <c r="L14" s="491">
        <f t="shared" si="28"/>
        <v>-13.087151067323479</v>
      </c>
      <c r="M14" s="492">
        <f t="shared" si="28"/>
        <v>-5.8083208395802153</v>
      </c>
      <c r="N14" s="493">
        <f t="shared" si="16"/>
        <v>-23.319524443946857</v>
      </c>
      <c r="O14" s="494">
        <f t="shared" si="17"/>
        <v>-32.591309797482218</v>
      </c>
      <c r="P14" s="494">
        <f t="shared" si="18"/>
        <v>-21.09505024544006</v>
      </c>
      <c r="Q14" s="495">
        <f t="shared" si="19"/>
        <v>-12.009070572938635</v>
      </c>
      <c r="R14" s="496">
        <f t="shared" si="20"/>
        <v>-22.253738764951944</v>
      </c>
      <c r="S14" s="497">
        <f t="shared" ref="S14:AD14" si="29">(333/11.6)-S4</f>
        <v>1.8973965517241353</v>
      </c>
      <c r="T14" s="498">
        <f t="shared" si="29"/>
        <v>-0.69310344827585979</v>
      </c>
      <c r="U14" s="498">
        <f t="shared" si="29"/>
        <v>-6.3931034482758626</v>
      </c>
      <c r="V14" s="498">
        <f t="shared" si="29"/>
        <v>-10.321198686371108</v>
      </c>
      <c r="W14" s="498">
        <f t="shared" si="29"/>
        <v>-15.560830721003132</v>
      </c>
      <c r="X14" s="498">
        <f t="shared" si="29"/>
        <v>-17.66362976406533</v>
      </c>
      <c r="Y14" s="499">
        <f t="shared" si="29"/>
        <v>-13.753103448275862</v>
      </c>
      <c r="Z14" s="513">
        <f t="shared" si="29"/>
        <v>-14.995376175548582</v>
      </c>
      <c r="AA14" s="513">
        <f t="shared" si="29"/>
        <v>-14.622627257799675</v>
      </c>
      <c r="AB14" s="498">
        <f t="shared" si="29"/>
        <v>-20.277627257799669</v>
      </c>
      <c r="AC14" s="499">
        <f t="shared" si="29"/>
        <v>-15.157648902821318</v>
      </c>
      <c r="AD14" s="525">
        <f t="shared" si="29"/>
        <v>-23.390722495894916</v>
      </c>
      <c r="AE14" s="501">
        <f t="shared" si="22"/>
        <v>-1.7296034482758624</v>
      </c>
      <c r="AF14" s="500">
        <f t="shared" si="23"/>
        <v>-14.515219723813189</v>
      </c>
      <c r="AG14" s="500">
        <f t="shared" si="24"/>
        <v>-14.457035627208038</v>
      </c>
      <c r="AH14" s="500">
        <f t="shared" si="25"/>
        <v>-19.608666218838636</v>
      </c>
      <c r="AI14" s="502">
        <f t="shared" si="26"/>
        <v>-12.577631254533932</v>
      </c>
      <c r="AJ14" s="537">
        <f t="shared" ref="AJ14:AU14" si="30">(333/11.6)-AJ4</f>
        <v>-25.01310344827586</v>
      </c>
      <c r="AK14" s="538">
        <f t="shared" si="30"/>
        <v>-25.733103448275859</v>
      </c>
      <c r="AL14" s="538">
        <f t="shared" si="30"/>
        <v>-22.493103448275864</v>
      </c>
      <c r="AM14" s="539">
        <f t="shared" si="30"/>
        <v>-23.58310344827586</v>
      </c>
      <c r="AN14" s="539">
        <f t="shared" si="30"/>
        <v>-21.83310344827586</v>
      </c>
      <c r="AO14" s="539">
        <f t="shared" si="30"/>
        <v>-17.76310344827586</v>
      </c>
      <c r="AP14" s="539">
        <f t="shared" si="30"/>
        <v>-18.863103448275861</v>
      </c>
      <c r="AQ14" s="540">
        <f t="shared" si="30"/>
        <v>-21.51310344827586</v>
      </c>
      <c r="AR14" s="541">
        <f t="shared" si="30"/>
        <v>-24.961603448275856</v>
      </c>
      <c r="AS14" s="542">
        <f t="shared" si="30"/>
        <v>-26.843103448275858</v>
      </c>
      <c r="AT14" s="543">
        <f t="shared" si="30"/>
        <v>-32.113103448275865</v>
      </c>
      <c r="AU14" s="544">
        <f t="shared" si="30"/>
        <v>-32.893103448275866</v>
      </c>
      <c r="AV14" s="542"/>
      <c r="AW14" s="543"/>
      <c r="AX14" s="543"/>
      <c r="AY14" s="543"/>
      <c r="AZ14" s="544"/>
      <c r="BB14"/>
      <c r="BX14" s="655"/>
      <c r="BY14" s="655"/>
      <c r="BZ14" s="655"/>
      <c r="CA14" s="655"/>
      <c r="CB14" s="655"/>
    </row>
    <row r="15" spans="1:82" s="507" customFormat="1">
      <c r="A15" s="794"/>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row>
    <row r="16" spans="1:82" s="507" customFormat="1">
      <c r="A16" s="1233" t="s">
        <v>341</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row>
    <row r="17" spans="1:82" s="507" customFormat="1"/>
    <row r="18" spans="1:82" s="507" customFormat="1" ht="18.75" thickBot="1">
      <c r="A18" s="794"/>
      <c r="B18" s="794"/>
      <c r="C18" s="794"/>
      <c r="D18" s="794"/>
      <c r="E18" s="794"/>
      <c r="F18" s="794"/>
      <c r="G18" s="794"/>
      <c r="H18" s="794"/>
      <c r="I18" s="794"/>
      <c r="J18" s="794"/>
      <c r="K18" s="794"/>
      <c r="L18" s="794"/>
      <c r="M18" s="794"/>
      <c r="N18" s="794"/>
      <c r="O18" s="794"/>
      <c r="P18" s="794"/>
      <c r="Q18" s="794"/>
      <c r="R18" s="794"/>
      <c r="S18" s="794"/>
      <c r="T18" s="794"/>
      <c r="U18" s="794"/>
      <c r="V18" s="794"/>
      <c r="W18" s="794"/>
      <c r="X18" s="794"/>
      <c r="Y18" s="794"/>
      <c r="Z18" s="794"/>
      <c r="AA18" s="794"/>
      <c r="AB18" s="794"/>
      <c r="AC18" s="794"/>
      <c r="AD18" s="794"/>
      <c r="AE18" s="794"/>
      <c r="AF18" s="794"/>
      <c r="AG18" s="794"/>
      <c r="AH18" s="794"/>
      <c r="AI18" s="794"/>
      <c r="AJ18" s="794"/>
      <c r="AK18" s="794"/>
      <c r="AL18" s="794"/>
      <c r="AM18" s="794"/>
      <c r="AN18" s="794"/>
      <c r="AO18" s="794"/>
      <c r="AP18" s="794"/>
      <c r="AQ18" s="794"/>
      <c r="AR18" s="794"/>
      <c r="AS18" s="794"/>
      <c r="AT18" s="794"/>
      <c r="AU18" s="794"/>
      <c r="AV18" s="794"/>
      <c r="AW18" s="794"/>
      <c r="AX18" s="794"/>
      <c r="AY18" s="794"/>
      <c r="AZ18" s="794"/>
      <c r="BA18" s="794"/>
      <c r="BB18" s="794"/>
      <c r="BC18" s="794"/>
      <c r="BD18" s="794"/>
      <c r="BE18" s="794"/>
      <c r="BF18" s="794"/>
      <c r="BG18" s="794"/>
      <c r="BH18" s="794"/>
      <c r="BI18" s="794"/>
      <c r="BJ18" s="794"/>
      <c r="BK18" s="794"/>
      <c r="BL18" s="794"/>
      <c r="BM18" s="794"/>
      <c r="BN18" s="794"/>
      <c r="BO18" s="794"/>
      <c r="BP18" s="794"/>
      <c r="BQ18" s="794"/>
      <c r="BR18" s="794"/>
      <c r="BS18" s="794"/>
      <c r="BT18" s="726" t="s">
        <v>274</v>
      </c>
      <c r="BU18" s="726" t="s">
        <v>273</v>
      </c>
      <c r="BV18" s="726" t="s">
        <v>273</v>
      </c>
      <c r="BW18" s="794"/>
    </row>
    <row r="19" spans="1:82"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c r="CC19" s="770">
        <v>44105</v>
      </c>
      <c r="CD19" s="770">
        <v>44136</v>
      </c>
    </row>
    <row r="20" spans="1:82" s="507" customFormat="1" ht="18" hidden="1" customHeigh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1">AVERAGE(AX21:AX24)</f>
        <v>482.5</v>
      </c>
      <c r="AY20" s="642">
        <f t="shared" si="31"/>
        <v>467.5</v>
      </c>
      <c r="AZ20" s="642">
        <f t="shared" si="31"/>
        <v>487.125</v>
      </c>
      <c r="BA20" s="642">
        <f t="shared" si="31"/>
        <v>555.75</v>
      </c>
      <c r="BB20" s="642">
        <f t="shared" si="31"/>
        <v>539.75</v>
      </c>
      <c r="BC20" s="642">
        <f t="shared" si="31"/>
        <v>560.625</v>
      </c>
      <c r="BD20" s="642">
        <f t="shared" si="31"/>
        <v>606.25</v>
      </c>
      <c r="BE20" s="642">
        <f t="shared" si="31"/>
        <v>651.875</v>
      </c>
      <c r="BF20" s="642">
        <f t="shared" si="31"/>
        <v>591.25</v>
      </c>
      <c r="BG20" s="642">
        <f t="shared" si="31"/>
        <v>453.75</v>
      </c>
      <c r="BH20" s="642">
        <f t="shared" si="31"/>
        <v>409.16666666666669</v>
      </c>
      <c r="BI20" s="642">
        <f t="shared" ref="BI20:BV20" si="32">AVERAGE(BI21:BI25)</f>
        <v>436</v>
      </c>
      <c r="BJ20" s="642">
        <f t="shared" si="32"/>
        <v>486</v>
      </c>
      <c r="BK20" s="642">
        <f t="shared" si="32"/>
        <v>513</v>
      </c>
      <c r="BL20" s="642">
        <f t="shared" si="32"/>
        <v>528.5</v>
      </c>
      <c r="BM20" s="642">
        <f t="shared" si="32"/>
        <v>428.75</v>
      </c>
      <c r="BN20" s="642">
        <f t="shared" si="32"/>
        <v>349.5</v>
      </c>
      <c r="BO20" s="642">
        <f t="shared" si="32"/>
        <v>380.625</v>
      </c>
      <c r="BP20" s="642">
        <f t="shared" si="32"/>
        <v>345.5</v>
      </c>
      <c r="BQ20" s="642">
        <f t="shared" si="32"/>
        <v>393.75</v>
      </c>
      <c r="BR20" s="642">
        <f t="shared" si="32"/>
        <v>432.5</v>
      </c>
      <c r="BS20" s="702">
        <f t="shared" si="32"/>
        <v>423.125</v>
      </c>
      <c r="BT20" s="702">
        <f t="shared" si="32"/>
        <v>485.625</v>
      </c>
      <c r="BU20" s="702">
        <f t="shared" si="32"/>
        <v>547.5</v>
      </c>
      <c r="BV20" s="702">
        <f t="shared" si="32"/>
        <v>407.5</v>
      </c>
      <c r="BW20" s="702">
        <f t="shared" ref="BW20:CB20" si="33">AVERAGE(BW21:BW26)</f>
        <v>278.75</v>
      </c>
      <c r="BX20" s="702">
        <f t="shared" si="33"/>
        <v>339.16666666666669</v>
      </c>
      <c r="BY20" s="674">
        <f t="shared" si="33"/>
        <v>320</v>
      </c>
      <c r="BZ20" s="674">
        <f t="shared" si="33"/>
        <v>335.83333333333331</v>
      </c>
      <c r="CA20" s="674">
        <f t="shared" si="33"/>
        <v>352.5</v>
      </c>
      <c r="CB20" s="771">
        <f t="shared" si="33"/>
        <v>361.66666666666669</v>
      </c>
    </row>
    <row r="21" spans="1:82" s="507" customFormat="1" ht="18" hidden="1" customHeigh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B26" si="34">(AX29+AX37)/2</f>
        <v>475</v>
      </c>
      <c r="AY21" s="657">
        <f t="shared" si="34"/>
        <v>465</v>
      </c>
      <c r="AZ21" s="657">
        <f t="shared" si="34"/>
        <v>485</v>
      </c>
      <c r="BA21" s="652">
        <f t="shared" si="34"/>
        <v>560</v>
      </c>
      <c r="BB21" s="657">
        <f t="shared" si="34"/>
        <v>540</v>
      </c>
      <c r="BC21" s="657">
        <f t="shared" si="34"/>
        <v>560</v>
      </c>
      <c r="BD21" s="657">
        <f t="shared" si="34"/>
        <v>602.5</v>
      </c>
      <c r="BE21" s="652">
        <f t="shared" si="34"/>
        <v>657.5</v>
      </c>
      <c r="BF21" s="657">
        <f t="shared" si="34"/>
        <v>605</v>
      </c>
      <c r="BG21" s="657">
        <f t="shared" si="34"/>
        <v>460</v>
      </c>
      <c r="BH21" s="652">
        <f t="shared" si="34"/>
        <v>415</v>
      </c>
      <c r="BI21" s="657">
        <f t="shared" si="34"/>
        <v>435</v>
      </c>
      <c r="BJ21" s="657">
        <f t="shared" si="34"/>
        <v>485</v>
      </c>
      <c r="BK21" s="652">
        <f t="shared" si="34"/>
        <v>525</v>
      </c>
      <c r="BL21" s="657">
        <f t="shared" si="34"/>
        <v>520</v>
      </c>
      <c r="BM21" s="657">
        <f t="shared" si="34"/>
        <v>440</v>
      </c>
      <c r="BN21" s="657">
        <f t="shared" si="34"/>
        <v>352.5</v>
      </c>
      <c r="BO21" s="652">
        <f t="shared" si="34"/>
        <v>375</v>
      </c>
      <c r="BP21" s="657">
        <f t="shared" si="34"/>
        <v>345</v>
      </c>
      <c r="BQ21" s="657">
        <f t="shared" si="34"/>
        <v>382.5</v>
      </c>
      <c r="BR21" s="657">
        <f t="shared" si="34"/>
        <v>425</v>
      </c>
      <c r="BS21" s="652">
        <f t="shared" si="34"/>
        <v>427.5</v>
      </c>
      <c r="BT21" s="711">
        <f t="shared" si="34"/>
        <v>485</v>
      </c>
      <c r="BU21" s="657">
        <f t="shared" si="34"/>
        <v>550</v>
      </c>
      <c r="BV21" s="652">
        <f t="shared" si="34"/>
        <v>425</v>
      </c>
      <c r="BW21" s="652">
        <f t="shared" si="34"/>
        <v>275</v>
      </c>
      <c r="BX21" s="724">
        <f t="shared" si="34"/>
        <v>352.5</v>
      </c>
      <c r="BY21" s="652">
        <f t="shared" si="34"/>
        <v>310</v>
      </c>
      <c r="BZ21" s="652">
        <f t="shared" si="34"/>
        <v>345</v>
      </c>
      <c r="CA21" s="652">
        <f t="shared" si="34"/>
        <v>355</v>
      </c>
      <c r="CB21" s="772">
        <f t="shared" si="34"/>
        <v>365</v>
      </c>
    </row>
    <row r="22" spans="1:82" s="507" customFormat="1" ht="18" hidden="1" customHeigh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4"/>
        <v>490</v>
      </c>
      <c r="AY22" s="657">
        <f t="shared" si="34"/>
        <v>465</v>
      </c>
      <c r="AZ22" s="657">
        <f t="shared" si="34"/>
        <v>485</v>
      </c>
      <c r="BA22" s="657">
        <f t="shared" si="34"/>
        <v>550</v>
      </c>
      <c r="BB22" s="652">
        <f t="shared" si="34"/>
        <v>542.5</v>
      </c>
      <c r="BC22" s="662">
        <f t="shared" si="34"/>
        <v>567.5</v>
      </c>
      <c r="BD22" s="652">
        <f t="shared" si="34"/>
        <v>610</v>
      </c>
      <c r="BE22" s="657">
        <f t="shared" si="34"/>
        <v>660</v>
      </c>
      <c r="BF22" s="657">
        <f t="shared" si="34"/>
        <v>585</v>
      </c>
      <c r="BG22" s="657">
        <f t="shared" si="34"/>
        <v>460</v>
      </c>
      <c r="BH22" s="657">
        <f t="shared" si="34"/>
        <v>407.5</v>
      </c>
      <c r="BI22" s="657">
        <f t="shared" si="34"/>
        <v>437.5</v>
      </c>
      <c r="BJ22" s="657">
        <f t="shared" si="34"/>
        <v>490</v>
      </c>
      <c r="BK22" s="657">
        <f t="shared" si="34"/>
        <v>510</v>
      </c>
      <c r="BL22" s="652">
        <f t="shared" si="34"/>
        <v>527.5</v>
      </c>
      <c r="BM22" s="657">
        <f t="shared" si="34"/>
        <v>430</v>
      </c>
      <c r="BN22" s="657">
        <f t="shared" si="34"/>
        <v>355</v>
      </c>
      <c r="BO22" s="657">
        <f t="shared" si="34"/>
        <v>395</v>
      </c>
      <c r="BP22" s="657">
        <f t="shared" si="34"/>
        <v>345</v>
      </c>
      <c r="BQ22" s="657">
        <f t="shared" si="34"/>
        <v>397.5</v>
      </c>
      <c r="BR22" s="657">
        <f t="shared" si="34"/>
        <v>430</v>
      </c>
      <c r="BS22" s="657">
        <f t="shared" si="34"/>
        <v>420</v>
      </c>
      <c r="BT22" s="652">
        <f t="shared" si="34"/>
        <v>500</v>
      </c>
      <c r="BU22" s="657">
        <f t="shared" si="34"/>
        <v>545</v>
      </c>
      <c r="BV22" s="657">
        <f t="shared" si="34"/>
        <v>410</v>
      </c>
      <c r="BW22" s="652">
        <f t="shared" si="34"/>
        <v>275</v>
      </c>
      <c r="BX22" s="630">
        <f>(BX30+BX38)/2</f>
        <v>342.5</v>
      </c>
      <c r="BY22" s="652">
        <f>(BY30+BY38)/2</f>
        <v>332.5</v>
      </c>
      <c r="BZ22" s="652">
        <f>(BZ30+BZ38)/2</f>
        <v>322.5</v>
      </c>
      <c r="CA22" s="652">
        <f>(CA30+CA38)/2</f>
        <v>355</v>
      </c>
      <c r="CB22" s="772">
        <f>(CB30+CB38)/2</f>
        <v>360</v>
      </c>
    </row>
    <row r="23" spans="1:82" s="507" customFormat="1" ht="18" hidden="1" customHeigh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4"/>
        <v>487.5</v>
      </c>
      <c r="AY23" s="657">
        <f t="shared" si="34"/>
        <v>470</v>
      </c>
      <c r="AZ23" s="657">
        <f t="shared" si="34"/>
        <v>486</v>
      </c>
      <c r="BA23" s="657">
        <f t="shared" si="34"/>
        <v>550</v>
      </c>
      <c r="BB23" s="657">
        <f t="shared" si="34"/>
        <v>535</v>
      </c>
      <c r="BC23" s="657">
        <f t="shared" si="34"/>
        <v>560</v>
      </c>
      <c r="BD23" s="657">
        <f t="shared" si="34"/>
        <v>605</v>
      </c>
      <c r="BE23" s="657">
        <f t="shared" si="34"/>
        <v>640</v>
      </c>
      <c r="BF23" s="657">
        <f t="shared" si="34"/>
        <v>600</v>
      </c>
      <c r="BG23" s="657">
        <f t="shared" si="34"/>
        <v>455</v>
      </c>
      <c r="BH23" s="657">
        <f t="shared" si="34"/>
        <v>405</v>
      </c>
      <c r="BI23" s="652">
        <f t="shared" si="34"/>
        <v>440</v>
      </c>
      <c r="BJ23" s="657">
        <f t="shared" si="34"/>
        <v>480</v>
      </c>
      <c r="BK23" s="657">
        <f t="shared" si="34"/>
        <v>507.5</v>
      </c>
      <c r="BL23" s="657">
        <f t="shared" si="34"/>
        <v>535</v>
      </c>
      <c r="BM23" s="652">
        <f t="shared" si="34"/>
        <v>420</v>
      </c>
      <c r="BN23" s="657">
        <f t="shared" si="34"/>
        <v>325</v>
      </c>
      <c r="BO23" s="657">
        <f t="shared" si="34"/>
        <v>377.5</v>
      </c>
      <c r="BP23" s="657">
        <f t="shared" si="34"/>
        <v>342.5</v>
      </c>
      <c r="BQ23" s="657">
        <f t="shared" si="34"/>
        <v>395</v>
      </c>
      <c r="BR23" s="657">
        <f t="shared" si="34"/>
        <v>435</v>
      </c>
      <c r="BS23" s="657">
        <f t="shared" si="34"/>
        <v>425</v>
      </c>
      <c r="BT23" s="711">
        <f t="shared" si="34"/>
        <v>490</v>
      </c>
      <c r="BU23" s="652">
        <f t="shared" si="34"/>
        <v>540</v>
      </c>
      <c r="BV23" s="657">
        <f t="shared" si="34"/>
        <v>375</v>
      </c>
      <c r="BW23" s="652">
        <f t="shared" si="34"/>
        <v>275</v>
      </c>
      <c r="BX23" s="630">
        <f t="shared" si="34"/>
        <v>342.5</v>
      </c>
      <c r="BY23" s="652">
        <f t="shared" si="34"/>
        <v>317.5</v>
      </c>
      <c r="BZ23" s="652">
        <f t="shared" si="34"/>
        <v>332.5</v>
      </c>
      <c r="CA23" s="652">
        <f t="shared" si="34"/>
        <v>342.5</v>
      </c>
      <c r="CB23" s="772">
        <f t="shared" si="34"/>
        <v>355</v>
      </c>
    </row>
    <row r="24" spans="1:82" s="507" customFormat="1" ht="18" hidden="1" customHeigh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4"/>
        <v>477.5</v>
      </c>
      <c r="AY24" s="657">
        <f t="shared" si="34"/>
        <v>470</v>
      </c>
      <c r="AZ24" s="652">
        <f t="shared" si="34"/>
        <v>492.5</v>
      </c>
      <c r="BA24" s="657">
        <f t="shared" si="34"/>
        <v>563</v>
      </c>
      <c r="BB24" s="657">
        <f t="shared" si="34"/>
        <v>541.5</v>
      </c>
      <c r="BC24" s="657">
        <f t="shared" si="34"/>
        <v>555</v>
      </c>
      <c r="BD24" s="657">
        <f t="shared" si="34"/>
        <v>607.5</v>
      </c>
      <c r="BE24" s="657">
        <f t="shared" si="34"/>
        <v>650</v>
      </c>
      <c r="BF24" s="652">
        <f t="shared" si="34"/>
        <v>575</v>
      </c>
      <c r="BG24" s="652">
        <f t="shared" si="34"/>
        <v>440</v>
      </c>
      <c r="BH24" s="652"/>
      <c r="BI24" s="657">
        <f t="shared" si="34"/>
        <v>432.5</v>
      </c>
      <c r="BJ24" s="652">
        <f t="shared" si="34"/>
        <v>492.5</v>
      </c>
      <c r="BK24" s="657">
        <f t="shared" si="34"/>
        <v>512.5</v>
      </c>
      <c r="BL24" s="657">
        <f t="shared" si="34"/>
        <v>535</v>
      </c>
      <c r="BM24" s="652">
        <f t="shared" si="34"/>
        <v>425</v>
      </c>
      <c r="BN24" s="652">
        <f t="shared" si="34"/>
        <v>360</v>
      </c>
      <c r="BO24" s="652">
        <f t="shared" si="34"/>
        <v>375</v>
      </c>
      <c r="BP24" s="657">
        <f t="shared" si="34"/>
        <v>345</v>
      </c>
      <c r="BQ24" s="652">
        <f t="shared" si="34"/>
        <v>400</v>
      </c>
      <c r="BR24" s="657">
        <f t="shared" si="34"/>
        <v>435</v>
      </c>
      <c r="BS24" s="657"/>
      <c r="BT24" s="705"/>
      <c r="BU24" s="706"/>
      <c r="BV24" s="657">
        <f>(BV32+BV40)/2</f>
        <v>420</v>
      </c>
      <c r="BW24" s="657">
        <f>(BW32+BW40)/2</f>
        <v>290</v>
      </c>
      <c r="BX24" s="724">
        <f t="shared" si="34"/>
        <v>352.5</v>
      </c>
      <c r="BY24" s="652">
        <f t="shared" si="34"/>
        <v>337.5</v>
      </c>
      <c r="BZ24" s="652">
        <f t="shared" si="34"/>
        <v>342.5</v>
      </c>
      <c r="CA24" s="652">
        <f t="shared" si="34"/>
        <v>365</v>
      </c>
      <c r="CB24" s="772">
        <f t="shared" si="34"/>
        <v>370</v>
      </c>
    </row>
    <row r="25" spans="1:82" s="507" customFormat="1" ht="18" hidden="1" customHeigh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5">(BW33+BW41)/2</f>
        <v>277.5</v>
      </c>
      <c r="BX25" s="672">
        <f t="shared" si="35"/>
        <v>342.5</v>
      </c>
      <c r="BY25" s="652">
        <f t="shared" si="35"/>
        <v>290</v>
      </c>
      <c r="BZ25" s="652">
        <f t="shared" si="34"/>
        <v>352.5</v>
      </c>
      <c r="CA25" s="652">
        <f t="shared" si="34"/>
        <v>362.5</v>
      </c>
      <c r="CB25" s="772">
        <f t="shared" si="34"/>
        <v>367.5</v>
      </c>
    </row>
    <row r="26" spans="1:82" s="507" customFormat="1" ht="18" hidden="1" customHeigh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5"/>
        <v>280</v>
      </c>
      <c r="BX26" s="724">
        <f t="shared" si="35"/>
        <v>302.5</v>
      </c>
      <c r="BY26" s="652">
        <f t="shared" si="35"/>
        <v>332.5</v>
      </c>
      <c r="BZ26" s="652">
        <f t="shared" si="34"/>
        <v>320</v>
      </c>
      <c r="CA26" s="652">
        <f t="shared" si="34"/>
        <v>335</v>
      </c>
      <c r="CB26" s="772">
        <f t="shared" si="34"/>
        <v>352.5</v>
      </c>
    </row>
    <row r="27" spans="1:82"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row>
    <row r="28" spans="1:82"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6">AVERAGE(AY29:AY32)</f>
        <v>471.25</v>
      </c>
      <c r="AZ28" s="642">
        <v>484</v>
      </c>
      <c r="BA28" s="642">
        <f t="shared" si="36"/>
        <v>555.75</v>
      </c>
      <c r="BB28" s="642">
        <f t="shared" si="36"/>
        <v>536.25</v>
      </c>
      <c r="BC28" s="642">
        <f t="shared" si="36"/>
        <v>552.5</v>
      </c>
      <c r="BD28" s="642">
        <f t="shared" si="36"/>
        <v>595</v>
      </c>
      <c r="BE28" s="642">
        <f t="shared" ref="BE28:BS28" si="37">AVERAGE(BE29:BE33)</f>
        <v>642</v>
      </c>
      <c r="BF28" s="642">
        <f t="shared" si="37"/>
        <v>597</v>
      </c>
      <c r="BG28" s="642">
        <f t="shared" si="37"/>
        <v>461</v>
      </c>
      <c r="BH28" s="642">
        <f t="shared" si="37"/>
        <v>416.66666666666669</v>
      </c>
      <c r="BI28" s="642">
        <f t="shared" si="37"/>
        <v>429</v>
      </c>
      <c r="BJ28" s="642">
        <f t="shared" si="37"/>
        <v>472</v>
      </c>
      <c r="BK28" s="642">
        <f t="shared" si="37"/>
        <v>503</v>
      </c>
      <c r="BL28" s="642">
        <f t="shared" si="37"/>
        <v>524</v>
      </c>
      <c r="BM28" s="642">
        <f t="shared" si="37"/>
        <v>438.75</v>
      </c>
      <c r="BN28" s="642">
        <f t="shared" si="37"/>
        <v>357</v>
      </c>
      <c r="BO28" s="642">
        <f t="shared" si="37"/>
        <v>386.25</v>
      </c>
      <c r="BP28" s="642">
        <f t="shared" si="37"/>
        <v>340</v>
      </c>
      <c r="BQ28" s="642">
        <f t="shared" si="37"/>
        <v>380</v>
      </c>
      <c r="BR28" s="642">
        <f t="shared" si="37"/>
        <v>424</v>
      </c>
      <c r="BS28" s="642">
        <f t="shared" si="37"/>
        <v>417.5</v>
      </c>
      <c r="BT28" s="642">
        <f>AVERAGE(BT29:BT33)</f>
        <v>475</v>
      </c>
      <c r="BU28" s="642">
        <f>AVERAGE(BU29:BU33)</f>
        <v>533.75</v>
      </c>
      <c r="BV28" s="642">
        <f>AVERAGE(BV29:BV33)</f>
        <v>378.75</v>
      </c>
      <c r="BW28" s="642">
        <f t="shared" ref="BW28:CD28" si="38">AVERAGE(BW29:BW34)</f>
        <v>266.66666666666669</v>
      </c>
      <c r="BX28" s="642">
        <f t="shared" si="38"/>
        <v>336.66666666666669</v>
      </c>
      <c r="BY28" s="642">
        <f t="shared" si="38"/>
        <v>328.33333333333331</v>
      </c>
      <c r="BZ28" s="642">
        <f t="shared" si="38"/>
        <v>343.75</v>
      </c>
      <c r="CA28" s="642">
        <f t="shared" si="38"/>
        <v>358.33333333333331</v>
      </c>
      <c r="CB28" s="773">
        <f t="shared" si="38"/>
        <v>366.66666666666669</v>
      </c>
      <c r="CC28" s="773">
        <f t="shared" si="38"/>
        <v>371.66666666666669</v>
      </c>
      <c r="CD28" s="773">
        <f t="shared" si="38"/>
        <v>380.83333333333331</v>
      </c>
    </row>
    <row r="29" spans="1:82" s="507" customForma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24">
        <v>355</v>
      </c>
      <c r="CA29" s="630">
        <v>360</v>
      </c>
      <c r="CB29" s="774">
        <v>370</v>
      </c>
      <c r="CC29" s="774">
        <v>375</v>
      </c>
      <c r="CD29" s="774">
        <v>380</v>
      </c>
    </row>
    <row r="30" spans="1:82"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795">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24">
        <v>330</v>
      </c>
      <c r="CA30" s="630">
        <v>360</v>
      </c>
      <c r="CB30" s="774">
        <v>365</v>
      </c>
      <c r="CC30" s="774">
        <v>375</v>
      </c>
      <c r="CD30" s="774">
        <v>385</v>
      </c>
    </row>
    <row r="31" spans="1:82"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24">
        <v>340</v>
      </c>
      <c r="CA31" s="724">
        <v>350</v>
      </c>
      <c r="CB31" s="774">
        <v>360</v>
      </c>
      <c r="CC31" s="774">
        <v>365</v>
      </c>
      <c r="CD31" s="774">
        <v>375</v>
      </c>
    </row>
    <row r="32" spans="1:82" s="507" customForma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795">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24">
        <v>350</v>
      </c>
      <c r="CA32" s="630">
        <v>370</v>
      </c>
      <c r="CB32" s="774">
        <v>375</v>
      </c>
      <c r="CC32" s="774">
        <v>385</v>
      </c>
      <c r="CD32" s="774">
        <v>395</v>
      </c>
    </row>
    <row r="33" spans="1:82"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672">
        <v>360</v>
      </c>
      <c r="CA33" s="630">
        <v>370</v>
      </c>
      <c r="CB33" s="746">
        <v>370</v>
      </c>
      <c r="CC33" s="746">
        <v>375</v>
      </c>
      <c r="CD33" s="746">
        <v>375</v>
      </c>
    </row>
    <row r="34" spans="1:82" s="507" customFormat="1" ht="36.75" customHeigh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24">
        <v>327.5</v>
      </c>
      <c r="CA34" s="724">
        <v>340</v>
      </c>
      <c r="CB34" s="775">
        <v>360</v>
      </c>
      <c r="CC34" s="775">
        <v>355</v>
      </c>
      <c r="CD34" s="775">
        <v>375</v>
      </c>
    </row>
    <row r="35" spans="1:82"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82"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39">AVERAGE(AY37:AY40)</f>
        <v>463.75</v>
      </c>
      <c r="AZ36" s="642">
        <f t="shared" si="39"/>
        <v>490.5</v>
      </c>
      <c r="BA36" s="642">
        <f t="shared" si="39"/>
        <v>555.75</v>
      </c>
      <c r="BB36" s="642">
        <f t="shared" si="39"/>
        <v>543.25</v>
      </c>
      <c r="BC36" s="642">
        <f t="shared" si="39"/>
        <v>568.75</v>
      </c>
      <c r="BD36" s="642">
        <f t="shared" si="39"/>
        <v>617.5</v>
      </c>
      <c r="BE36" s="642">
        <f t="shared" ref="BE36:BV36" si="40">AVERAGE(BE37:BE41)</f>
        <v>659</v>
      </c>
      <c r="BF36" s="642">
        <f t="shared" si="40"/>
        <v>588</v>
      </c>
      <c r="BG36" s="642">
        <f t="shared" si="40"/>
        <v>442</v>
      </c>
      <c r="BH36" s="642">
        <f t="shared" si="40"/>
        <v>401.66666666666669</v>
      </c>
      <c r="BI36" s="642">
        <f>AVERAGE(BI37:BI41)</f>
        <v>443</v>
      </c>
      <c r="BJ36" s="642">
        <f t="shared" si="40"/>
        <v>500</v>
      </c>
      <c r="BK36" s="642">
        <f t="shared" si="40"/>
        <v>523</v>
      </c>
      <c r="BL36" s="642">
        <f t="shared" si="40"/>
        <v>533</v>
      </c>
      <c r="BM36" s="642">
        <f t="shared" si="40"/>
        <v>418.75</v>
      </c>
      <c r="BN36" s="642">
        <f t="shared" si="40"/>
        <v>342</v>
      </c>
      <c r="BO36" s="642">
        <f t="shared" si="40"/>
        <v>375</v>
      </c>
      <c r="BP36" s="642">
        <f t="shared" si="40"/>
        <v>351</v>
      </c>
      <c r="BQ36" s="642">
        <f t="shared" si="40"/>
        <v>392</v>
      </c>
      <c r="BR36" s="642">
        <f t="shared" si="40"/>
        <v>441</v>
      </c>
      <c r="BS36" s="642">
        <f t="shared" si="40"/>
        <v>428.75</v>
      </c>
      <c r="BT36" s="642">
        <f t="shared" si="40"/>
        <v>496.25</v>
      </c>
      <c r="BU36" s="642">
        <f t="shared" si="40"/>
        <v>561.25</v>
      </c>
      <c r="BV36" s="642">
        <f t="shared" si="40"/>
        <v>436.25</v>
      </c>
      <c r="BW36" s="642">
        <f t="shared" ref="BW36:CD36" si="41">AVERAGE(BW37:BW42)</f>
        <v>290.83333333333331</v>
      </c>
      <c r="BX36" s="642">
        <f t="shared" si="41"/>
        <v>341.66666666666669</v>
      </c>
      <c r="BY36" s="642">
        <f t="shared" si="41"/>
        <v>311.66666666666669</v>
      </c>
      <c r="BZ36" s="642">
        <f t="shared" si="41"/>
        <v>327.91666666666669</v>
      </c>
      <c r="CA36" s="642">
        <f t="shared" si="41"/>
        <v>346.66666666666669</v>
      </c>
      <c r="CB36" s="660">
        <f t="shared" si="41"/>
        <v>356.66666666666669</v>
      </c>
      <c r="CC36" s="660">
        <f t="shared" si="41"/>
        <v>362.5</v>
      </c>
      <c r="CD36" s="660">
        <f t="shared" si="41"/>
        <v>374.16666666666669</v>
      </c>
    </row>
    <row r="37" spans="1:82" s="507" customForma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24">
        <v>335</v>
      </c>
      <c r="CA37" s="630">
        <v>350</v>
      </c>
      <c r="CB37" s="746">
        <v>360</v>
      </c>
      <c r="CC37" s="746">
        <v>370</v>
      </c>
      <c r="CD37" s="746">
        <v>380</v>
      </c>
    </row>
    <row r="38" spans="1:82"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795">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24">
        <v>315</v>
      </c>
      <c r="CA38" s="630">
        <v>350</v>
      </c>
      <c r="CB38" s="746">
        <v>355</v>
      </c>
      <c r="CC38" s="746">
        <v>365</v>
      </c>
      <c r="CD38" s="746">
        <v>375</v>
      </c>
    </row>
    <row r="39" spans="1:82"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24">
        <v>325</v>
      </c>
      <c r="CA39" s="724">
        <v>335</v>
      </c>
      <c r="CB39" s="746">
        <v>350</v>
      </c>
      <c r="CC39" s="746">
        <v>355</v>
      </c>
      <c r="CD39" s="746">
        <v>360</v>
      </c>
    </row>
    <row r="40" spans="1:82"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795">
        <v>620</v>
      </c>
      <c r="BE40" s="662">
        <v>655</v>
      </c>
      <c r="BF40" s="795">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630">
        <v>335</v>
      </c>
      <c r="CA40" s="724">
        <v>360</v>
      </c>
      <c r="CB40" s="746">
        <v>365</v>
      </c>
      <c r="CC40" s="746">
        <v>375</v>
      </c>
      <c r="CD40" s="746">
        <v>385</v>
      </c>
    </row>
    <row r="41" spans="1:82"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795"/>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672">
        <v>345</v>
      </c>
      <c r="CA41" s="724">
        <v>355</v>
      </c>
      <c r="CB41" s="747">
        <v>365</v>
      </c>
      <c r="CC41" s="747">
        <v>370</v>
      </c>
      <c r="CD41" s="747">
        <v>385</v>
      </c>
    </row>
    <row r="42" spans="1:82" s="507" customFormat="1" ht="37.5" customHeigh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795"/>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24">
        <v>312.5</v>
      </c>
      <c r="CA42" s="724">
        <v>330</v>
      </c>
      <c r="CB42" s="747">
        <v>345</v>
      </c>
      <c r="CC42" s="747">
        <v>340</v>
      </c>
      <c r="CD42" s="747">
        <v>360</v>
      </c>
    </row>
    <row r="43" spans="1:82"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2"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D44" si="42">AY6-AY20</f>
        <v>149.33000000000004</v>
      </c>
      <c r="AZ44" s="642">
        <f t="shared" si="42"/>
        <v>198.55499999999995</v>
      </c>
      <c r="BA44" s="642">
        <f t="shared" si="42"/>
        <v>95.189999999999941</v>
      </c>
      <c r="BB44" s="642">
        <f t="shared" si="42"/>
        <v>124.06000000000006</v>
      </c>
      <c r="BC44" s="642">
        <f t="shared" si="42"/>
        <v>98.595000000000027</v>
      </c>
      <c r="BD44" s="642">
        <f t="shared" si="42"/>
        <v>65.75</v>
      </c>
      <c r="BE44" s="642">
        <f t="shared" si="42"/>
        <v>35.335000000000036</v>
      </c>
      <c r="BF44" s="642">
        <f t="shared" si="42"/>
        <v>-65.410000000000082</v>
      </c>
      <c r="BG44" s="642">
        <f t="shared" si="42"/>
        <v>38.25</v>
      </c>
      <c r="BH44" s="642">
        <f t="shared" si="42"/>
        <v>70.773333333333255</v>
      </c>
      <c r="BI44" s="642">
        <f t="shared" si="42"/>
        <v>86.509999999999991</v>
      </c>
      <c r="BJ44" s="642">
        <f t="shared" si="42"/>
        <v>69.269999999999982</v>
      </c>
      <c r="BK44" s="642">
        <f t="shared" si="42"/>
        <v>70.980000000000018</v>
      </c>
      <c r="BL44" s="642">
        <f t="shared" si="42"/>
        <v>26.050000000000068</v>
      </c>
      <c r="BM44" s="642">
        <f t="shared" si="42"/>
        <v>51.099999999999966</v>
      </c>
      <c r="BN44" s="642">
        <f t="shared" si="42"/>
        <v>165.45000000000005</v>
      </c>
      <c r="BO44" s="642">
        <f t="shared" si="42"/>
        <v>89.324999999999989</v>
      </c>
      <c r="BP44" s="642">
        <f t="shared" si="42"/>
        <v>155.76999999999998</v>
      </c>
      <c r="BQ44" s="642">
        <f t="shared" si="42"/>
        <v>129.63</v>
      </c>
      <c r="BR44" s="642">
        <f t="shared" si="42"/>
        <v>110.5</v>
      </c>
      <c r="BS44" s="642">
        <f t="shared" si="42"/>
        <v>167.57499999999993</v>
      </c>
      <c r="BT44" s="642">
        <f t="shared" si="42"/>
        <v>74.295000000000073</v>
      </c>
      <c r="BU44" s="642">
        <f t="shared" si="42"/>
        <v>-64.800000000000011</v>
      </c>
      <c r="BV44" s="642">
        <f t="shared" si="42"/>
        <v>-109.03818181818184</v>
      </c>
      <c r="BW44" s="642">
        <f t="shared" si="42"/>
        <v>-99.799999999999983</v>
      </c>
      <c r="BX44" s="642">
        <f t="shared" si="42"/>
        <v>-90.466666666666669</v>
      </c>
      <c r="BY44" s="642">
        <f t="shared" si="42"/>
        <v>42.730000000000018</v>
      </c>
      <c r="BZ44" s="642">
        <f t="shared" si="42"/>
        <v>51.916666666666686</v>
      </c>
      <c r="CA44" s="642">
        <f t="shared" si="42"/>
        <v>40.199999999999989</v>
      </c>
      <c r="CB44" s="642">
        <f t="shared" si="42"/>
        <v>16.633333333333326</v>
      </c>
      <c r="CC44" s="642">
        <f t="shared" si="42"/>
        <v>372</v>
      </c>
      <c r="CD44" s="642">
        <f t="shared" si="42"/>
        <v>383.7</v>
      </c>
    </row>
    <row r="45" spans="1:82" s="507" customFormat="1">
      <c r="A45" s="794"/>
      <c r="B45" s="505"/>
      <c r="C45" s="505"/>
      <c r="D45" s="505"/>
      <c r="E45" s="505"/>
      <c r="F45" s="505"/>
      <c r="G45" s="505"/>
      <c r="H45" s="505"/>
      <c r="I45" s="505"/>
      <c r="J45" s="505"/>
      <c r="K45" s="505"/>
      <c r="L45" s="505"/>
      <c r="M45" s="505"/>
      <c r="N45" s="506"/>
      <c r="O45" s="505"/>
      <c r="P45" s="505"/>
      <c r="Q45" s="505"/>
      <c r="R45" s="505"/>
      <c r="AD45" s="521"/>
      <c r="AU45" s="521"/>
      <c r="BB45" s="623"/>
    </row>
    <row r="46" spans="1:82">
      <c r="D46" s="509"/>
      <c r="E46" s="509"/>
      <c r="F46" s="509"/>
      <c r="G46" s="509"/>
      <c r="H46" s="509"/>
      <c r="I46" s="509"/>
      <c r="J46" s="509"/>
      <c r="K46" s="509"/>
      <c r="L46" s="509"/>
      <c r="M46" s="509"/>
      <c r="BU46" s="725"/>
    </row>
    <row r="47" spans="1:82">
      <c r="D47" s="509"/>
      <c r="E47" s="509"/>
      <c r="F47" s="509"/>
      <c r="G47" s="509"/>
      <c r="H47" s="509"/>
      <c r="I47" s="509"/>
      <c r="J47" s="509"/>
      <c r="K47" s="509"/>
      <c r="L47" s="509"/>
      <c r="M47" s="509"/>
    </row>
    <row r="424" spans="1:80"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row>
    <row r="569" spans="14:14">
      <c r="N569" s="510">
        <v>32.659999999999997</v>
      </c>
    </row>
    <row r="571" spans="14:14">
      <c r="N571" s="510">
        <v>31.45</v>
      </c>
    </row>
    <row r="577" spans="14:14">
      <c r="N577" s="510">
        <v>26.62</v>
      </c>
    </row>
  </sheetData>
  <mergeCells count="9">
    <mergeCell ref="BH2:BS2"/>
    <mergeCell ref="BT2:CC2"/>
    <mergeCell ref="A16:BW16"/>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577"/>
  <sheetViews>
    <sheetView topLeftCell="A19" zoomScale="70" zoomScaleNormal="70" workbookViewId="0">
      <selection activeCell="CF19" sqref="CF19:CF28"/>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hidden="1" customWidth="1"/>
    <col min="76" max="76" width="11.25" style="432" hidden="1" customWidth="1"/>
    <col min="77" max="78" width="10.5" style="432" hidden="1" customWidth="1"/>
    <col min="79" max="79" width="11.375" style="432" customWidth="1"/>
    <col min="80" max="80" width="10" style="432" bestFit="1" customWidth="1"/>
    <col min="81" max="82" width="11.5" style="432" customWidth="1"/>
    <col min="83" max="83" width="11.625" style="432" customWidth="1"/>
    <col min="84" max="84" width="84.875" style="432" customWidth="1"/>
    <col min="85" max="16384" width="9.125" style="432"/>
  </cols>
  <sheetData>
    <row r="1" spans="1:83" ht="18.75" thickBot="1">
      <c r="A1" s="428" t="s">
        <v>352</v>
      </c>
      <c r="B1" s="429"/>
      <c r="C1" s="429"/>
      <c r="D1" s="429"/>
      <c r="E1" s="429"/>
      <c r="F1" s="429"/>
      <c r="G1" s="429"/>
      <c r="H1" s="429"/>
      <c r="I1" s="429"/>
      <c r="J1" s="429"/>
      <c r="K1" s="429"/>
      <c r="L1" s="430"/>
      <c r="M1" s="430"/>
      <c r="N1" s="431"/>
      <c r="O1" s="431"/>
      <c r="P1" s="431"/>
      <c r="Q1" s="431"/>
      <c r="R1" s="431"/>
      <c r="BB1" s="548"/>
    </row>
    <row r="2" spans="1:83"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row>
    <row r="3" spans="1:83"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row>
    <row r="4" spans="1:83">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09">
        <v>43.987250000000003</v>
      </c>
      <c r="CB4" s="699">
        <v>41</v>
      </c>
      <c r="CC4" s="699">
        <v>41.7</v>
      </c>
      <c r="CD4" s="699">
        <v>42.5</v>
      </c>
      <c r="CE4" s="699">
        <v>43.5</v>
      </c>
    </row>
    <row r="5" spans="1:83"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09">
        <v>42.899999999999991</v>
      </c>
      <c r="CB5" s="699">
        <v>42</v>
      </c>
      <c r="CC5" s="699">
        <v>41.2</v>
      </c>
      <c r="CD5" s="699">
        <v>41.5</v>
      </c>
      <c r="CE5" s="699">
        <v>42.3</v>
      </c>
    </row>
    <row r="6" spans="1:83"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D6" si="11">(BV5*9)+12</f>
        <v>298.46181818181816</v>
      </c>
      <c r="BW6" s="737">
        <f t="shared" si="11"/>
        <v>178.95000000000002</v>
      </c>
      <c r="BX6" s="737">
        <f t="shared" si="11"/>
        <v>248.70000000000002</v>
      </c>
      <c r="BY6" s="737">
        <f t="shared" si="11"/>
        <v>362.73</v>
      </c>
      <c r="BZ6" s="737">
        <f t="shared" si="11"/>
        <v>387.75</v>
      </c>
      <c r="CA6" s="709">
        <f t="shared" si="11"/>
        <v>398.09999999999991</v>
      </c>
      <c r="CB6" s="699">
        <f t="shared" si="11"/>
        <v>390</v>
      </c>
      <c r="CC6" s="699">
        <f t="shared" si="11"/>
        <v>382.8</v>
      </c>
      <c r="CD6" s="699">
        <f t="shared" si="11"/>
        <v>385.5</v>
      </c>
      <c r="CE6" s="699">
        <f t="shared" ref="CE6" si="12">(CE5*9)+12</f>
        <v>392.7</v>
      </c>
    </row>
    <row r="7" spans="1:83"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CD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8">
        <f t="shared" si="14"/>
        <v>340</v>
      </c>
      <c r="BY7" s="708">
        <f t="shared" si="14"/>
        <v>340</v>
      </c>
      <c r="BZ7" s="708">
        <f t="shared" si="14"/>
        <v>350</v>
      </c>
      <c r="CA7" s="708">
        <f t="shared" si="14"/>
        <v>355</v>
      </c>
      <c r="CB7" s="708">
        <f t="shared" si="14"/>
        <v>360</v>
      </c>
      <c r="CC7" s="700">
        <f t="shared" si="14"/>
        <v>372.5</v>
      </c>
      <c r="CD7" s="700">
        <f t="shared" si="14"/>
        <v>380</v>
      </c>
      <c r="CE7" s="700">
        <f t="shared" ref="CE7" si="15">(CE8+CE9)/2</f>
        <v>390</v>
      </c>
    </row>
    <row r="8" spans="1:83"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7">
        <v>370</v>
      </c>
      <c r="CD8" s="707">
        <v>375</v>
      </c>
      <c r="CE8" s="707">
        <v>385</v>
      </c>
    </row>
    <row r="9" spans="1:83"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7">
        <v>375</v>
      </c>
      <c r="CD9" s="707">
        <v>385</v>
      </c>
      <c r="CE9" s="707">
        <v>395</v>
      </c>
    </row>
    <row r="10" spans="1:83"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D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-17.579999999999927</v>
      </c>
      <c r="BU10" s="710">
        <f t="shared" si="16"/>
        <v>-42.300000000000011</v>
      </c>
      <c r="BV10" s="710">
        <f t="shared" si="16"/>
        <v>-156.53818181818184</v>
      </c>
      <c r="BW10" s="710">
        <f t="shared" si="16"/>
        <v>-56.049999999999983</v>
      </c>
      <c r="BX10" s="710">
        <f t="shared" si="16"/>
        <v>-91.299999999999983</v>
      </c>
      <c r="BY10" s="710">
        <f t="shared" si="16"/>
        <v>22.730000000000018</v>
      </c>
      <c r="BZ10" s="710">
        <f t="shared" si="16"/>
        <v>37.75</v>
      </c>
      <c r="CA10" s="708">
        <f t="shared" si="16"/>
        <v>43.099999999999909</v>
      </c>
      <c r="CB10" s="701">
        <f t="shared" si="16"/>
        <v>30</v>
      </c>
      <c r="CC10" s="701">
        <f t="shared" si="16"/>
        <v>10.300000000000011</v>
      </c>
      <c r="CD10" s="701">
        <f t="shared" si="16"/>
        <v>5.5</v>
      </c>
      <c r="CE10" s="701">
        <f t="shared" ref="CE10" si="17">CE6-CE7</f>
        <v>2.6999999999999886</v>
      </c>
    </row>
    <row r="11" spans="1:83"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3"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E12" si="18">BZ3</f>
        <v>44013</v>
      </c>
      <c r="CA12" s="573">
        <f t="shared" si="18"/>
        <v>44044</v>
      </c>
      <c r="CB12" s="573">
        <f t="shared" si="18"/>
        <v>44075</v>
      </c>
      <c r="CC12" s="573">
        <f t="shared" si="18"/>
        <v>44105</v>
      </c>
      <c r="CD12" s="573">
        <f t="shared" si="18"/>
        <v>44136</v>
      </c>
      <c r="CE12" s="573">
        <f t="shared" si="18"/>
        <v>44166</v>
      </c>
    </row>
    <row r="13" spans="1:83" ht="18.75" thickBot="1">
      <c r="A13" s="484" t="s">
        <v>237</v>
      </c>
      <c r="B13" s="452">
        <f t="shared" ref="B13:M13" si="19">(B7/11.6)-B4</f>
        <v>-7.6432512315270955</v>
      </c>
      <c r="C13" s="453">
        <f t="shared" si="19"/>
        <v>-16.01966379310344</v>
      </c>
      <c r="D13" s="453">
        <f t="shared" si="19"/>
        <v>-12.933589341692787</v>
      </c>
      <c r="E13" s="453">
        <f t="shared" si="19"/>
        <v>-18.549523809523819</v>
      </c>
      <c r="F13" s="453">
        <f t="shared" si="19"/>
        <v>-23.125965517241376</v>
      </c>
      <c r="G13" s="453">
        <f t="shared" si="19"/>
        <v>-25.667405582922832</v>
      </c>
      <c r="H13" s="453">
        <f t="shared" si="19"/>
        <v>-21.0679235382309</v>
      </c>
      <c r="I13" s="453">
        <f t="shared" si="19"/>
        <v>-15.200205254515595</v>
      </c>
      <c r="J13" s="454">
        <f t="shared" si="19"/>
        <v>-17.189435736677126</v>
      </c>
      <c r="K13" s="454">
        <f t="shared" si="19"/>
        <v>-14.631739811912215</v>
      </c>
      <c r="L13" s="455">
        <f t="shared" si="19"/>
        <v>-6.3630131362889983</v>
      </c>
      <c r="M13" s="485">
        <f t="shared" si="19"/>
        <v>5.6571964017990979</v>
      </c>
      <c r="N13" s="452">
        <f t="shared" ref="N13:N14" si="20">AVERAGE(B13:D13)</f>
        <v>-12.198834788774441</v>
      </c>
      <c r="O13" s="453">
        <f t="shared" ref="O13:O14" si="21">AVERAGE(E13:G13)</f>
        <v>-22.447631636562676</v>
      </c>
      <c r="P13" s="453">
        <f t="shared" ref="P13:P14" si="22">AVERAGE(H13:J13)</f>
        <v>-17.81918817647454</v>
      </c>
      <c r="Q13" s="486">
        <f t="shared" ref="Q13:Q14" si="23">AVERAGE(K13:M13)</f>
        <v>-5.112518848800705</v>
      </c>
      <c r="R13" s="487">
        <f t="shared" ref="R13:R14" si="24">AVERAGE(B13:M13)</f>
        <v>-14.39454336265309</v>
      </c>
      <c r="S13" s="456">
        <f t="shared" ref="S13:AD13" si="25">(S7/11.6)-S4</f>
        <v>4.4836034482758613</v>
      </c>
      <c r="T13" s="457">
        <f t="shared" si="25"/>
        <v>-3.7965517241379274</v>
      </c>
      <c r="U13" s="457">
        <f t="shared" si="25"/>
        <v>-9.065517241379311</v>
      </c>
      <c r="V13" s="457">
        <f t="shared" si="25"/>
        <v>-10.407405582922831</v>
      </c>
      <c r="W13" s="457">
        <f t="shared" si="25"/>
        <v>-14.353934169278993</v>
      </c>
      <c r="X13" s="457">
        <f t="shared" si="25"/>
        <v>-16.715353901996366</v>
      </c>
      <c r="Y13" s="488">
        <f t="shared" si="25"/>
        <v>-16.511724137931033</v>
      </c>
      <c r="Z13" s="512">
        <f t="shared" si="25"/>
        <v>-18.960893416927892</v>
      </c>
      <c r="AA13" s="512">
        <f t="shared" si="25"/>
        <v>-17.036420361247952</v>
      </c>
      <c r="AB13" s="457">
        <f t="shared" si="25"/>
        <v>-18.639696223316911</v>
      </c>
      <c r="AC13" s="488">
        <f t="shared" si="25"/>
        <v>-8.5197178683385602</v>
      </c>
      <c r="AD13" s="520">
        <f t="shared" si="25"/>
        <v>-17.959688013136294</v>
      </c>
      <c r="AE13" s="459">
        <f t="shared" ref="AE13:AE14" si="26">AVERAGE(S13:U13)</f>
        <v>-2.7928218390804589</v>
      </c>
      <c r="AF13" s="458">
        <f t="shared" ref="AF13:AF14" si="27">AVERAGE(V13:X13)</f>
        <v>-13.825564551399395</v>
      </c>
      <c r="AG13" s="458">
        <f t="shared" ref="AG13:AG14" si="28">AVERAGE(Y13:AA13)</f>
        <v>-17.503012638702291</v>
      </c>
      <c r="AH13" s="458">
        <f t="shared" ref="AH13:AH14" si="29">AVERAGE(AB13:AD13)</f>
        <v>-15.039700701597255</v>
      </c>
      <c r="AI13" s="531">
        <f t="shared" ref="AI13:AI14" si="30">AVERAGE(S13:AD13)</f>
        <v>-12.290274932694849</v>
      </c>
      <c r="AJ13" s="619">
        <f t="shared" ref="AJ13:CA13" si="31">(AJ7/11.6)-AJ4</f>
        <v>-13.633793103448276</v>
      </c>
      <c r="AK13" s="620">
        <f t="shared" si="31"/>
        <v>-6.5951724137931009</v>
      </c>
      <c r="AL13" s="545">
        <f t="shared" si="31"/>
        <v>-4.6482758620689637</v>
      </c>
      <c r="AM13" s="546">
        <f t="shared" si="31"/>
        <v>-12.634827586206896</v>
      </c>
      <c r="AN13" s="546">
        <f t="shared" si="31"/>
        <v>-17.134827586206896</v>
      </c>
      <c r="AO13" s="546">
        <f t="shared" si="31"/>
        <v>-13.064827586206896</v>
      </c>
      <c r="AP13" s="546">
        <f t="shared" si="31"/>
        <v>-16.966551724137929</v>
      </c>
      <c r="AQ13" s="546">
        <f t="shared" si="31"/>
        <v>-12.28896551724138</v>
      </c>
      <c r="AR13" s="546">
        <f t="shared" si="31"/>
        <v>-11.427120689655169</v>
      </c>
      <c r="AS13" s="546">
        <f t="shared" si="31"/>
        <v>-5.7655172413793068</v>
      </c>
      <c r="AT13" s="546">
        <f t="shared" si="31"/>
        <v>-11.03551724137931</v>
      </c>
      <c r="AU13" s="621">
        <f t="shared" si="31"/>
        <v>-11.600000000000001</v>
      </c>
      <c r="AV13" s="568">
        <f t="shared" si="31"/>
        <v>-16.189999999999998</v>
      </c>
      <c r="AW13" s="569">
        <f t="shared" si="31"/>
        <v>-18.323448275862063</v>
      </c>
      <c r="AX13" s="569">
        <f t="shared" si="31"/>
        <v>-22.007241379310344</v>
      </c>
      <c r="AY13" s="569">
        <f t="shared" si="31"/>
        <v>-27.537241379310338</v>
      </c>
      <c r="AZ13" s="569">
        <f t="shared" si="31"/>
        <v>-31.091034482758616</v>
      </c>
      <c r="BA13" s="569">
        <f t="shared" si="31"/>
        <v>-25.314137931034487</v>
      </c>
      <c r="BB13" s="569">
        <f t="shared" si="31"/>
        <v>-24.628620689655179</v>
      </c>
      <c r="BC13" s="569">
        <f t="shared" si="31"/>
        <v>-21.843448275862059</v>
      </c>
      <c r="BD13" s="569">
        <f t="shared" si="31"/>
        <v>-21.767241379310342</v>
      </c>
      <c r="BE13" s="569">
        <f t="shared" si="31"/>
        <v>-22.924482758620691</v>
      </c>
      <c r="BF13" s="569">
        <f t="shared" si="31"/>
        <v>-19.654827586206899</v>
      </c>
      <c r="BG13" s="664">
        <f t="shared" si="31"/>
        <v>-20.25103448275862</v>
      </c>
      <c r="BH13" s="669">
        <f t="shared" si="31"/>
        <v>-22.442068965517237</v>
      </c>
      <c r="BI13" s="669">
        <f t="shared" si="31"/>
        <v>-25.345862068965509</v>
      </c>
      <c r="BJ13" s="669">
        <f t="shared" si="31"/>
        <v>-23.395517241379316</v>
      </c>
      <c r="BK13" s="669">
        <f t="shared" si="31"/>
        <v>-25.691379310344828</v>
      </c>
      <c r="BL13" s="669">
        <f t="shared" si="31"/>
        <v>-23.905862068965511</v>
      </c>
      <c r="BM13" s="669">
        <f t="shared" si="31"/>
        <v>-25.337586206896546</v>
      </c>
      <c r="BN13" s="669">
        <f t="shared" si="31"/>
        <v>-31.78448275862069</v>
      </c>
      <c r="BO13" s="669">
        <f t="shared" si="31"/>
        <v>-27.64448275862069</v>
      </c>
      <c r="BP13" s="669">
        <f t="shared" si="31"/>
        <v>-30.516551724137926</v>
      </c>
      <c r="BQ13" s="669">
        <f t="shared" si="31"/>
        <v>-22.516551724137926</v>
      </c>
      <c r="BR13" s="669">
        <f t="shared" si="31"/>
        <v>-24.084482758620688</v>
      </c>
      <c r="BS13" s="669">
        <f t="shared" si="31"/>
        <v>-25.422413793103445</v>
      </c>
      <c r="BT13" s="669">
        <f>(BT7/11.6)-BT4</f>
        <v>-14.505517241379316</v>
      </c>
      <c r="BU13" s="669">
        <f t="shared" si="31"/>
        <v>-8.9613793103448245</v>
      </c>
      <c r="BV13" s="669">
        <f>(BV7/11.6)-BV4</f>
        <v>5.5241379310344811</v>
      </c>
      <c r="BW13" s="669">
        <f t="shared" si="31"/>
        <v>-0.13137931034482619</v>
      </c>
      <c r="BX13" s="669">
        <f t="shared" si="31"/>
        <v>-1.1596551724137925</v>
      </c>
      <c r="BY13" s="669">
        <f t="shared" si="31"/>
        <v>-11.479655172413793</v>
      </c>
      <c r="BZ13" s="669">
        <f t="shared" si="31"/>
        <v>-12.827586206896552</v>
      </c>
      <c r="CA13" s="669">
        <f t="shared" si="31"/>
        <v>-13.383801724137932</v>
      </c>
      <c r="CB13" s="664">
        <f>(CB7/11.6)-CB4</f>
        <v>-9.9655172413793096</v>
      </c>
      <c r="CC13" s="664">
        <f>(CC7/11.6)-CC4</f>
        <v>-9.5879310344827573</v>
      </c>
      <c r="CD13" s="664">
        <f>(CD7/11.6)-CD4</f>
        <v>-9.7413793103448256</v>
      </c>
      <c r="CE13" s="664">
        <f>(CE7/11.6)-CE4</f>
        <v>-9.8793103448275872</v>
      </c>
    </row>
    <row r="14" spans="1:83" s="503" customFormat="1" ht="18" hidden="1" customHeight="1">
      <c r="A14" s="489" t="s">
        <v>238</v>
      </c>
      <c r="B14" s="460">
        <f>(333/11.6)-B4</f>
        <v>-16.867389162561576</v>
      </c>
      <c r="C14" s="461">
        <f t="shared" ref="C14:M14" si="32">(333/11.6)-C4</f>
        <v>-27.140353448275857</v>
      </c>
      <c r="D14" s="461">
        <f t="shared" si="32"/>
        <v>-25.950830721003133</v>
      </c>
      <c r="E14" s="461">
        <f t="shared" si="32"/>
        <v>-29.842627257799681</v>
      </c>
      <c r="F14" s="461">
        <f t="shared" si="32"/>
        <v>-34.85010344827586</v>
      </c>
      <c r="G14" s="461">
        <f t="shared" si="32"/>
        <v>-33.08119868637111</v>
      </c>
      <c r="H14" s="461">
        <f t="shared" si="32"/>
        <v>-27.447233883058484</v>
      </c>
      <c r="I14" s="461">
        <f t="shared" si="32"/>
        <v>-19.165722495894908</v>
      </c>
      <c r="J14" s="462">
        <f t="shared" si="32"/>
        <v>-16.672194357366781</v>
      </c>
      <c r="K14" s="490">
        <f t="shared" si="32"/>
        <v>-17.131739811912215</v>
      </c>
      <c r="L14" s="491">
        <f t="shared" si="32"/>
        <v>-13.087151067323479</v>
      </c>
      <c r="M14" s="492">
        <f t="shared" si="32"/>
        <v>-5.8083208395802153</v>
      </c>
      <c r="N14" s="493">
        <f t="shared" si="20"/>
        <v>-23.319524443946857</v>
      </c>
      <c r="O14" s="494">
        <f t="shared" si="21"/>
        <v>-32.591309797482218</v>
      </c>
      <c r="P14" s="494">
        <f t="shared" si="22"/>
        <v>-21.09505024544006</v>
      </c>
      <c r="Q14" s="495">
        <f t="shared" si="23"/>
        <v>-12.009070572938635</v>
      </c>
      <c r="R14" s="496">
        <f t="shared" si="24"/>
        <v>-22.253738764951944</v>
      </c>
      <c r="S14" s="497">
        <f t="shared" ref="S14:AD14" si="33">(333/11.6)-S4</f>
        <v>1.8973965517241353</v>
      </c>
      <c r="T14" s="498">
        <f t="shared" si="33"/>
        <v>-0.69310344827585979</v>
      </c>
      <c r="U14" s="498">
        <f t="shared" si="33"/>
        <v>-6.3931034482758626</v>
      </c>
      <c r="V14" s="498">
        <f t="shared" si="33"/>
        <v>-10.321198686371108</v>
      </c>
      <c r="W14" s="498">
        <f t="shared" si="33"/>
        <v>-15.560830721003132</v>
      </c>
      <c r="X14" s="498">
        <f t="shared" si="33"/>
        <v>-17.66362976406533</v>
      </c>
      <c r="Y14" s="499">
        <f t="shared" si="33"/>
        <v>-13.753103448275862</v>
      </c>
      <c r="Z14" s="513">
        <f t="shared" si="33"/>
        <v>-14.995376175548582</v>
      </c>
      <c r="AA14" s="513">
        <f t="shared" si="33"/>
        <v>-14.622627257799675</v>
      </c>
      <c r="AB14" s="498">
        <f t="shared" si="33"/>
        <v>-20.277627257799669</v>
      </c>
      <c r="AC14" s="499">
        <f t="shared" si="33"/>
        <v>-15.157648902821318</v>
      </c>
      <c r="AD14" s="525">
        <f t="shared" si="33"/>
        <v>-23.390722495894916</v>
      </c>
      <c r="AE14" s="501">
        <f t="shared" si="26"/>
        <v>-1.7296034482758624</v>
      </c>
      <c r="AF14" s="500">
        <f t="shared" si="27"/>
        <v>-14.515219723813189</v>
      </c>
      <c r="AG14" s="500">
        <f t="shared" si="28"/>
        <v>-14.457035627208038</v>
      </c>
      <c r="AH14" s="500">
        <f t="shared" si="29"/>
        <v>-19.608666218838636</v>
      </c>
      <c r="AI14" s="502">
        <f t="shared" si="30"/>
        <v>-12.577631254533932</v>
      </c>
      <c r="AJ14" s="537">
        <f t="shared" ref="AJ14:AU14" si="34">(333/11.6)-AJ4</f>
        <v>-25.01310344827586</v>
      </c>
      <c r="AK14" s="538">
        <f t="shared" si="34"/>
        <v>-25.733103448275859</v>
      </c>
      <c r="AL14" s="538">
        <f t="shared" si="34"/>
        <v>-22.493103448275864</v>
      </c>
      <c r="AM14" s="539">
        <f t="shared" si="34"/>
        <v>-23.58310344827586</v>
      </c>
      <c r="AN14" s="539">
        <f t="shared" si="34"/>
        <v>-21.83310344827586</v>
      </c>
      <c r="AO14" s="539">
        <f t="shared" si="34"/>
        <v>-17.76310344827586</v>
      </c>
      <c r="AP14" s="539">
        <f t="shared" si="34"/>
        <v>-18.863103448275861</v>
      </c>
      <c r="AQ14" s="540">
        <f t="shared" si="34"/>
        <v>-21.51310344827586</v>
      </c>
      <c r="AR14" s="541">
        <f t="shared" si="34"/>
        <v>-24.961603448275856</v>
      </c>
      <c r="AS14" s="542">
        <f t="shared" si="34"/>
        <v>-26.843103448275858</v>
      </c>
      <c r="AT14" s="543">
        <f t="shared" si="34"/>
        <v>-32.113103448275865</v>
      </c>
      <c r="AU14" s="544">
        <f t="shared" si="34"/>
        <v>-32.893103448275866</v>
      </c>
      <c r="AV14" s="542"/>
      <c r="AW14" s="543"/>
      <c r="AX14" s="543"/>
      <c r="AY14" s="543"/>
      <c r="AZ14" s="544"/>
      <c r="BB14"/>
      <c r="BX14" s="655"/>
      <c r="BY14" s="655"/>
      <c r="BZ14" s="655"/>
      <c r="CA14" s="655"/>
      <c r="CB14" s="655"/>
    </row>
    <row r="15" spans="1:83" s="507" customFormat="1">
      <c r="A15" s="796"/>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row>
    <row r="16" spans="1:83" s="507" customFormat="1">
      <c r="A16" s="1233" t="s">
        <v>341</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row>
    <row r="17" spans="1:85" s="507" customFormat="1"/>
    <row r="18" spans="1:85" s="507" customFormat="1" ht="18.75" thickBot="1">
      <c r="A18" s="796"/>
      <c r="B18" s="796"/>
      <c r="C18" s="796"/>
      <c r="D18" s="796"/>
      <c r="E18" s="796"/>
      <c r="F18" s="796"/>
      <c r="G18" s="796"/>
      <c r="H18" s="796"/>
      <c r="I18" s="796"/>
      <c r="J18" s="796"/>
      <c r="K18" s="796"/>
      <c r="L18" s="796"/>
      <c r="M18" s="796"/>
      <c r="N18" s="796"/>
      <c r="O18" s="796"/>
      <c r="P18" s="796"/>
      <c r="Q18" s="796"/>
      <c r="R18" s="796"/>
      <c r="S18" s="796"/>
      <c r="T18" s="796"/>
      <c r="U18" s="796"/>
      <c r="V18" s="796"/>
      <c r="W18" s="796"/>
      <c r="X18" s="796"/>
      <c r="Y18" s="796"/>
      <c r="Z18" s="796"/>
      <c r="AA18" s="796"/>
      <c r="AB18" s="796"/>
      <c r="AC18" s="796"/>
      <c r="AD18" s="796"/>
      <c r="AE18" s="796"/>
      <c r="AF18" s="796"/>
      <c r="AG18" s="796"/>
      <c r="AH18" s="796"/>
      <c r="AI18" s="796"/>
      <c r="AJ18" s="796"/>
      <c r="AK18" s="796"/>
      <c r="AL18" s="796"/>
      <c r="AM18" s="796"/>
      <c r="AN18" s="796"/>
      <c r="AO18" s="796"/>
      <c r="AP18" s="796"/>
      <c r="AQ18" s="796"/>
      <c r="AR18" s="796"/>
      <c r="AS18" s="796"/>
      <c r="AT18" s="796"/>
      <c r="AU18" s="796"/>
      <c r="AV18" s="796"/>
      <c r="AW18" s="796"/>
      <c r="AX18" s="796"/>
      <c r="AY18" s="796"/>
      <c r="AZ18" s="796"/>
      <c r="BA18" s="796"/>
      <c r="BB18" s="796"/>
      <c r="BC18" s="796"/>
      <c r="BD18" s="796"/>
      <c r="BE18" s="796"/>
      <c r="BF18" s="796"/>
      <c r="BG18" s="796"/>
      <c r="BH18" s="796"/>
      <c r="BI18" s="796"/>
      <c r="BJ18" s="796"/>
      <c r="BK18" s="796"/>
      <c r="BL18" s="796"/>
      <c r="BM18" s="796"/>
      <c r="BN18" s="796"/>
      <c r="BO18" s="796"/>
      <c r="BP18" s="796"/>
      <c r="BQ18" s="796"/>
      <c r="BR18" s="796"/>
      <c r="BS18" s="796"/>
      <c r="BT18" s="726" t="s">
        <v>274</v>
      </c>
      <c r="BU18" s="726" t="s">
        <v>273</v>
      </c>
      <c r="BV18" s="726" t="s">
        <v>273</v>
      </c>
      <c r="BW18" s="796"/>
    </row>
    <row r="19" spans="1:85"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c r="CC19" s="770">
        <v>44105</v>
      </c>
      <c r="CD19" s="770">
        <v>44136</v>
      </c>
      <c r="CE19" s="770">
        <v>44166</v>
      </c>
      <c r="CF19" s="1235" t="s">
        <v>311</v>
      </c>
    </row>
    <row r="20" spans="1:85" s="507" customFormat="1" ht="18" hidden="1" customHeigh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5">AVERAGE(AX21:AX24)</f>
        <v>482.5</v>
      </c>
      <c r="AY20" s="642">
        <f t="shared" si="35"/>
        <v>467.5</v>
      </c>
      <c r="AZ20" s="642">
        <f t="shared" si="35"/>
        <v>487.125</v>
      </c>
      <c r="BA20" s="642">
        <f t="shared" si="35"/>
        <v>555.75</v>
      </c>
      <c r="BB20" s="642">
        <f t="shared" si="35"/>
        <v>539.75</v>
      </c>
      <c r="BC20" s="642">
        <f t="shared" si="35"/>
        <v>560.625</v>
      </c>
      <c r="BD20" s="642">
        <f t="shared" si="35"/>
        <v>606.25</v>
      </c>
      <c r="BE20" s="642">
        <f t="shared" si="35"/>
        <v>651.875</v>
      </c>
      <c r="BF20" s="642">
        <f t="shared" si="35"/>
        <v>591.25</v>
      </c>
      <c r="BG20" s="642">
        <f t="shared" si="35"/>
        <v>453.75</v>
      </c>
      <c r="BH20" s="642">
        <f t="shared" si="35"/>
        <v>409.16666666666669</v>
      </c>
      <c r="BI20" s="642">
        <f t="shared" ref="BI20:BV20" si="36">AVERAGE(BI21:BI25)</f>
        <v>436</v>
      </c>
      <c r="BJ20" s="642">
        <f t="shared" si="36"/>
        <v>486</v>
      </c>
      <c r="BK20" s="642">
        <f t="shared" si="36"/>
        <v>513</v>
      </c>
      <c r="BL20" s="642">
        <f t="shared" si="36"/>
        <v>528.5</v>
      </c>
      <c r="BM20" s="642">
        <f t="shared" si="36"/>
        <v>428.75</v>
      </c>
      <c r="BN20" s="642">
        <f t="shared" si="36"/>
        <v>349.5</v>
      </c>
      <c r="BO20" s="642">
        <f t="shared" si="36"/>
        <v>380.625</v>
      </c>
      <c r="BP20" s="642">
        <f t="shared" si="36"/>
        <v>345.5</v>
      </c>
      <c r="BQ20" s="642">
        <f t="shared" si="36"/>
        <v>393.75</v>
      </c>
      <c r="BR20" s="642">
        <f t="shared" si="36"/>
        <v>432.5</v>
      </c>
      <c r="BS20" s="702">
        <f t="shared" si="36"/>
        <v>423.125</v>
      </c>
      <c r="BT20" s="702">
        <f t="shared" si="36"/>
        <v>485.625</v>
      </c>
      <c r="BU20" s="702">
        <f t="shared" si="36"/>
        <v>547.5</v>
      </c>
      <c r="BV20" s="702">
        <f t="shared" si="36"/>
        <v>407.5</v>
      </c>
      <c r="BW20" s="702">
        <f t="shared" ref="BW20:CB20" si="37">AVERAGE(BW21:BW26)</f>
        <v>278.75</v>
      </c>
      <c r="BX20" s="702">
        <f t="shared" si="37"/>
        <v>339.16666666666669</v>
      </c>
      <c r="BY20" s="674">
        <f t="shared" si="37"/>
        <v>320</v>
      </c>
      <c r="BZ20" s="674">
        <f t="shared" si="37"/>
        <v>335.83333333333331</v>
      </c>
      <c r="CA20" s="674">
        <f t="shared" si="37"/>
        <v>352.5</v>
      </c>
      <c r="CB20" s="771">
        <f t="shared" si="37"/>
        <v>361.66666666666669</v>
      </c>
      <c r="CF20" s="1235"/>
    </row>
    <row r="21" spans="1:85" s="507" customFormat="1" ht="18" hidden="1" customHeigh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B26" si="38">(AX29+AX37)/2</f>
        <v>475</v>
      </c>
      <c r="AY21" s="657">
        <f t="shared" si="38"/>
        <v>465</v>
      </c>
      <c r="AZ21" s="657">
        <f t="shared" si="38"/>
        <v>485</v>
      </c>
      <c r="BA21" s="652">
        <f t="shared" si="38"/>
        <v>560</v>
      </c>
      <c r="BB21" s="657">
        <f t="shared" si="38"/>
        <v>540</v>
      </c>
      <c r="BC21" s="657">
        <f t="shared" si="38"/>
        <v>560</v>
      </c>
      <c r="BD21" s="657">
        <f t="shared" si="38"/>
        <v>602.5</v>
      </c>
      <c r="BE21" s="652">
        <f t="shared" si="38"/>
        <v>657.5</v>
      </c>
      <c r="BF21" s="657">
        <f t="shared" si="38"/>
        <v>605</v>
      </c>
      <c r="BG21" s="657">
        <f t="shared" si="38"/>
        <v>460</v>
      </c>
      <c r="BH21" s="652">
        <f t="shared" si="38"/>
        <v>415</v>
      </c>
      <c r="BI21" s="657">
        <f t="shared" si="38"/>
        <v>435</v>
      </c>
      <c r="BJ21" s="657">
        <f t="shared" si="38"/>
        <v>485</v>
      </c>
      <c r="BK21" s="652">
        <f t="shared" si="38"/>
        <v>525</v>
      </c>
      <c r="BL21" s="657">
        <f t="shared" si="38"/>
        <v>520</v>
      </c>
      <c r="BM21" s="657">
        <f t="shared" si="38"/>
        <v>440</v>
      </c>
      <c r="BN21" s="657">
        <f t="shared" si="38"/>
        <v>352.5</v>
      </c>
      <c r="BO21" s="652">
        <f t="shared" si="38"/>
        <v>375</v>
      </c>
      <c r="BP21" s="657">
        <f t="shared" si="38"/>
        <v>345</v>
      </c>
      <c r="BQ21" s="657">
        <f t="shared" si="38"/>
        <v>382.5</v>
      </c>
      <c r="BR21" s="657">
        <f t="shared" si="38"/>
        <v>425</v>
      </c>
      <c r="BS21" s="652">
        <f t="shared" si="38"/>
        <v>427.5</v>
      </c>
      <c r="BT21" s="711">
        <f t="shared" si="38"/>
        <v>485</v>
      </c>
      <c r="BU21" s="657">
        <f t="shared" si="38"/>
        <v>550</v>
      </c>
      <c r="BV21" s="652">
        <f t="shared" si="38"/>
        <v>425</v>
      </c>
      <c r="BW21" s="652">
        <f t="shared" si="38"/>
        <v>275</v>
      </c>
      <c r="BX21" s="724">
        <f t="shared" si="38"/>
        <v>352.5</v>
      </c>
      <c r="BY21" s="652">
        <f t="shared" si="38"/>
        <v>310</v>
      </c>
      <c r="BZ21" s="652">
        <f t="shared" si="38"/>
        <v>345</v>
      </c>
      <c r="CA21" s="652">
        <f t="shared" si="38"/>
        <v>355</v>
      </c>
      <c r="CB21" s="772">
        <f t="shared" si="38"/>
        <v>365</v>
      </c>
      <c r="CF21" s="1235"/>
    </row>
    <row r="22" spans="1:85" s="507" customFormat="1" ht="18" hidden="1" customHeigh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8"/>
        <v>490</v>
      </c>
      <c r="AY22" s="657">
        <f t="shared" si="38"/>
        <v>465</v>
      </c>
      <c r="AZ22" s="657">
        <f t="shared" si="38"/>
        <v>485</v>
      </c>
      <c r="BA22" s="657">
        <f t="shared" si="38"/>
        <v>550</v>
      </c>
      <c r="BB22" s="652">
        <f t="shared" si="38"/>
        <v>542.5</v>
      </c>
      <c r="BC22" s="662">
        <f t="shared" si="38"/>
        <v>567.5</v>
      </c>
      <c r="BD22" s="652">
        <f t="shared" si="38"/>
        <v>610</v>
      </c>
      <c r="BE22" s="657">
        <f t="shared" si="38"/>
        <v>660</v>
      </c>
      <c r="BF22" s="657">
        <f t="shared" si="38"/>
        <v>585</v>
      </c>
      <c r="BG22" s="657">
        <f t="shared" si="38"/>
        <v>460</v>
      </c>
      <c r="BH22" s="657">
        <f t="shared" si="38"/>
        <v>407.5</v>
      </c>
      <c r="BI22" s="657">
        <f t="shared" si="38"/>
        <v>437.5</v>
      </c>
      <c r="BJ22" s="657">
        <f t="shared" si="38"/>
        <v>490</v>
      </c>
      <c r="BK22" s="657">
        <f t="shared" si="38"/>
        <v>510</v>
      </c>
      <c r="BL22" s="652">
        <f t="shared" si="38"/>
        <v>527.5</v>
      </c>
      <c r="BM22" s="657">
        <f t="shared" si="38"/>
        <v>430</v>
      </c>
      <c r="BN22" s="657">
        <f t="shared" si="38"/>
        <v>355</v>
      </c>
      <c r="BO22" s="657">
        <f t="shared" si="38"/>
        <v>395</v>
      </c>
      <c r="BP22" s="657">
        <f t="shared" si="38"/>
        <v>345</v>
      </c>
      <c r="BQ22" s="657">
        <f t="shared" si="38"/>
        <v>397.5</v>
      </c>
      <c r="BR22" s="657">
        <f t="shared" si="38"/>
        <v>430</v>
      </c>
      <c r="BS22" s="657">
        <f t="shared" si="38"/>
        <v>420</v>
      </c>
      <c r="BT22" s="652">
        <f t="shared" si="38"/>
        <v>500</v>
      </c>
      <c r="BU22" s="657">
        <f t="shared" si="38"/>
        <v>545</v>
      </c>
      <c r="BV22" s="657">
        <f t="shared" si="38"/>
        <v>410</v>
      </c>
      <c r="BW22" s="652">
        <f t="shared" si="38"/>
        <v>275</v>
      </c>
      <c r="BX22" s="630">
        <f>(BX30+BX38)/2</f>
        <v>342.5</v>
      </c>
      <c r="BY22" s="652">
        <f>(BY30+BY38)/2</f>
        <v>332.5</v>
      </c>
      <c r="BZ22" s="652">
        <f>(BZ30+BZ38)/2</f>
        <v>322.5</v>
      </c>
      <c r="CA22" s="652">
        <f>(CA30+CA38)/2</f>
        <v>355</v>
      </c>
      <c r="CB22" s="772">
        <f>(CB30+CB38)/2</f>
        <v>360</v>
      </c>
      <c r="CF22" s="1235"/>
    </row>
    <row r="23" spans="1:85" s="507" customFormat="1" ht="18" hidden="1" customHeigh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8"/>
        <v>487.5</v>
      </c>
      <c r="AY23" s="657">
        <f t="shared" si="38"/>
        <v>470</v>
      </c>
      <c r="AZ23" s="657">
        <f t="shared" si="38"/>
        <v>486</v>
      </c>
      <c r="BA23" s="657">
        <f t="shared" si="38"/>
        <v>550</v>
      </c>
      <c r="BB23" s="657">
        <f t="shared" si="38"/>
        <v>535</v>
      </c>
      <c r="BC23" s="657">
        <f t="shared" si="38"/>
        <v>560</v>
      </c>
      <c r="BD23" s="657">
        <f t="shared" si="38"/>
        <v>605</v>
      </c>
      <c r="BE23" s="657">
        <f t="shared" si="38"/>
        <v>640</v>
      </c>
      <c r="BF23" s="657">
        <f t="shared" si="38"/>
        <v>600</v>
      </c>
      <c r="BG23" s="657">
        <f t="shared" si="38"/>
        <v>455</v>
      </c>
      <c r="BH23" s="657">
        <f t="shared" si="38"/>
        <v>405</v>
      </c>
      <c r="BI23" s="652">
        <f t="shared" si="38"/>
        <v>440</v>
      </c>
      <c r="BJ23" s="657">
        <f t="shared" si="38"/>
        <v>480</v>
      </c>
      <c r="BK23" s="657">
        <f t="shared" si="38"/>
        <v>507.5</v>
      </c>
      <c r="BL23" s="657">
        <f t="shared" si="38"/>
        <v>535</v>
      </c>
      <c r="BM23" s="652">
        <f t="shared" si="38"/>
        <v>420</v>
      </c>
      <c r="BN23" s="657">
        <f t="shared" si="38"/>
        <v>325</v>
      </c>
      <c r="BO23" s="657">
        <f t="shared" si="38"/>
        <v>377.5</v>
      </c>
      <c r="BP23" s="657">
        <f t="shared" si="38"/>
        <v>342.5</v>
      </c>
      <c r="BQ23" s="657">
        <f t="shared" si="38"/>
        <v>395</v>
      </c>
      <c r="BR23" s="657">
        <f t="shared" si="38"/>
        <v>435</v>
      </c>
      <c r="BS23" s="657">
        <f t="shared" si="38"/>
        <v>425</v>
      </c>
      <c r="BT23" s="711">
        <f t="shared" si="38"/>
        <v>490</v>
      </c>
      <c r="BU23" s="652">
        <f t="shared" si="38"/>
        <v>540</v>
      </c>
      <c r="BV23" s="657">
        <f t="shared" si="38"/>
        <v>375</v>
      </c>
      <c r="BW23" s="652">
        <f t="shared" si="38"/>
        <v>275</v>
      </c>
      <c r="BX23" s="630">
        <f t="shared" si="38"/>
        <v>342.5</v>
      </c>
      <c r="BY23" s="652">
        <f t="shared" si="38"/>
        <v>317.5</v>
      </c>
      <c r="BZ23" s="652">
        <f t="shared" si="38"/>
        <v>332.5</v>
      </c>
      <c r="CA23" s="652">
        <f t="shared" si="38"/>
        <v>342.5</v>
      </c>
      <c r="CB23" s="772">
        <f t="shared" si="38"/>
        <v>355</v>
      </c>
      <c r="CF23" s="1235"/>
    </row>
    <row r="24" spans="1:85" s="507" customFormat="1" ht="18" hidden="1" customHeigh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8"/>
        <v>477.5</v>
      </c>
      <c r="AY24" s="657">
        <f t="shared" si="38"/>
        <v>470</v>
      </c>
      <c r="AZ24" s="652">
        <f t="shared" si="38"/>
        <v>492.5</v>
      </c>
      <c r="BA24" s="657">
        <f t="shared" si="38"/>
        <v>563</v>
      </c>
      <c r="BB24" s="657">
        <f t="shared" si="38"/>
        <v>541.5</v>
      </c>
      <c r="BC24" s="657">
        <f t="shared" si="38"/>
        <v>555</v>
      </c>
      <c r="BD24" s="657">
        <f t="shared" si="38"/>
        <v>607.5</v>
      </c>
      <c r="BE24" s="657">
        <f t="shared" si="38"/>
        <v>650</v>
      </c>
      <c r="BF24" s="652">
        <f t="shared" si="38"/>
        <v>575</v>
      </c>
      <c r="BG24" s="652">
        <f t="shared" si="38"/>
        <v>440</v>
      </c>
      <c r="BH24" s="652"/>
      <c r="BI24" s="657">
        <f t="shared" si="38"/>
        <v>432.5</v>
      </c>
      <c r="BJ24" s="652">
        <f t="shared" si="38"/>
        <v>492.5</v>
      </c>
      <c r="BK24" s="657">
        <f t="shared" si="38"/>
        <v>512.5</v>
      </c>
      <c r="BL24" s="657">
        <f t="shared" si="38"/>
        <v>535</v>
      </c>
      <c r="BM24" s="652">
        <f t="shared" si="38"/>
        <v>425</v>
      </c>
      <c r="BN24" s="652">
        <f t="shared" si="38"/>
        <v>360</v>
      </c>
      <c r="BO24" s="652">
        <f t="shared" si="38"/>
        <v>375</v>
      </c>
      <c r="BP24" s="657">
        <f t="shared" si="38"/>
        <v>345</v>
      </c>
      <c r="BQ24" s="652">
        <f t="shared" si="38"/>
        <v>400</v>
      </c>
      <c r="BR24" s="657">
        <f t="shared" si="38"/>
        <v>435</v>
      </c>
      <c r="BS24" s="657"/>
      <c r="BT24" s="705"/>
      <c r="BU24" s="706"/>
      <c r="BV24" s="657">
        <f>(BV32+BV40)/2</f>
        <v>420</v>
      </c>
      <c r="BW24" s="657">
        <f>(BW32+BW40)/2</f>
        <v>290</v>
      </c>
      <c r="BX24" s="724">
        <f t="shared" si="38"/>
        <v>352.5</v>
      </c>
      <c r="BY24" s="652">
        <f t="shared" si="38"/>
        <v>337.5</v>
      </c>
      <c r="BZ24" s="652">
        <f t="shared" si="38"/>
        <v>342.5</v>
      </c>
      <c r="CA24" s="652">
        <f t="shared" si="38"/>
        <v>365</v>
      </c>
      <c r="CB24" s="772">
        <f t="shared" si="38"/>
        <v>370</v>
      </c>
      <c r="CF24" s="1235"/>
    </row>
    <row r="25" spans="1:85" s="507" customFormat="1" ht="18" hidden="1" customHeigh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9">(BW33+BW41)/2</f>
        <v>277.5</v>
      </c>
      <c r="BX25" s="672">
        <f t="shared" si="39"/>
        <v>342.5</v>
      </c>
      <c r="BY25" s="652">
        <f t="shared" si="39"/>
        <v>290</v>
      </c>
      <c r="BZ25" s="652">
        <f t="shared" si="38"/>
        <v>352.5</v>
      </c>
      <c r="CA25" s="652">
        <f t="shared" si="38"/>
        <v>362.5</v>
      </c>
      <c r="CB25" s="772">
        <f t="shared" si="38"/>
        <v>367.5</v>
      </c>
      <c r="CF25" s="1235"/>
    </row>
    <row r="26" spans="1:85" s="507" customFormat="1" ht="18" hidden="1" customHeigh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9"/>
        <v>280</v>
      </c>
      <c r="BX26" s="724">
        <f t="shared" si="39"/>
        <v>302.5</v>
      </c>
      <c r="BY26" s="652">
        <f t="shared" si="39"/>
        <v>332.5</v>
      </c>
      <c r="BZ26" s="652">
        <f t="shared" si="38"/>
        <v>320</v>
      </c>
      <c r="CA26" s="652">
        <f t="shared" si="38"/>
        <v>335</v>
      </c>
      <c r="CB26" s="772">
        <f t="shared" si="38"/>
        <v>352.5</v>
      </c>
      <c r="CF26" s="1235"/>
    </row>
    <row r="27" spans="1:85"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c r="CF27" s="1235"/>
    </row>
    <row r="28" spans="1:85"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40">AVERAGE(AY29:AY32)</f>
        <v>471.25</v>
      </c>
      <c r="AZ28" s="642">
        <v>484</v>
      </c>
      <c r="BA28" s="642">
        <f t="shared" si="40"/>
        <v>555.75</v>
      </c>
      <c r="BB28" s="642">
        <f t="shared" si="40"/>
        <v>536.25</v>
      </c>
      <c r="BC28" s="642">
        <f t="shared" si="40"/>
        <v>552.5</v>
      </c>
      <c r="BD28" s="642">
        <f t="shared" si="40"/>
        <v>595</v>
      </c>
      <c r="BE28" s="642">
        <f t="shared" ref="BE28:BS28" si="41">AVERAGE(BE29:BE33)</f>
        <v>642</v>
      </c>
      <c r="BF28" s="642">
        <f t="shared" si="41"/>
        <v>597</v>
      </c>
      <c r="BG28" s="642">
        <f t="shared" si="41"/>
        <v>461</v>
      </c>
      <c r="BH28" s="642">
        <f t="shared" si="41"/>
        <v>416.66666666666669</v>
      </c>
      <c r="BI28" s="642">
        <f t="shared" si="41"/>
        <v>429</v>
      </c>
      <c r="BJ28" s="642">
        <f t="shared" si="41"/>
        <v>472</v>
      </c>
      <c r="BK28" s="642">
        <f t="shared" si="41"/>
        <v>503</v>
      </c>
      <c r="BL28" s="642">
        <f t="shared" si="41"/>
        <v>524</v>
      </c>
      <c r="BM28" s="642">
        <f t="shared" si="41"/>
        <v>438.75</v>
      </c>
      <c r="BN28" s="642">
        <f t="shared" si="41"/>
        <v>357</v>
      </c>
      <c r="BO28" s="642">
        <f t="shared" si="41"/>
        <v>386.25</v>
      </c>
      <c r="BP28" s="642">
        <f t="shared" si="41"/>
        <v>340</v>
      </c>
      <c r="BQ28" s="642">
        <f t="shared" si="41"/>
        <v>380</v>
      </c>
      <c r="BR28" s="642">
        <f t="shared" si="41"/>
        <v>424</v>
      </c>
      <c r="BS28" s="642">
        <f t="shared" si="41"/>
        <v>417.5</v>
      </c>
      <c r="BT28" s="642">
        <f>AVERAGE(BT29:BT33)</f>
        <v>475</v>
      </c>
      <c r="BU28" s="642">
        <f>AVERAGE(BU29:BU33)</f>
        <v>533.75</v>
      </c>
      <c r="BV28" s="642">
        <f>AVERAGE(BV29:BV33)</f>
        <v>378.75</v>
      </c>
      <c r="BW28" s="642">
        <f t="shared" ref="BW28:CD28" si="42">AVERAGE(BW29:BW34)</f>
        <v>266.66666666666669</v>
      </c>
      <c r="BX28" s="642">
        <f t="shared" si="42"/>
        <v>336.66666666666669</v>
      </c>
      <c r="BY28" s="642">
        <f t="shared" si="42"/>
        <v>328.33333333333331</v>
      </c>
      <c r="BZ28" s="642">
        <f t="shared" si="42"/>
        <v>343.75</v>
      </c>
      <c r="CA28" s="642">
        <f t="shared" si="42"/>
        <v>358.33333333333331</v>
      </c>
      <c r="CB28" s="642">
        <f t="shared" si="42"/>
        <v>366.66666666666669</v>
      </c>
      <c r="CC28" s="773">
        <f t="shared" si="42"/>
        <v>369.16666666666669</v>
      </c>
      <c r="CD28" s="773">
        <f t="shared" si="42"/>
        <v>375</v>
      </c>
      <c r="CE28" s="773">
        <f t="shared" ref="CE28" si="43">AVERAGE(CE29:CE34)</f>
        <v>384.16666666666669</v>
      </c>
      <c r="CF28" s="1235"/>
    </row>
    <row r="29" spans="1:85" s="507" customFormat="1" ht="180">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24">
        <v>355</v>
      </c>
      <c r="CA29" s="630">
        <v>360</v>
      </c>
      <c r="CB29" s="724">
        <v>370</v>
      </c>
      <c r="CC29" s="774">
        <v>370</v>
      </c>
      <c r="CD29" s="774">
        <v>375</v>
      </c>
      <c r="CE29" s="774">
        <v>380</v>
      </c>
      <c r="CF29" s="789" t="s">
        <v>348</v>
      </c>
    </row>
    <row r="30" spans="1:85"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797">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24">
        <v>330</v>
      </c>
      <c r="CA30" s="630">
        <v>360</v>
      </c>
      <c r="CB30" s="630">
        <v>365</v>
      </c>
      <c r="CC30" s="774">
        <v>370</v>
      </c>
      <c r="CD30" s="774">
        <v>380</v>
      </c>
      <c r="CE30" s="774">
        <v>385</v>
      </c>
      <c r="CF30" s="789" t="s">
        <v>346</v>
      </c>
    </row>
    <row r="31" spans="1:85" s="507" customFormat="1" ht="72">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24">
        <v>340</v>
      </c>
      <c r="CA31" s="724">
        <v>350</v>
      </c>
      <c r="CB31" s="724">
        <v>360</v>
      </c>
      <c r="CC31" s="774">
        <v>375</v>
      </c>
      <c r="CD31" s="774">
        <v>380</v>
      </c>
      <c r="CE31" s="774">
        <v>390</v>
      </c>
      <c r="CF31" s="789" t="s">
        <v>351</v>
      </c>
      <c r="CG31" s="798" t="s">
        <v>342</v>
      </c>
    </row>
    <row r="32" spans="1:85" s="507" customFormat="1" ht="108">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797">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24">
        <v>350</v>
      </c>
      <c r="CA32" s="630">
        <v>370</v>
      </c>
      <c r="CB32" s="724">
        <v>375</v>
      </c>
      <c r="CC32" s="774">
        <v>380</v>
      </c>
      <c r="CD32" s="774">
        <v>385</v>
      </c>
      <c r="CE32" s="774">
        <v>390</v>
      </c>
      <c r="CF32" s="788" t="s">
        <v>350</v>
      </c>
    </row>
    <row r="33" spans="1:85"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672">
        <v>360</v>
      </c>
      <c r="CA33" s="630">
        <v>370</v>
      </c>
      <c r="CB33" s="724">
        <v>370</v>
      </c>
      <c r="CC33" s="746">
        <v>370</v>
      </c>
      <c r="CD33" s="746">
        <v>375</v>
      </c>
      <c r="CE33" s="774">
        <v>380</v>
      </c>
      <c r="CF33" s="746"/>
    </row>
    <row r="34" spans="1:85" s="507" customFormat="1" ht="90">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24">
        <v>327.5</v>
      </c>
      <c r="CA34" s="724">
        <v>340</v>
      </c>
      <c r="CB34" s="724">
        <v>360</v>
      </c>
      <c r="CC34" s="775">
        <v>350</v>
      </c>
      <c r="CD34" s="775">
        <v>355</v>
      </c>
      <c r="CE34" s="775">
        <v>380</v>
      </c>
      <c r="CF34" s="788" t="s">
        <v>345</v>
      </c>
    </row>
    <row r="35" spans="1:85"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85"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44">AVERAGE(AY37:AY40)</f>
        <v>463.75</v>
      </c>
      <c r="AZ36" s="642">
        <f t="shared" si="44"/>
        <v>490.5</v>
      </c>
      <c r="BA36" s="642">
        <f t="shared" si="44"/>
        <v>555.75</v>
      </c>
      <c r="BB36" s="642">
        <f t="shared" si="44"/>
        <v>543.25</v>
      </c>
      <c r="BC36" s="642">
        <f t="shared" si="44"/>
        <v>568.75</v>
      </c>
      <c r="BD36" s="642">
        <f t="shared" si="44"/>
        <v>617.5</v>
      </c>
      <c r="BE36" s="642">
        <f t="shared" ref="BE36:BV36" si="45">AVERAGE(BE37:BE41)</f>
        <v>659</v>
      </c>
      <c r="BF36" s="642">
        <f t="shared" si="45"/>
        <v>588</v>
      </c>
      <c r="BG36" s="642">
        <f t="shared" si="45"/>
        <v>442</v>
      </c>
      <c r="BH36" s="642">
        <f t="shared" si="45"/>
        <v>401.66666666666669</v>
      </c>
      <c r="BI36" s="642">
        <f>AVERAGE(BI37:BI41)</f>
        <v>443</v>
      </c>
      <c r="BJ36" s="642">
        <f t="shared" si="45"/>
        <v>500</v>
      </c>
      <c r="BK36" s="642">
        <f t="shared" si="45"/>
        <v>523</v>
      </c>
      <c r="BL36" s="642">
        <f t="shared" si="45"/>
        <v>533</v>
      </c>
      <c r="BM36" s="642">
        <f t="shared" si="45"/>
        <v>418.75</v>
      </c>
      <c r="BN36" s="642">
        <f t="shared" si="45"/>
        <v>342</v>
      </c>
      <c r="BO36" s="642">
        <f t="shared" si="45"/>
        <v>375</v>
      </c>
      <c r="BP36" s="642">
        <f t="shared" si="45"/>
        <v>351</v>
      </c>
      <c r="BQ36" s="642">
        <f t="shared" si="45"/>
        <v>392</v>
      </c>
      <c r="BR36" s="642">
        <f t="shared" si="45"/>
        <v>441</v>
      </c>
      <c r="BS36" s="642">
        <f t="shared" si="45"/>
        <v>428.75</v>
      </c>
      <c r="BT36" s="642">
        <f t="shared" si="45"/>
        <v>496.25</v>
      </c>
      <c r="BU36" s="642">
        <f t="shared" si="45"/>
        <v>561.25</v>
      </c>
      <c r="BV36" s="642">
        <f t="shared" si="45"/>
        <v>436.25</v>
      </c>
      <c r="BW36" s="642">
        <f t="shared" ref="BW36:CD36" si="46">AVERAGE(BW37:BW42)</f>
        <v>290.83333333333331</v>
      </c>
      <c r="BX36" s="642">
        <f t="shared" si="46"/>
        <v>341.66666666666669</v>
      </c>
      <c r="BY36" s="642">
        <f t="shared" si="46"/>
        <v>311.66666666666669</v>
      </c>
      <c r="BZ36" s="642">
        <f t="shared" si="46"/>
        <v>327.91666666666669</v>
      </c>
      <c r="CA36" s="642">
        <f t="shared" si="46"/>
        <v>346.66666666666669</v>
      </c>
      <c r="CB36" s="642">
        <f t="shared" si="46"/>
        <v>356.66666666666669</v>
      </c>
      <c r="CC36" s="660">
        <f t="shared" si="46"/>
        <v>373.33333333333331</v>
      </c>
      <c r="CD36" s="660">
        <f t="shared" si="46"/>
        <v>382.5</v>
      </c>
      <c r="CE36" s="660">
        <f t="shared" ref="CE36" si="47">AVERAGE(CE37:CE42)</f>
        <v>394.16666666666669</v>
      </c>
    </row>
    <row r="37" spans="1:85" s="507" customFormat="1" ht="72">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24">
        <v>335</v>
      </c>
      <c r="CA37" s="630">
        <v>350</v>
      </c>
      <c r="CB37" s="724">
        <v>360</v>
      </c>
      <c r="CC37" s="746">
        <v>380</v>
      </c>
      <c r="CD37" s="746">
        <v>390</v>
      </c>
      <c r="CE37" s="746">
        <v>400</v>
      </c>
      <c r="CF37" s="788" t="s">
        <v>349</v>
      </c>
    </row>
    <row r="38" spans="1:85" s="507" customFormat="1" ht="72">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797">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24">
        <v>315</v>
      </c>
      <c r="CA38" s="630">
        <v>350</v>
      </c>
      <c r="CB38" s="630">
        <v>355</v>
      </c>
      <c r="CC38" s="746">
        <v>375</v>
      </c>
      <c r="CD38" s="746">
        <v>390</v>
      </c>
      <c r="CE38" s="746">
        <v>395</v>
      </c>
      <c r="CF38" s="789" t="s">
        <v>347</v>
      </c>
    </row>
    <row r="39" spans="1:85" s="507" customFormat="1" ht="90">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24">
        <v>325</v>
      </c>
      <c r="CA39" s="724">
        <v>335</v>
      </c>
      <c r="CB39" s="724">
        <v>350</v>
      </c>
      <c r="CC39" s="746">
        <v>370</v>
      </c>
      <c r="CD39" s="746">
        <v>375</v>
      </c>
      <c r="CE39" s="746">
        <v>380</v>
      </c>
      <c r="CF39" s="789" t="s">
        <v>343</v>
      </c>
      <c r="CG39" s="798" t="s">
        <v>344</v>
      </c>
    </row>
    <row r="40" spans="1:85"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797">
        <v>620</v>
      </c>
      <c r="BE40" s="662">
        <v>655</v>
      </c>
      <c r="BF40" s="797">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630">
        <v>335</v>
      </c>
      <c r="CA40" s="724">
        <v>360</v>
      </c>
      <c r="CB40" s="724">
        <v>365</v>
      </c>
      <c r="CC40" s="746">
        <v>385</v>
      </c>
      <c r="CD40" s="746">
        <v>390</v>
      </c>
      <c r="CE40" s="746">
        <v>395</v>
      </c>
      <c r="CF40" s="746"/>
    </row>
    <row r="41" spans="1:85"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797"/>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672">
        <v>345</v>
      </c>
      <c r="CA41" s="724">
        <v>355</v>
      </c>
      <c r="CB41" s="724">
        <v>365</v>
      </c>
      <c r="CC41" s="747">
        <v>375</v>
      </c>
      <c r="CD41" s="747">
        <v>385</v>
      </c>
      <c r="CE41" s="747">
        <v>400</v>
      </c>
      <c r="CF41" s="746"/>
    </row>
    <row r="42" spans="1:85" s="507" customFormat="1" ht="90">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797"/>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24">
        <v>312.5</v>
      </c>
      <c r="CA42" s="724">
        <v>330</v>
      </c>
      <c r="CB42" s="724">
        <v>345</v>
      </c>
      <c r="CC42" s="747">
        <v>355</v>
      </c>
      <c r="CD42" s="747">
        <v>365</v>
      </c>
      <c r="CE42" s="747">
        <v>395</v>
      </c>
      <c r="CF42" s="788" t="s">
        <v>345</v>
      </c>
    </row>
    <row r="43" spans="1:85"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5"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D44" si="48">AY6-AY20</f>
        <v>149.33000000000004</v>
      </c>
      <c r="AZ44" s="642">
        <f t="shared" si="48"/>
        <v>198.55499999999995</v>
      </c>
      <c r="BA44" s="642">
        <f t="shared" si="48"/>
        <v>95.189999999999941</v>
      </c>
      <c r="BB44" s="642">
        <f t="shared" si="48"/>
        <v>124.06000000000006</v>
      </c>
      <c r="BC44" s="642">
        <f t="shared" si="48"/>
        <v>98.595000000000027</v>
      </c>
      <c r="BD44" s="642">
        <f t="shared" si="48"/>
        <v>65.75</v>
      </c>
      <c r="BE44" s="642">
        <f t="shared" si="48"/>
        <v>35.335000000000036</v>
      </c>
      <c r="BF44" s="642">
        <f t="shared" si="48"/>
        <v>-65.410000000000082</v>
      </c>
      <c r="BG44" s="642">
        <f t="shared" si="48"/>
        <v>38.25</v>
      </c>
      <c r="BH44" s="642">
        <f t="shared" si="48"/>
        <v>70.773333333333255</v>
      </c>
      <c r="BI44" s="642">
        <f t="shared" si="48"/>
        <v>86.509999999999991</v>
      </c>
      <c r="BJ44" s="642">
        <f t="shared" si="48"/>
        <v>69.269999999999982</v>
      </c>
      <c r="BK44" s="642">
        <f t="shared" si="48"/>
        <v>70.980000000000018</v>
      </c>
      <c r="BL44" s="642">
        <f t="shared" si="48"/>
        <v>26.050000000000068</v>
      </c>
      <c r="BM44" s="642">
        <f t="shared" si="48"/>
        <v>51.099999999999966</v>
      </c>
      <c r="BN44" s="642">
        <f t="shared" si="48"/>
        <v>165.45000000000005</v>
      </c>
      <c r="BO44" s="642">
        <f t="shared" si="48"/>
        <v>89.324999999999989</v>
      </c>
      <c r="BP44" s="642">
        <f t="shared" si="48"/>
        <v>155.76999999999998</v>
      </c>
      <c r="BQ44" s="642">
        <f t="shared" si="48"/>
        <v>129.63</v>
      </c>
      <c r="BR44" s="642">
        <f t="shared" si="48"/>
        <v>110.5</v>
      </c>
      <c r="BS44" s="642">
        <f t="shared" si="48"/>
        <v>167.57499999999993</v>
      </c>
      <c r="BT44" s="642">
        <f t="shared" si="48"/>
        <v>74.295000000000073</v>
      </c>
      <c r="BU44" s="642">
        <f t="shared" si="48"/>
        <v>-64.800000000000011</v>
      </c>
      <c r="BV44" s="642">
        <f t="shared" si="48"/>
        <v>-109.03818181818184</v>
      </c>
      <c r="BW44" s="642">
        <f t="shared" si="48"/>
        <v>-99.799999999999983</v>
      </c>
      <c r="BX44" s="642">
        <f t="shared" si="48"/>
        <v>-90.466666666666669</v>
      </c>
      <c r="BY44" s="642">
        <f t="shared" si="48"/>
        <v>42.730000000000018</v>
      </c>
      <c r="BZ44" s="642">
        <f t="shared" si="48"/>
        <v>51.916666666666686</v>
      </c>
      <c r="CA44" s="642">
        <f t="shared" si="48"/>
        <v>45.599999999999909</v>
      </c>
      <c r="CB44" s="642">
        <f t="shared" si="48"/>
        <v>28.333333333333314</v>
      </c>
      <c r="CC44" s="642">
        <f t="shared" si="48"/>
        <v>382.8</v>
      </c>
      <c r="CD44" s="642">
        <f t="shared" si="48"/>
        <v>385.5</v>
      </c>
      <c r="CE44" s="642">
        <f t="shared" ref="CE44" si="49">CE6-CE20</f>
        <v>392.7</v>
      </c>
    </row>
    <row r="45" spans="1:85" s="507" customFormat="1">
      <c r="A45" s="796"/>
      <c r="B45" s="505"/>
      <c r="C45" s="505"/>
      <c r="D45" s="505"/>
      <c r="E45" s="505"/>
      <c r="F45" s="505"/>
      <c r="G45" s="505"/>
      <c r="H45" s="505"/>
      <c r="I45" s="505"/>
      <c r="J45" s="505"/>
      <c r="K45" s="505"/>
      <c r="L45" s="505"/>
      <c r="M45" s="505"/>
      <c r="N45" s="506"/>
      <c r="O45" s="505"/>
      <c r="P45" s="505"/>
      <c r="Q45" s="505"/>
      <c r="R45" s="505"/>
      <c r="AD45" s="521"/>
      <c r="AU45" s="521"/>
      <c r="BB45" s="623"/>
    </row>
    <row r="46" spans="1:85">
      <c r="D46" s="509"/>
      <c r="E46" s="509"/>
      <c r="F46" s="509"/>
      <c r="G46" s="509"/>
      <c r="H46" s="509"/>
      <c r="I46" s="509"/>
      <c r="J46" s="509"/>
      <c r="K46" s="509"/>
      <c r="L46" s="509"/>
      <c r="M46" s="509"/>
      <c r="BU46" s="725"/>
    </row>
    <row r="47" spans="1:85">
      <c r="D47" s="509"/>
      <c r="E47" s="509"/>
      <c r="F47" s="509"/>
      <c r="G47" s="509"/>
      <c r="H47" s="509"/>
      <c r="I47" s="509"/>
      <c r="J47" s="509"/>
      <c r="K47" s="509"/>
      <c r="L47" s="509"/>
      <c r="M47" s="509"/>
    </row>
    <row r="424" spans="1:80"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row>
    <row r="569" spans="14:14">
      <c r="N569" s="510">
        <v>32.659999999999997</v>
      </c>
    </row>
    <row r="571" spans="14:14">
      <c r="N571" s="510">
        <v>31.45</v>
      </c>
    </row>
    <row r="577" spans="14:14">
      <c r="N577" s="510">
        <v>26.62</v>
      </c>
    </row>
  </sheetData>
  <mergeCells count="10">
    <mergeCell ref="BH2:BS2"/>
    <mergeCell ref="BT2:CC2"/>
    <mergeCell ref="A16:BW16"/>
    <mergeCell ref="CF19:CF28"/>
    <mergeCell ref="B2:M2"/>
    <mergeCell ref="N2:R2"/>
    <mergeCell ref="S2:AD2"/>
    <mergeCell ref="AE2:AI2"/>
    <mergeCell ref="AJ2:AU2"/>
    <mergeCell ref="AV2:BG2"/>
  </mergeCells>
  <hyperlinks>
    <hyperlink ref="CG31" r:id="rId1"/>
    <hyperlink ref="CG39" r:id="rId2"/>
  </hyperlinks>
  <pageMargins left="0.7" right="0.7" top="0.75" bottom="0.75" header="0.3" footer="0.3"/>
  <pageSetup paperSize="9" orientation="portrait"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577"/>
  <sheetViews>
    <sheetView zoomScale="115" zoomScaleNormal="115" workbookViewId="0">
      <selection activeCell="CD8" sqref="CD8:CD9"/>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hidden="1" customWidth="1"/>
    <col min="76" max="76" width="11.25" style="432" hidden="1" customWidth="1"/>
    <col min="77" max="78" width="10.5" style="432" hidden="1" customWidth="1"/>
    <col min="79" max="79" width="11.375" style="432" customWidth="1"/>
    <col min="80" max="80" width="10" style="432" bestFit="1" customWidth="1"/>
    <col min="81" max="82" width="11.5" style="432" customWidth="1"/>
    <col min="83" max="83" width="11.625" style="432" customWidth="1"/>
    <col min="84" max="16384" width="9.125" style="432"/>
  </cols>
  <sheetData>
    <row r="1" spans="1:83" ht="18.75" thickBot="1">
      <c r="A1" s="428" t="s">
        <v>353</v>
      </c>
      <c r="B1" s="429"/>
      <c r="C1" s="429"/>
      <c r="D1" s="429"/>
      <c r="E1" s="429"/>
      <c r="F1" s="429"/>
      <c r="G1" s="429"/>
      <c r="H1" s="429"/>
      <c r="I1" s="429"/>
      <c r="J1" s="429"/>
      <c r="K1" s="429"/>
      <c r="L1" s="430"/>
      <c r="M1" s="430"/>
      <c r="N1" s="431"/>
      <c r="O1" s="431"/>
      <c r="P1" s="431"/>
      <c r="Q1" s="431"/>
      <c r="R1" s="431"/>
      <c r="BB1" s="548"/>
    </row>
    <row r="2" spans="1:83"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row>
    <row r="3" spans="1:83"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row>
    <row r="4" spans="1:83">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09">
        <v>43.987250000000003</v>
      </c>
      <c r="CB4" s="699">
        <v>41.5</v>
      </c>
      <c r="CC4" s="699">
        <v>41.7</v>
      </c>
      <c r="CD4" s="699">
        <v>42.5</v>
      </c>
      <c r="CE4" s="699">
        <v>43.5</v>
      </c>
    </row>
    <row r="5" spans="1:83"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09">
        <v>42.899999999999991</v>
      </c>
      <c r="CB5" s="699">
        <v>43</v>
      </c>
      <c r="CC5" s="699">
        <v>42.2</v>
      </c>
      <c r="CD5" s="699">
        <v>42.5</v>
      </c>
      <c r="CE5" s="699">
        <v>43</v>
      </c>
    </row>
    <row r="6" spans="1:83"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E6" si="11">(BV5*9)+12</f>
        <v>298.46181818181816</v>
      </c>
      <c r="BW6" s="737">
        <f t="shared" si="11"/>
        <v>178.95000000000002</v>
      </c>
      <c r="BX6" s="737">
        <f t="shared" si="11"/>
        <v>248.70000000000002</v>
      </c>
      <c r="BY6" s="737">
        <f t="shared" si="11"/>
        <v>362.73</v>
      </c>
      <c r="BZ6" s="737">
        <f t="shared" si="11"/>
        <v>387.75</v>
      </c>
      <c r="CA6" s="709">
        <f t="shared" si="11"/>
        <v>398.09999999999991</v>
      </c>
      <c r="CB6" s="699">
        <f t="shared" si="11"/>
        <v>399</v>
      </c>
      <c r="CC6" s="699">
        <f t="shared" si="11"/>
        <v>391.8</v>
      </c>
      <c r="CD6" s="699">
        <f t="shared" si="11"/>
        <v>394.5</v>
      </c>
      <c r="CE6" s="699">
        <f t="shared" si="11"/>
        <v>399</v>
      </c>
    </row>
    <row r="7" spans="1:83"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E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8">
        <f t="shared" si="13"/>
        <v>355</v>
      </c>
      <c r="CB7" s="708">
        <f t="shared" si="13"/>
        <v>360</v>
      </c>
      <c r="CC7" s="700">
        <f t="shared" si="13"/>
        <v>367.5</v>
      </c>
      <c r="CD7" s="700">
        <f t="shared" si="13"/>
        <v>380</v>
      </c>
      <c r="CE7" s="700">
        <f t="shared" si="13"/>
        <v>390</v>
      </c>
    </row>
    <row r="8" spans="1:83"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7">
        <v>365</v>
      </c>
      <c r="CD8" s="707">
        <v>375</v>
      </c>
      <c r="CE8" s="707">
        <v>385</v>
      </c>
    </row>
    <row r="9" spans="1:83"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7">
        <v>370</v>
      </c>
      <c r="CD9" s="707">
        <v>385</v>
      </c>
      <c r="CE9" s="707">
        <v>395</v>
      </c>
    </row>
    <row r="10" spans="1:83"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E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10">
        <f t="shared" si="14"/>
        <v>-56.049999999999983</v>
      </c>
      <c r="BX10" s="710">
        <f t="shared" si="14"/>
        <v>-91.299999999999983</v>
      </c>
      <c r="BY10" s="710">
        <f t="shared" si="14"/>
        <v>22.730000000000018</v>
      </c>
      <c r="BZ10" s="710">
        <f t="shared" si="14"/>
        <v>37.75</v>
      </c>
      <c r="CA10" s="708">
        <f t="shared" si="14"/>
        <v>43.099999999999909</v>
      </c>
      <c r="CB10" s="701">
        <f t="shared" si="14"/>
        <v>39</v>
      </c>
      <c r="CC10" s="701">
        <f t="shared" si="14"/>
        <v>24.300000000000011</v>
      </c>
      <c r="CD10" s="701">
        <f t="shared" si="14"/>
        <v>14.5</v>
      </c>
      <c r="CE10" s="701">
        <f t="shared" si="14"/>
        <v>9</v>
      </c>
    </row>
    <row r="11" spans="1:83"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3"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E12" si="15">BZ3</f>
        <v>44013</v>
      </c>
      <c r="CA12" s="573">
        <f t="shared" si="15"/>
        <v>44044</v>
      </c>
      <c r="CB12" s="573">
        <f t="shared" si="15"/>
        <v>44075</v>
      </c>
      <c r="CC12" s="573">
        <f t="shared" si="15"/>
        <v>44105</v>
      </c>
      <c r="CD12" s="573">
        <f t="shared" si="15"/>
        <v>44136</v>
      </c>
      <c r="CE12" s="573">
        <f t="shared" si="15"/>
        <v>44166</v>
      </c>
    </row>
    <row r="13" spans="1:83" ht="18.75" thickBot="1">
      <c r="A13" s="484" t="s">
        <v>237</v>
      </c>
      <c r="B13" s="452">
        <f t="shared" ref="B13:M13" si="16">(B7/11.6)-B4</f>
        <v>-7.6432512315270955</v>
      </c>
      <c r="C13" s="453">
        <f t="shared" si="16"/>
        <v>-16.01966379310344</v>
      </c>
      <c r="D13" s="453">
        <f t="shared" si="16"/>
        <v>-12.933589341692787</v>
      </c>
      <c r="E13" s="453">
        <f t="shared" si="16"/>
        <v>-18.549523809523819</v>
      </c>
      <c r="F13" s="453">
        <f t="shared" si="16"/>
        <v>-23.125965517241376</v>
      </c>
      <c r="G13" s="453">
        <f t="shared" si="16"/>
        <v>-25.667405582922832</v>
      </c>
      <c r="H13" s="453">
        <f t="shared" si="16"/>
        <v>-21.0679235382309</v>
      </c>
      <c r="I13" s="453">
        <f t="shared" si="16"/>
        <v>-15.200205254515595</v>
      </c>
      <c r="J13" s="454">
        <f t="shared" si="16"/>
        <v>-17.189435736677126</v>
      </c>
      <c r="K13" s="454">
        <f t="shared" si="16"/>
        <v>-14.631739811912215</v>
      </c>
      <c r="L13" s="455">
        <f t="shared" si="16"/>
        <v>-6.3630131362889983</v>
      </c>
      <c r="M13" s="485">
        <f t="shared" si="16"/>
        <v>5.6571964017990979</v>
      </c>
      <c r="N13" s="452">
        <f t="shared" ref="N13:N14" si="17">AVERAGE(B13:D13)</f>
        <v>-12.198834788774441</v>
      </c>
      <c r="O13" s="453">
        <f t="shared" ref="O13:O14" si="18">AVERAGE(E13:G13)</f>
        <v>-22.447631636562676</v>
      </c>
      <c r="P13" s="453">
        <f t="shared" ref="P13:P14" si="19">AVERAGE(H13:J13)</f>
        <v>-17.81918817647454</v>
      </c>
      <c r="Q13" s="486">
        <f t="shared" ref="Q13:Q14" si="20">AVERAGE(K13:M13)</f>
        <v>-5.112518848800705</v>
      </c>
      <c r="R13" s="487">
        <f t="shared" ref="R13:R14" si="21">AVERAGE(B13:M13)</f>
        <v>-14.39454336265309</v>
      </c>
      <c r="S13" s="456">
        <f t="shared" ref="S13:AD13" si="22">(S7/11.6)-S4</f>
        <v>4.4836034482758613</v>
      </c>
      <c r="T13" s="457">
        <f t="shared" si="22"/>
        <v>-3.7965517241379274</v>
      </c>
      <c r="U13" s="457">
        <f t="shared" si="22"/>
        <v>-9.065517241379311</v>
      </c>
      <c r="V13" s="457">
        <f t="shared" si="22"/>
        <v>-10.407405582922831</v>
      </c>
      <c r="W13" s="457">
        <f t="shared" si="22"/>
        <v>-14.353934169278993</v>
      </c>
      <c r="X13" s="457">
        <f t="shared" si="22"/>
        <v>-16.715353901996366</v>
      </c>
      <c r="Y13" s="488">
        <f t="shared" si="22"/>
        <v>-16.511724137931033</v>
      </c>
      <c r="Z13" s="512">
        <f t="shared" si="22"/>
        <v>-18.960893416927892</v>
      </c>
      <c r="AA13" s="512">
        <f t="shared" si="22"/>
        <v>-17.036420361247952</v>
      </c>
      <c r="AB13" s="457">
        <f t="shared" si="22"/>
        <v>-18.639696223316911</v>
      </c>
      <c r="AC13" s="488">
        <f t="shared" si="22"/>
        <v>-8.5197178683385602</v>
      </c>
      <c r="AD13" s="520">
        <f t="shared" si="22"/>
        <v>-17.959688013136294</v>
      </c>
      <c r="AE13" s="459">
        <f t="shared" ref="AE13:AE14" si="23">AVERAGE(S13:U13)</f>
        <v>-2.7928218390804589</v>
      </c>
      <c r="AF13" s="458">
        <f t="shared" ref="AF13:AF14" si="24">AVERAGE(V13:X13)</f>
        <v>-13.825564551399395</v>
      </c>
      <c r="AG13" s="458">
        <f t="shared" ref="AG13:AG14" si="25">AVERAGE(Y13:AA13)</f>
        <v>-17.503012638702291</v>
      </c>
      <c r="AH13" s="458">
        <f t="shared" ref="AH13:AH14" si="26">AVERAGE(AB13:AD13)</f>
        <v>-15.039700701597255</v>
      </c>
      <c r="AI13" s="531">
        <f t="shared" ref="AI13:AI14" si="27">AVERAGE(S13:AD13)</f>
        <v>-12.290274932694849</v>
      </c>
      <c r="AJ13" s="619">
        <f t="shared" ref="AJ13:CA13" si="28">(AJ7/11.6)-AJ4</f>
        <v>-13.633793103448276</v>
      </c>
      <c r="AK13" s="620">
        <f t="shared" si="28"/>
        <v>-6.5951724137931009</v>
      </c>
      <c r="AL13" s="545">
        <f t="shared" si="28"/>
        <v>-4.6482758620689637</v>
      </c>
      <c r="AM13" s="546">
        <f t="shared" si="28"/>
        <v>-12.634827586206896</v>
      </c>
      <c r="AN13" s="546">
        <f t="shared" si="28"/>
        <v>-17.134827586206896</v>
      </c>
      <c r="AO13" s="546">
        <f t="shared" si="28"/>
        <v>-13.064827586206896</v>
      </c>
      <c r="AP13" s="546">
        <f t="shared" si="28"/>
        <v>-16.966551724137929</v>
      </c>
      <c r="AQ13" s="546">
        <f t="shared" si="28"/>
        <v>-12.28896551724138</v>
      </c>
      <c r="AR13" s="546">
        <f t="shared" si="28"/>
        <v>-11.427120689655169</v>
      </c>
      <c r="AS13" s="546">
        <f t="shared" si="28"/>
        <v>-5.7655172413793068</v>
      </c>
      <c r="AT13" s="546">
        <f t="shared" si="28"/>
        <v>-11.03551724137931</v>
      </c>
      <c r="AU13" s="621">
        <f t="shared" si="28"/>
        <v>-11.600000000000001</v>
      </c>
      <c r="AV13" s="568">
        <f t="shared" si="28"/>
        <v>-16.189999999999998</v>
      </c>
      <c r="AW13" s="569">
        <f t="shared" si="28"/>
        <v>-18.323448275862063</v>
      </c>
      <c r="AX13" s="569">
        <f t="shared" si="28"/>
        <v>-22.007241379310344</v>
      </c>
      <c r="AY13" s="569">
        <f t="shared" si="28"/>
        <v>-27.537241379310338</v>
      </c>
      <c r="AZ13" s="569">
        <f t="shared" si="28"/>
        <v>-31.091034482758616</v>
      </c>
      <c r="BA13" s="569">
        <f t="shared" si="28"/>
        <v>-25.314137931034487</v>
      </c>
      <c r="BB13" s="569">
        <f t="shared" si="28"/>
        <v>-24.628620689655179</v>
      </c>
      <c r="BC13" s="569">
        <f t="shared" si="28"/>
        <v>-21.843448275862059</v>
      </c>
      <c r="BD13" s="569">
        <f t="shared" si="28"/>
        <v>-21.767241379310342</v>
      </c>
      <c r="BE13" s="569">
        <f t="shared" si="28"/>
        <v>-22.924482758620691</v>
      </c>
      <c r="BF13" s="569">
        <f t="shared" si="28"/>
        <v>-19.654827586206899</v>
      </c>
      <c r="BG13" s="664">
        <f t="shared" si="28"/>
        <v>-20.25103448275862</v>
      </c>
      <c r="BH13" s="669">
        <f t="shared" si="28"/>
        <v>-22.442068965517237</v>
      </c>
      <c r="BI13" s="669">
        <f t="shared" si="28"/>
        <v>-25.345862068965509</v>
      </c>
      <c r="BJ13" s="669">
        <f t="shared" si="28"/>
        <v>-23.395517241379316</v>
      </c>
      <c r="BK13" s="669">
        <f t="shared" si="28"/>
        <v>-25.691379310344828</v>
      </c>
      <c r="BL13" s="669">
        <f t="shared" si="28"/>
        <v>-23.905862068965511</v>
      </c>
      <c r="BM13" s="669">
        <f t="shared" si="28"/>
        <v>-25.337586206896546</v>
      </c>
      <c r="BN13" s="669">
        <f t="shared" si="28"/>
        <v>-31.78448275862069</v>
      </c>
      <c r="BO13" s="669">
        <f t="shared" si="28"/>
        <v>-27.64448275862069</v>
      </c>
      <c r="BP13" s="669">
        <f t="shared" si="28"/>
        <v>-30.516551724137926</v>
      </c>
      <c r="BQ13" s="669">
        <f t="shared" si="28"/>
        <v>-22.516551724137926</v>
      </c>
      <c r="BR13" s="669">
        <f t="shared" si="28"/>
        <v>-24.084482758620688</v>
      </c>
      <c r="BS13" s="669">
        <f t="shared" si="28"/>
        <v>-25.422413793103445</v>
      </c>
      <c r="BT13" s="669">
        <f>(BT7/11.6)-BT4</f>
        <v>-14.505517241379316</v>
      </c>
      <c r="BU13" s="669">
        <f t="shared" si="28"/>
        <v>-8.9613793103448245</v>
      </c>
      <c r="BV13" s="669">
        <f>(BV7/11.6)-BV4</f>
        <v>5.5241379310344811</v>
      </c>
      <c r="BW13" s="669">
        <f t="shared" si="28"/>
        <v>-0.13137931034482619</v>
      </c>
      <c r="BX13" s="669">
        <f t="shared" si="28"/>
        <v>-1.1596551724137925</v>
      </c>
      <c r="BY13" s="669">
        <f t="shared" si="28"/>
        <v>-11.479655172413793</v>
      </c>
      <c r="BZ13" s="669">
        <f t="shared" si="28"/>
        <v>-12.827586206896552</v>
      </c>
      <c r="CA13" s="669">
        <f t="shared" si="28"/>
        <v>-13.383801724137932</v>
      </c>
      <c r="CB13" s="664">
        <f>(CB7/11.6)-CB4</f>
        <v>-10.46551724137931</v>
      </c>
      <c r="CC13" s="664">
        <f>(CC7/11.6)-CC4</f>
        <v>-10.01896551724138</v>
      </c>
      <c r="CD13" s="664">
        <f>(CD7/11.6)-CD4</f>
        <v>-9.7413793103448256</v>
      </c>
      <c r="CE13" s="664">
        <f>(CE7/11.6)-CE4</f>
        <v>-9.8793103448275872</v>
      </c>
    </row>
    <row r="14" spans="1:83" s="503" customFormat="1" ht="18" hidden="1" customHeight="1">
      <c r="A14" s="489" t="s">
        <v>238</v>
      </c>
      <c r="B14" s="460">
        <f>(333/11.6)-B4</f>
        <v>-16.867389162561576</v>
      </c>
      <c r="C14" s="461">
        <f t="shared" ref="C14:M14" si="29">(333/11.6)-C4</f>
        <v>-27.140353448275857</v>
      </c>
      <c r="D14" s="461">
        <f t="shared" si="29"/>
        <v>-25.950830721003133</v>
      </c>
      <c r="E14" s="461">
        <f t="shared" si="29"/>
        <v>-29.842627257799681</v>
      </c>
      <c r="F14" s="461">
        <f t="shared" si="29"/>
        <v>-34.85010344827586</v>
      </c>
      <c r="G14" s="461">
        <f t="shared" si="29"/>
        <v>-33.08119868637111</v>
      </c>
      <c r="H14" s="461">
        <f t="shared" si="29"/>
        <v>-27.447233883058484</v>
      </c>
      <c r="I14" s="461">
        <f t="shared" si="29"/>
        <v>-19.165722495894908</v>
      </c>
      <c r="J14" s="462">
        <f t="shared" si="29"/>
        <v>-16.672194357366781</v>
      </c>
      <c r="K14" s="490">
        <f t="shared" si="29"/>
        <v>-17.131739811912215</v>
      </c>
      <c r="L14" s="491">
        <f t="shared" si="29"/>
        <v>-13.087151067323479</v>
      </c>
      <c r="M14" s="492">
        <f t="shared" si="29"/>
        <v>-5.8083208395802153</v>
      </c>
      <c r="N14" s="493">
        <f t="shared" si="17"/>
        <v>-23.319524443946857</v>
      </c>
      <c r="O14" s="494">
        <f t="shared" si="18"/>
        <v>-32.591309797482218</v>
      </c>
      <c r="P14" s="494">
        <f t="shared" si="19"/>
        <v>-21.09505024544006</v>
      </c>
      <c r="Q14" s="495">
        <f t="shared" si="20"/>
        <v>-12.009070572938635</v>
      </c>
      <c r="R14" s="496">
        <f t="shared" si="21"/>
        <v>-22.253738764951944</v>
      </c>
      <c r="S14" s="497">
        <f t="shared" ref="S14:AD14" si="30">(333/11.6)-S4</f>
        <v>1.8973965517241353</v>
      </c>
      <c r="T14" s="498">
        <f t="shared" si="30"/>
        <v>-0.69310344827585979</v>
      </c>
      <c r="U14" s="498">
        <f t="shared" si="30"/>
        <v>-6.3931034482758626</v>
      </c>
      <c r="V14" s="498">
        <f t="shared" si="30"/>
        <v>-10.321198686371108</v>
      </c>
      <c r="W14" s="498">
        <f t="shared" si="30"/>
        <v>-15.560830721003132</v>
      </c>
      <c r="X14" s="498">
        <f t="shared" si="30"/>
        <v>-17.66362976406533</v>
      </c>
      <c r="Y14" s="499">
        <f t="shared" si="30"/>
        <v>-13.753103448275862</v>
      </c>
      <c r="Z14" s="513">
        <f t="shared" si="30"/>
        <v>-14.995376175548582</v>
      </c>
      <c r="AA14" s="513">
        <f t="shared" si="30"/>
        <v>-14.622627257799675</v>
      </c>
      <c r="AB14" s="498">
        <f t="shared" si="30"/>
        <v>-20.277627257799669</v>
      </c>
      <c r="AC14" s="499">
        <f t="shared" si="30"/>
        <v>-15.157648902821318</v>
      </c>
      <c r="AD14" s="525">
        <f t="shared" si="30"/>
        <v>-23.390722495894916</v>
      </c>
      <c r="AE14" s="501">
        <f t="shared" si="23"/>
        <v>-1.7296034482758624</v>
      </c>
      <c r="AF14" s="500">
        <f t="shared" si="24"/>
        <v>-14.515219723813189</v>
      </c>
      <c r="AG14" s="500">
        <f t="shared" si="25"/>
        <v>-14.457035627208038</v>
      </c>
      <c r="AH14" s="500">
        <f t="shared" si="26"/>
        <v>-19.608666218838636</v>
      </c>
      <c r="AI14" s="502">
        <f t="shared" si="27"/>
        <v>-12.577631254533932</v>
      </c>
      <c r="AJ14" s="537">
        <f t="shared" ref="AJ14:AU14" si="31">(333/11.6)-AJ4</f>
        <v>-25.01310344827586</v>
      </c>
      <c r="AK14" s="538">
        <f t="shared" si="31"/>
        <v>-25.733103448275859</v>
      </c>
      <c r="AL14" s="538">
        <f t="shared" si="31"/>
        <v>-22.493103448275864</v>
      </c>
      <c r="AM14" s="539">
        <f t="shared" si="31"/>
        <v>-23.58310344827586</v>
      </c>
      <c r="AN14" s="539">
        <f t="shared" si="31"/>
        <v>-21.83310344827586</v>
      </c>
      <c r="AO14" s="539">
        <f t="shared" si="31"/>
        <v>-17.76310344827586</v>
      </c>
      <c r="AP14" s="539">
        <f t="shared" si="31"/>
        <v>-18.863103448275861</v>
      </c>
      <c r="AQ14" s="540">
        <f t="shared" si="31"/>
        <v>-21.51310344827586</v>
      </c>
      <c r="AR14" s="541">
        <f t="shared" si="31"/>
        <v>-24.961603448275856</v>
      </c>
      <c r="AS14" s="542">
        <f t="shared" si="31"/>
        <v>-26.843103448275858</v>
      </c>
      <c r="AT14" s="543">
        <f t="shared" si="31"/>
        <v>-32.113103448275865</v>
      </c>
      <c r="AU14" s="544">
        <f t="shared" si="31"/>
        <v>-32.893103448275866</v>
      </c>
      <c r="AV14" s="542"/>
      <c r="AW14" s="543"/>
      <c r="AX14" s="543"/>
      <c r="AY14" s="543"/>
      <c r="AZ14" s="544"/>
      <c r="BB14"/>
      <c r="BX14" s="655"/>
      <c r="BY14" s="655"/>
      <c r="BZ14" s="655"/>
      <c r="CA14" s="655"/>
      <c r="CB14" s="655"/>
    </row>
    <row r="15" spans="1:83" s="507" customFormat="1">
      <c r="A15" s="799"/>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row>
    <row r="16" spans="1:83" s="507" customFormat="1">
      <c r="A16" s="1233" t="s">
        <v>354</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row>
    <row r="17" spans="1:84" s="507" customFormat="1"/>
    <row r="18" spans="1:84" s="507" customFormat="1" ht="18.75" thickBot="1">
      <c r="A18" s="799"/>
      <c r="B18" s="799"/>
      <c r="C18" s="799"/>
      <c r="D18" s="799"/>
      <c r="E18" s="799"/>
      <c r="F18" s="799"/>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c r="AH18" s="799"/>
      <c r="AI18" s="799"/>
      <c r="AJ18" s="799"/>
      <c r="AK18" s="799"/>
      <c r="AL18" s="799"/>
      <c r="AM18" s="799"/>
      <c r="AN18" s="799"/>
      <c r="AO18" s="799"/>
      <c r="AP18" s="799"/>
      <c r="AQ18" s="799"/>
      <c r="AR18" s="799"/>
      <c r="AS18" s="799"/>
      <c r="AT18" s="799"/>
      <c r="AU18" s="799"/>
      <c r="AV18" s="799"/>
      <c r="AW18" s="799"/>
      <c r="AX18" s="799"/>
      <c r="AY18" s="799"/>
      <c r="AZ18" s="799"/>
      <c r="BA18" s="799"/>
      <c r="BB18" s="799"/>
      <c r="BC18" s="799"/>
      <c r="BD18" s="799"/>
      <c r="BE18" s="799"/>
      <c r="BF18" s="799"/>
      <c r="BG18" s="799"/>
      <c r="BH18" s="799"/>
      <c r="BI18" s="799"/>
      <c r="BJ18" s="799"/>
      <c r="BK18" s="799"/>
      <c r="BL18" s="799"/>
      <c r="BM18" s="799"/>
      <c r="BN18" s="799"/>
      <c r="BO18" s="799"/>
      <c r="BP18" s="799"/>
      <c r="BQ18" s="799"/>
      <c r="BR18" s="799"/>
      <c r="BS18" s="799"/>
      <c r="BT18" s="726" t="s">
        <v>274</v>
      </c>
      <c r="BU18" s="726" t="s">
        <v>273</v>
      </c>
      <c r="BV18" s="726" t="s">
        <v>273</v>
      </c>
      <c r="BW18" s="799"/>
    </row>
    <row r="19" spans="1:84"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c r="CC19" s="770">
        <v>44105</v>
      </c>
      <c r="CD19" s="770">
        <v>44136</v>
      </c>
      <c r="CE19" s="770">
        <v>44166</v>
      </c>
    </row>
    <row r="20" spans="1:84" s="507" customFormat="1" ht="18" hidden="1" customHeigh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2">AVERAGE(AX21:AX24)</f>
        <v>482.5</v>
      </c>
      <c r="AY20" s="642">
        <f t="shared" si="32"/>
        <v>467.5</v>
      </c>
      <c r="AZ20" s="642">
        <f t="shared" si="32"/>
        <v>487.125</v>
      </c>
      <c r="BA20" s="642">
        <f t="shared" si="32"/>
        <v>555.75</v>
      </c>
      <c r="BB20" s="642">
        <f t="shared" si="32"/>
        <v>539.75</v>
      </c>
      <c r="BC20" s="642">
        <f t="shared" si="32"/>
        <v>560.625</v>
      </c>
      <c r="BD20" s="642">
        <f t="shared" si="32"/>
        <v>606.25</v>
      </c>
      <c r="BE20" s="642">
        <f t="shared" si="32"/>
        <v>651.875</v>
      </c>
      <c r="BF20" s="642">
        <f t="shared" si="32"/>
        <v>591.25</v>
      </c>
      <c r="BG20" s="642">
        <f t="shared" si="32"/>
        <v>453.75</v>
      </c>
      <c r="BH20" s="642">
        <f t="shared" si="32"/>
        <v>409.16666666666669</v>
      </c>
      <c r="BI20" s="642">
        <f t="shared" ref="BI20:BV20" si="33">AVERAGE(BI21:BI25)</f>
        <v>436</v>
      </c>
      <c r="BJ20" s="642">
        <f t="shared" si="33"/>
        <v>486</v>
      </c>
      <c r="BK20" s="642">
        <f t="shared" si="33"/>
        <v>513</v>
      </c>
      <c r="BL20" s="642">
        <f t="shared" si="33"/>
        <v>528.5</v>
      </c>
      <c r="BM20" s="642">
        <f t="shared" si="33"/>
        <v>428.75</v>
      </c>
      <c r="BN20" s="642">
        <f t="shared" si="33"/>
        <v>349.5</v>
      </c>
      <c r="BO20" s="642">
        <f t="shared" si="33"/>
        <v>380.625</v>
      </c>
      <c r="BP20" s="642">
        <f t="shared" si="33"/>
        <v>345.5</v>
      </c>
      <c r="BQ20" s="642">
        <f t="shared" si="33"/>
        <v>393.75</v>
      </c>
      <c r="BR20" s="642">
        <f t="shared" si="33"/>
        <v>432.5</v>
      </c>
      <c r="BS20" s="702">
        <f t="shared" si="33"/>
        <v>423.125</v>
      </c>
      <c r="BT20" s="702">
        <f t="shared" si="33"/>
        <v>485.625</v>
      </c>
      <c r="BU20" s="702">
        <f t="shared" si="33"/>
        <v>547.5</v>
      </c>
      <c r="BV20" s="702">
        <f t="shared" si="33"/>
        <v>407.5</v>
      </c>
      <c r="BW20" s="702">
        <f t="shared" ref="BW20:CB20" si="34">AVERAGE(BW21:BW26)</f>
        <v>278.75</v>
      </c>
      <c r="BX20" s="702">
        <f t="shared" si="34"/>
        <v>339.16666666666669</v>
      </c>
      <c r="BY20" s="674">
        <f t="shared" si="34"/>
        <v>320</v>
      </c>
      <c r="BZ20" s="674">
        <f t="shared" si="34"/>
        <v>335.83333333333331</v>
      </c>
      <c r="CA20" s="674">
        <f t="shared" si="34"/>
        <v>352.5</v>
      </c>
      <c r="CB20" s="771">
        <f t="shared" si="34"/>
        <v>361.66666666666669</v>
      </c>
    </row>
    <row r="21" spans="1:84" s="507" customFormat="1" ht="18" hidden="1" customHeigh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B26" si="35">(AX29+AX37)/2</f>
        <v>475</v>
      </c>
      <c r="AY21" s="657">
        <f t="shared" si="35"/>
        <v>465</v>
      </c>
      <c r="AZ21" s="657">
        <f t="shared" si="35"/>
        <v>485</v>
      </c>
      <c r="BA21" s="652">
        <f t="shared" si="35"/>
        <v>560</v>
      </c>
      <c r="BB21" s="657">
        <f t="shared" si="35"/>
        <v>540</v>
      </c>
      <c r="BC21" s="657">
        <f t="shared" si="35"/>
        <v>560</v>
      </c>
      <c r="BD21" s="657">
        <f t="shared" si="35"/>
        <v>602.5</v>
      </c>
      <c r="BE21" s="652">
        <f t="shared" si="35"/>
        <v>657.5</v>
      </c>
      <c r="BF21" s="657">
        <f t="shared" si="35"/>
        <v>605</v>
      </c>
      <c r="BG21" s="657">
        <f t="shared" si="35"/>
        <v>460</v>
      </c>
      <c r="BH21" s="652">
        <f t="shared" si="35"/>
        <v>415</v>
      </c>
      <c r="BI21" s="657">
        <f t="shared" si="35"/>
        <v>435</v>
      </c>
      <c r="BJ21" s="657">
        <f t="shared" si="35"/>
        <v>485</v>
      </c>
      <c r="BK21" s="652">
        <f t="shared" si="35"/>
        <v>525</v>
      </c>
      <c r="BL21" s="657">
        <f t="shared" si="35"/>
        <v>520</v>
      </c>
      <c r="BM21" s="657">
        <f t="shared" si="35"/>
        <v>440</v>
      </c>
      <c r="BN21" s="657">
        <f t="shared" si="35"/>
        <v>352.5</v>
      </c>
      <c r="BO21" s="652">
        <f t="shared" si="35"/>
        <v>375</v>
      </c>
      <c r="BP21" s="657">
        <f t="shared" si="35"/>
        <v>345</v>
      </c>
      <c r="BQ21" s="657">
        <f t="shared" si="35"/>
        <v>382.5</v>
      </c>
      <c r="BR21" s="657">
        <f t="shared" si="35"/>
        <v>425</v>
      </c>
      <c r="BS21" s="652">
        <f t="shared" si="35"/>
        <v>427.5</v>
      </c>
      <c r="BT21" s="711">
        <f t="shared" si="35"/>
        <v>485</v>
      </c>
      <c r="BU21" s="657">
        <f t="shared" si="35"/>
        <v>550</v>
      </c>
      <c r="BV21" s="652">
        <f t="shared" si="35"/>
        <v>425</v>
      </c>
      <c r="BW21" s="652">
        <f t="shared" si="35"/>
        <v>275</v>
      </c>
      <c r="BX21" s="724">
        <f t="shared" si="35"/>
        <v>352.5</v>
      </c>
      <c r="BY21" s="652">
        <f t="shared" si="35"/>
        <v>310</v>
      </c>
      <c r="BZ21" s="652">
        <f t="shared" si="35"/>
        <v>345</v>
      </c>
      <c r="CA21" s="652">
        <f t="shared" si="35"/>
        <v>355</v>
      </c>
      <c r="CB21" s="772">
        <f t="shared" si="35"/>
        <v>365</v>
      </c>
    </row>
    <row r="22" spans="1:84" s="507" customFormat="1" ht="18" hidden="1" customHeigh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5"/>
        <v>490</v>
      </c>
      <c r="AY22" s="657">
        <f t="shared" si="35"/>
        <v>465</v>
      </c>
      <c r="AZ22" s="657">
        <f t="shared" si="35"/>
        <v>485</v>
      </c>
      <c r="BA22" s="657">
        <f t="shared" si="35"/>
        <v>550</v>
      </c>
      <c r="BB22" s="652">
        <f t="shared" si="35"/>
        <v>542.5</v>
      </c>
      <c r="BC22" s="662">
        <f t="shared" si="35"/>
        <v>567.5</v>
      </c>
      <c r="BD22" s="652">
        <f t="shared" si="35"/>
        <v>610</v>
      </c>
      <c r="BE22" s="657">
        <f t="shared" si="35"/>
        <v>660</v>
      </c>
      <c r="BF22" s="657">
        <f t="shared" si="35"/>
        <v>585</v>
      </c>
      <c r="BG22" s="657">
        <f t="shared" si="35"/>
        <v>460</v>
      </c>
      <c r="BH22" s="657">
        <f t="shared" si="35"/>
        <v>407.5</v>
      </c>
      <c r="BI22" s="657">
        <f t="shared" si="35"/>
        <v>437.5</v>
      </c>
      <c r="BJ22" s="657">
        <f t="shared" si="35"/>
        <v>490</v>
      </c>
      <c r="BK22" s="657">
        <f t="shared" si="35"/>
        <v>510</v>
      </c>
      <c r="BL22" s="652">
        <f t="shared" si="35"/>
        <v>527.5</v>
      </c>
      <c r="BM22" s="657">
        <f t="shared" si="35"/>
        <v>430</v>
      </c>
      <c r="BN22" s="657">
        <f t="shared" si="35"/>
        <v>355</v>
      </c>
      <c r="BO22" s="657">
        <f t="shared" si="35"/>
        <v>395</v>
      </c>
      <c r="BP22" s="657">
        <f t="shared" si="35"/>
        <v>345</v>
      </c>
      <c r="BQ22" s="657">
        <f t="shared" si="35"/>
        <v>397.5</v>
      </c>
      <c r="BR22" s="657">
        <f t="shared" si="35"/>
        <v>430</v>
      </c>
      <c r="BS22" s="657">
        <f t="shared" si="35"/>
        <v>420</v>
      </c>
      <c r="BT22" s="652">
        <f t="shared" si="35"/>
        <v>500</v>
      </c>
      <c r="BU22" s="657">
        <f t="shared" si="35"/>
        <v>545</v>
      </c>
      <c r="BV22" s="657">
        <f t="shared" si="35"/>
        <v>410</v>
      </c>
      <c r="BW22" s="652">
        <f t="shared" si="35"/>
        <v>275</v>
      </c>
      <c r="BX22" s="630">
        <f>(BX30+BX38)/2</f>
        <v>342.5</v>
      </c>
      <c r="BY22" s="652">
        <f>(BY30+BY38)/2</f>
        <v>332.5</v>
      </c>
      <c r="BZ22" s="652">
        <f>(BZ30+BZ38)/2</f>
        <v>322.5</v>
      </c>
      <c r="CA22" s="652">
        <f>(CA30+CA38)/2</f>
        <v>355</v>
      </c>
      <c r="CB22" s="772">
        <f>(CB30+CB38)/2</f>
        <v>360</v>
      </c>
    </row>
    <row r="23" spans="1:84" s="507" customFormat="1" ht="18" hidden="1" customHeigh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5"/>
        <v>487.5</v>
      </c>
      <c r="AY23" s="657">
        <f t="shared" si="35"/>
        <v>470</v>
      </c>
      <c r="AZ23" s="657">
        <f t="shared" si="35"/>
        <v>486</v>
      </c>
      <c r="BA23" s="657">
        <f t="shared" si="35"/>
        <v>550</v>
      </c>
      <c r="BB23" s="657">
        <f t="shared" si="35"/>
        <v>535</v>
      </c>
      <c r="BC23" s="657">
        <f t="shared" si="35"/>
        <v>560</v>
      </c>
      <c r="BD23" s="657">
        <f t="shared" si="35"/>
        <v>605</v>
      </c>
      <c r="BE23" s="657">
        <f t="shared" si="35"/>
        <v>640</v>
      </c>
      <c r="BF23" s="657">
        <f t="shared" si="35"/>
        <v>600</v>
      </c>
      <c r="BG23" s="657">
        <f t="shared" si="35"/>
        <v>455</v>
      </c>
      <c r="BH23" s="657">
        <f t="shared" si="35"/>
        <v>405</v>
      </c>
      <c r="BI23" s="652">
        <f t="shared" si="35"/>
        <v>440</v>
      </c>
      <c r="BJ23" s="657">
        <f t="shared" si="35"/>
        <v>480</v>
      </c>
      <c r="BK23" s="657">
        <f t="shared" si="35"/>
        <v>507.5</v>
      </c>
      <c r="BL23" s="657">
        <f t="shared" si="35"/>
        <v>535</v>
      </c>
      <c r="BM23" s="652">
        <f t="shared" si="35"/>
        <v>420</v>
      </c>
      <c r="BN23" s="657">
        <f t="shared" si="35"/>
        <v>325</v>
      </c>
      <c r="BO23" s="657">
        <f t="shared" si="35"/>
        <v>377.5</v>
      </c>
      <c r="BP23" s="657">
        <f t="shared" si="35"/>
        <v>342.5</v>
      </c>
      <c r="BQ23" s="657">
        <f t="shared" si="35"/>
        <v>395</v>
      </c>
      <c r="BR23" s="657">
        <f t="shared" si="35"/>
        <v>435</v>
      </c>
      <c r="BS23" s="657">
        <f t="shared" si="35"/>
        <v>425</v>
      </c>
      <c r="BT23" s="711">
        <f t="shared" si="35"/>
        <v>490</v>
      </c>
      <c r="BU23" s="652">
        <f t="shared" si="35"/>
        <v>540</v>
      </c>
      <c r="BV23" s="657">
        <f t="shared" si="35"/>
        <v>375</v>
      </c>
      <c r="BW23" s="652">
        <f t="shared" si="35"/>
        <v>275</v>
      </c>
      <c r="BX23" s="630">
        <f t="shared" si="35"/>
        <v>342.5</v>
      </c>
      <c r="BY23" s="652">
        <f t="shared" si="35"/>
        <v>317.5</v>
      </c>
      <c r="BZ23" s="652">
        <f t="shared" si="35"/>
        <v>332.5</v>
      </c>
      <c r="CA23" s="652">
        <f t="shared" si="35"/>
        <v>342.5</v>
      </c>
      <c r="CB23" s="772">
        <f t="shared" si="35"/>
        <v>355</v>
      </c>
    </row>
    <row r="24" spans="1:84" s="507" customFormat="1" ht="18" hidden="1" customHeigh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5"/>
        <v>477.5</v>
      </c>
      <c r="AY24" s="657">
        <f t="shared" si="35"/>
        <v>470</v>
      </c>
      <c r="AZ24" s="652">
        <f t="shared" si="35"/>
        <v>492.5</v>
      </c>
      <c r="BA24" s="657">
        <f t="shared" si="35"/>
        <v>563</v>
      </c>
      <c r="BB24" s="657">
        <f t="shared" si="35"/>
        <v>541.5</v>
      </c>
      <c r="BC24" s="657">
        <f t="shared" si="35"/>
        <v>555</v>
      </c>
      <c r="BD24" s="657">
        <f t="shared" si="35"/>
        <v>607.5</v>
      </c>
      <c r="BE24" s="657">
        <f t="shared" si="35"/>
        <v>650</v>
      </c>
      <c r="BF24" s="652">
        <f t="shared" si="35"/>
        <v>575</v>
      </c>
      <c r="BG24" s="652">
        <f t="shared" si="35"/>
        <v>440</v>
      </c>
      <c r="BH24" s="652"/>
      <c r="BI24" s="657">
        <f t="shared" si="35"/>
        <v>432.5</v>
      </c>
      <c r="BJ24" s="652">
        <f t="shared" si="35"/>
        <v>492.5</v>
      </c>
      <c r="BK24" s="657">
        <f t="shared" si="35"/>
        <v>512.5</v>
      </c>
      <c r="BL24" s="657">
        <f t="shared" si="35"/>
        <v>535</v>
      </c>
      <c r="BM24" s="652">
        <f t="shared" si="35"/>
        <v>425</v>
      </c>
      <c r="BN24" s="652">
        <f t="shared" si="35"/>
        <v>360</v>
      </c>
      <c r="BO24" s="652">
        <f t="shared" si="35"/>
        <v>375</v>
      </c>
      <c r="BP24" s="657">
        <f t="shared" si="35"/>
        <v>345</v>
      </c>
      <c r="BQ24" s="652">
        <f t="shared" si="35"/>
        <v>400</v>
      </c>
      <c r="BR24" s="657">
        <f t="shared" si="35"/>
        <v>435</v>
      </c>
      <c r="BS24" s="657"/>
      <c r="BT24" s="705"/>
      <c r="BU24" s="706"/>
      <c r="BV24" s="657">
        <f>(BV32+BV40)/2</f>
        <v>420</v>
      </c>
      <c r="BW24" s="657">
        <f>(BW32+BW40)/2</f>
        <v>290</v>
      </c>
      <c r="BX24" s="724">
        <f t="shared" si="35"/>
        <v>352.5</v>
      </c>
      <c r="BY24" s="652">
        <f t="shared" si="35"/>
        <v>337.5</v>
      </c>
      <c r="BZ24" s="652">
        <f t="shared" si="35"/>
        <v>342.5</v>
      </c>
      <c r="CA24" s="652">
        <f t="shared" si="35"/>
        <v>365</v>
      </c>
      <c r="CB24" s="772">
        <f t="shared" si="35"/>
        <v>370</v>
      </c>
    </row>
    <row r="25" spans="1:84" s="507" customFormat="1" ht="18" hidden="1" customHeigh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36">(BW33+BW41)/2</f>
        <v>277.5</v>
      </c>
      <c r="BX25" s="672">
        <f t="shared" si="36"/>
        <v>342.5</v>
      </c>
      <c r="BY25" s="652">
        <f t="shared" si="36"/>
        <v>290</v>
      </c>
      <c r="BZ25" s="652">
        <f t="shared" si="35"/>
        <v>352.5</v>
      </c>
      <c r="CA25" s="652">
        <f t="shared" si="35"/>
        <v>362.5</v>
      </c>
      <c r="CB25" s="772">
        <f t="shared" si="35"/>
        <v>367.5</v>
      </c>
    </row>
    <row r="26" spans="1:84" s="507" customFormat="1" ht="18" hidden="1" customHeigh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36"/>
        <v>280</v>
      </c>
      <c r="BX26" s="724">
        <f t="shared" si="36"/>
        <v>302.5</v>
      </c>
      <c r="BY26" s="652">
        <f t="shared" si="36"/>
        <v>332.5</v>
      </c>
      <c r="BZ26" s="652">
        <f t="shared" si="35"/>
        <v>320</v>
      </c>
      <c r="CA26" s="652">
        <f t="shared" si="35"/>
        <v>335</v>
      </c>
      <c r="CB26" s="772">
        <f t="shared" si="35"/>
        <v>352.5</v>
      </c>
    </row>
    <row r="27" spans="1:84"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row>
    <row r="28" spans="1:84"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37">AVERAGE(AY29:AY32)</f>
        <v>471.25</v>
      </c>
      <c r="AZ28" s="642">
        <v>484</v>
      </c>
      <c r="BA28" s="642">
        <f t="shared" si="37"/>
        <v>555.75</v>
      </c>
      <c r="BB28" s="642">
        <f t="shared" si="37"/>
        <v>536.25</v>
      </c>
      <c r="BC28" s="642">
        <f t="shared" si="37"/>
        <v>552.5</v>
      </c>
      <c r="BD28" s="642">
        <f t="shared" si="37"/>
        <v>595</v>
      </c>
      <c r="BE28" s="642">
        <f t="shared" ref="BE28:BS28" si="38">AVERAGE(BE29:BE33)</f>
        <v>642</v>
      </c>
      <c r="BF28" s="642">
        <f t="shared" si="38"/>
        <v>597</v>
      </c>
      <c r="BG28" s="642">
        <f t="shared" si="38"/>
        <v>461</v>
      </c>
      <c r="BH28" s="642">
        <f t="shared" si="38"/>
        <v>416.66666666666669</v>
      </c>
      <c r="BI28" s="642">
        <f t="shared" si="38"/>
        <v>429</v>
      </c>
      <c r="BJ28" s="642">
        <f t="shared" si="38"/>
        <v>472</v>
      </c>
      <c r="BK28" s="642">
        <f t="shared" si="38"/>
        <v>503</v>
      </c>
      <c r="BL28" s="642">
        <f t="shared" si="38"/>
        <v>524</v>
      </c>
      <c r="BM28" s="642">
        <f t="shared" si="38"/>
        <v>438.75</v>
      </c>
      <c r="BN28" s="642">
        <f t="shared" si="38"/>
        <v>357</v>
      </c>
      <c r="BO28" s="642">
        <f t="shared" si="38"/>
        <v>386.25</v>
      </c>
      <c r="BP28" s="642">
        <f t="shared" si="38"/>
        <v>340</v>
      </c>
      <c r="BQ28" s="642">
        <f t="shared" si="38"/>
        <v>380</v>
      </c>
      <c r="BR28" s="642">
        <f t="shared" si="38"/>
        <v>424</v>
      </c>
      <c r="BS28" s="642">
        <f t="shared" si="38"/>
        <v>417.5</v>
      </c>
      <c r="BT28" s="642">
        <f>AVERAGE(BT29:BT33)</f>
        <v>475</v>
      </c>
      <c r="BU28" s="642">
        <f>AVERAGE(BU29:BU33)</f>
        <v>533.75</v>
      </c>
      <c r="BV28" s="642">
        <f>AVERAGE(BV29:BV33)</f>
        <v>378.75</v>
      </c>
      <c r="BW28" s="642">
        <f t="shared" ref="BW28:CE28" si="39">AVERAGE(BW29:BW34)</f>
        <v>266.66666666666669</v>
      </c>
      <c r="BX28" s="642">
        <f t="shared" si="39"/>
        <v>336.66666666666669</v>
      </c>
      <c r="BY28" s="642">
        <f t="shared" si="39"/>
        <v>328.33333333333331</v>
      </c>
      <c r="BZ28" s="642">
        <f t="shared" si="39"/>
        <v>343.75</v>
      </c>
      <c r="CA28" s="642">
        <f t="shared" si="39"/>
        <v>358.33333333333331</v>
      </c>
      <c r="CB28" s="642">
        <f t="shared" si="39"/>
        <v>366.66666666666669</v>
      </c>
      <c r="CC28" s="773">
        <f t="shared" si="39"/>
        <v>366.66666666666669</v>
      </c>
      <c r="CD28" s="773">
        <f t="shared" si="39"/>
        <v>375</v>
      </c>
      <c r="CE28" s="773">
        <f t="shared" si="39"/>
        <v>382.5</v>
      </c>
    </row>
    <row r="29" spans="1:84" s="507" customFormat="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24">
        <v>355</v>
      </c>
      <c r="CA29" s="630">
        <v>360</v>
      </c>
      <c r="CB29" s="724">
        <v>370</v>
      </c>
      <c r="CC29" s="774">
        <v>365</v>
      </c>
      <c r="CD29" s="774">
        <v>370</v>
      </c>
      <c r="CE29" s="774">
        <v>375</v>
      </c>
    </row>
    <row r="30" spans="1:84" s="507" customFormat="1">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800">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24">
        <v>330</v>
      </c>
      <c r="CA30" s="630">
        <v>360</v>
      </c>
      <c r="CB30" s="630">
        <v>365</v>
      </c>
      <c r="CC30" s="774">
        <v>370</v>
      </c>
      <c r="CD30" s="774">
        <v>380</v>
      </c>
      <c r="CE30" s="774">
        <v>385</v>
      </c>
    </row>
    <row r="31" spans="1:84" s="507" customFormat="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24">
        <v>340</v>
      </c>
      <c r="CA31" s="724">
        <v>350</v>
      </c>
      <c r="CB31" s="724">
        <v>360</v>
      </c>
      <c r="CC31" s="774">
        <v>365</v>
      </c>
      <c r="CD31" s="774">
        <v>380</v>
      </c>
      <c r="CE31" s="774">
        <v>390</v>
      </c>
      <c r="CF31" s="798"/>
    </row>
    <row r="32" spans="1:84" s="507" customForma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800">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24">
        <v>350</v>
      </c>
      <c r="CA32" s="630">
        <v>370</v>
      </c>
      <c r="CB32" s="724">
        <v>375</v>
      </c>
      <c r="CC32" s="774">
        <v>365</v>
      </c>
      <c r="CD32" s="774">
        <v>370</v>
      </c>
      <c r="CE32" s="774">
        <v>375</v>
      </c>
    </row>
    <row r="33" spans="1:84"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672">
        <v>360</v>
      </c>
      <c r="CA33" s="630">
        <v>370</v>
      </c>
      <c r="CB33" s="724">
        <v>370</v>
      </c>
      <c r="CC33" s="746">
        <v>370</v>
      </c>
      <c r="CD33" s="746">
        <v>375</v>
      </c>
      <c r="CE33" s="774">
        <v>380</v>
      </c>
    </row>
    <row r="34" spans="1:84" s="507" customForma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24">
        <v>327.5</v>
      </c>
      <c r="CA34" s="724">
        <v>340</v>
      </c>
      <c r="CB34" s="724">
        <v>360</v>
      </c>
      <c r="CC34" s="775">
        <v>365</v>
      </c>
      <c r="CD34" s="775">
        <v>375</v>
      </c>
      <c r="CE34" s="775">
        <v>390</v>
      </c>
    </row>
    <row r="35" spans="1:84" s="507" customForma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row>
    <row r="36" spans="1:84"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40">AVERAGE(AY37:AY40)</f>
        <v>463.75</v>
      </c>
      <c r="AZ36" s="642">
        <f t="shared" si="40"/>
        <v>490.5</v>
      </c>
      <c r="BA36" s="642">
        <f t="shared" si="40"/>
        <v>555.75</v>
      </c>
      <c r="BB36" s="642">
        <f t="shared" si="40"/>
        <v>543.25</v>
      </c>
      <c r="BC36" s="642">
        <f t="shared" si="40"/>
        <v>568.75</v>
      </c>
      <c r="BD36" s="642">
        <f t="shared" si="40"/>
        <v>617.5</v>
      </c>
      <c r="BE36" s="642">
        <f t="shared" ref="BE36:BV36" si="41">AVERAGE(BE37:BE41)</f>
        <v>659</v>
      </c>
      <c r="BF36" s="642">
        <f t="shared" si="41"/>
        <v>588</v>
      </c>
      <c r="BG36" s="642">
        <f t="shared" si="41"/>
        <v>442</v>
      </c>
      <c r="BH36" s="642">
        <f t="shared" si="41"/>
        <v>401.66666666666669</v>
      </c>
      <c r="BI36" s="642">
        <f>AVERAGE(BI37:BI41)</f>
        <v>443</v>
      </c>
      <c r="BJ36" s="642">
        <f t="shared" si="41"/>
        <v>500</v>
      </c>
      <c r="BK36" s="642">
        <f t="shared" si="41"/>
        <v>523</v>
      </c>
      <c r="BL36" s="642">
        <f t="shared" si="41"/>
        <v>533</v>
      </c>
      <c r="BM36" s="642">
        <f t="shared" si="41"/>
        <v>418.75</v>
      </c>
      <c r="BN36" s="642">
        <f t="shared" si="41"/>
        <v>342</v>
      </c>
      <c r="BO36" s="642">
        <f t="shared" si="41"/>
        <v>375</v>
      </c>
      <c r="BP36" s="642">
        <f t="shared" si="41"/>
        <v>351</v>
      </c>
      <c r="BQ36" s="642">
        <f t="shared" si="41"/>
        <v>392</v>
      </c>
      <c r="BR36" s="642">
        <f t="shared" si="41"/>
        <v>441</v>
      </c>
      <c r="BS36" s="642">
        <f t="shared" si="41"/>
        <v>428.75</v>
      </c>
      <c r="BT36" s="642">
        <f t="shared" si="41"/>
        <v>496.25</v>
      </c>
      <c r="BU36" s="642">
        <f t="shared" si="41"/>
        <v>561.25</v>
      </c>
      <c r="BV36" s="642">
        <f t="shared" si="41"/>
        <v>436.25</v>
      </c>
      <c r="BW36" s="642">
        <f t="shared" ref="BW36:CE36" si="42">AVERAGE(BW37:BW42)</f>
        <v>290.83333333333331</v>
      </c>
      <c r="BX36" s="642">
        <f t="shared" si="42"/>
        <v>341.66666666666669</v>
      </c>
      <c r="BY36" s="642">
        <f t="shared" si="42"/>
        <v>311.66666666666669</v>
      </c>
      <c r="BZ36" s="642">
        <f t="shared" si="42"/>
        <v>327.91666666666669</v>
      </c>
      <c r="CA36" s="642">
        <f t="shared" si="42"/>
        <v>346.66666666666669</v>
      </c>
      <c r="CB36" s="642">
        <f t="shared" si="42"/>
        <v>356.66666666666669</v>
      </c>
      <c r="CC36" s="660">
        <f t="shared" si="42"/>
        <v>372.5</v>
      </c>
      <c r="CD36" s="660">
        <f t="shared" si="42"/>
        <v>384.16666666666669</v>
      </c>
      <c r="CE36" s="660">
        <f t="shared" si="42"/>
        <v>395</v>
      </c>
    </row>
    <row r="37" spans="1:84" s="507" customFormat="1">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24">
        <v>335</v>
      </c>
      <c r="CA37" s="630">
        <v>350</v>
      </c>
      <c r="CB37" s="724">
        <v>360</v>
      </c>
      <c r="CC37" s="746">
        <v>375</v>
      </c>
      <c r="CD37" s="746">
        <v>385</v>
      </c>
      <c r="CE37" s="746">
        <v>395</v>
      </c>
    </row>
    <row r="38" spans="1:84"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800">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24">
        <v>315</v>
      </c>
      <c r="CA38" s="630">
        <v>350</v>
      </c>
      <c r="CB38" s="630">
        <v>355</v>
      </c>
      <c r="CC38" s="746">
        <v>375</v>
      </c>
      <c r="CD38" s="746">
        <v>390</v>
      </c>
      <c r="CE38" s="746">
        <v>395</v>
      </c>
    </row>
    <row r="39" spans="1:84"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24">
        <v>325</v>
      </c>
      <c r="CA39" s="724">
        <v>335</v>
      </c>
      <c r="CB39" s="724">
        <v>350</v>
      </c>
      <c r="CC39" s="746">
        <v>370</v>
      </c>
      <c r="CD39" s="746">
        <v>385</v>
      </c>
      <c r="CE39" s="746">
        <v>395</v>
      </c>
      <c r="CF39" s="798"/>
    </row>
    <row r="40" spans="1:84"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800">
        <v>620</v>
      </c>
      <c r="BE40" s="662">
        <v>655</v>
      </c>
      <c r="BF40" s="800">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630">
        <v>335</v>
      </c>
      <c r="CA40" s="724">
        <v>360</v>
      </c>
      <c r="CB40" s="724">
        <v>365</v>
      </c>
      <c r="CC40" s="746">
        <v>370</v>
      </c>
      <c r="CD40" s="746">
        <v>375</v>
      </c>
      <c r="CE40" s="746">
        <v>380</v>
      </c>
    </row>
    <row r="41" spans="1:84"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800"/>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672">
        <v>345</v>
      </c>
      <c r="CA41" s="724">
        <v>355</v>
      </c>
      <c r="CB41" s="724">
        <v>365</v>
      </c>
      <c r="CC41" s="747">
        <v>375</v>
      </c>
      <c r="CD41" s="747">
        <v>385</v>
      </c>
      <c r="CE41" s="747">
        <v>400</v>
      </c>
    </row>
    <row r="42" spans="1:84" s="507" customFormat="1">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00"/>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24">
        <v>312.5</v>
      </c>
      <c r="CA42" s="724">
        <v>330</v>
      </c>
      <c r="CB42" s="724">
        <v>345</v>
      </c>
      <c r="CC42" s="747">
        <v>370</v>
      </c>
      <c r="CD42" s="747">
        <v>385</v>
      </c>
      <c r="CE42" s="747">
        <v>405</v>
      </c>
    </row>
    <row r="43" spans="1:84"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4"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E44" si="43">AY6-AY20</f>
        <v>149.33000000000004</v>
      </c>
      <c r="AZ44" s="642">
        <f t="shared" si="43"/>
        <v>198.55499999999995</v>
      </c>
      <c r="BA44" s="642">
        <f t="shared" si="43"/>
        <v>95.189999999999941</v>
      </c>
      <c r="BB44" s="642">
        <f t="shared" si="43"/>
        <v>124.06000000000006</v>
      </c>
      <c r="BC44" s="642">
        <f t="shared" si="43"/>
        <v>98.595000000000027</v>
      </c>
      <c r="BD44" s="642">
        <f t="shared" si="43"/>
        <v>65.75</v>
      </c>
      <c r="BE44" s="642">
        <f t="shared" si="43"/>
        <v>35.335000000000036</v>
      </c>
      <c r="BF44" s="642">
        <f t="shared" si="43"/>
        <v>-65.410000000000082</v>
      </c>
      <c r="BG44" s="642">
        <f t="shared" si="43"/>
        <v>38.25</v>
      </c>
      <c r="BH44" s="642">
        <f t="shared" si="43"/>
        <v>70.773333333333255</v>
      </c>
      <c r="BI44" s="642">
        <f t="shared" si="43"/>
        <v>86.509999999999991</v>
      </c>
      <c r="BJ44" s="642">
        <f t="shared" si="43"/>
        <v>69.269999999999982</v>
      </c>
      <c r="BK44" s="642">
        <f t="shared" si="43"/>
        <v>70.980000000000018</v>
      </c>
      <c r="BL44" s="642">
        <f t="shared" si="43"/>
        <v>26.050000000000068</v>
      </c>
      <c r="BM44" s="642">
        <f t="shared" si="43"/>
        <v>51.099999999999966</v>
      </c>
      <c r="BN44" s="642">
        <f t="shared" si="43"/>
        <v>165.45000000000005</v>
      </c>
      <c r="BO44" s="642">
        <f t="shared" si="43"/>
        <v>89.324999999999989</v>
      </c>
      <c r="BP44" s="642">
        <f t="shared" si="43"/>
        <v>155.76999999999998</v>
      </c>
      <c r="BQ44" s="642">
        <f t="shared" si="43"/>
        <v>129.63</v>
      </c>
      <c r="BR44" s="642">
        <f t="shared" si="43"/>
        <v>110.5</v>
      </c>
      <c r="BS44" s="642">
        <f t="shared" si="43"/>
        <v>167.57499999999993</v>
      </c>
      <c r="BT44" s="642">
        <f t="shared" si="43"/>
        <v>74.295000000000073</v>
      </c>
      <c r="BU44" s="642">
        <f t="shared" si="43"/>
        <v>-64.800000000000011</v>
      </c>
      <c r="BV44" s="642">
        <f t="shared" si="43"/>
        <v>-109.03818181818184</v>
      </c>
      <c r="BW44" s="642">
        <f t="shared" si="43"/>
        <v>-99.799999999999983</v>
      </c>
      <c r="BX44" s="642">
        <f t="shared" si="43"/>
        <v>-90.466666666666669</v>
      </c>
      <c r="BY44" s="642">
        <f t="shared" si="43"/>
        <v>42.730000000000018</v>
      </c>
      <c r="BZ44" s="642">
        <f t="shared" si="43"/>
        <v>51.916666666666686</v>
      </c>
      <c r="CA44" s="642">
        <f t="shared" si="43"/>
        <v>45.599999999999909</v>
      </c>
      <c r="CB44" s="642">
        <f t="shared" si="43"/>
        <v>37.333333333333314</v>
      </c>
      <c r="CC44" s="642">
        <f t="shared" si="43"/>
        <v>391.8</v>
      </c>
      <c r="CD44" s="642">
        <f t="shared" si="43"/>
        <v>394.5</v>
      </c>
      <c r="CE44" s="642">
        <f t="shared" si="43"/>
        <v>399</v>
      </c>
    </row>
    <row r="45" spans="1:84" s="507" customFormat="1">
      <c r="A45" s="799"/>
      <c r="B45" s="505"/>
      <c r="C45" s="505"/>
      <c r="D45" s="505"/>
      <c r="E45" s="505"/>
      <c r="F45" s="505"/>
      <c r="G45" s="505"/>
      <c r="H45" s="505"/>
      <c r="I45" s="505"/>
      <c r="J45" s="505"/>
      <c r="K45" s="505"/>
      <c r="L45" s="505"/>
      <c r="M45" s="505"/>
      <c r="N45" s="506"/>
      <c r="O45" s="505"/>
      <c r="P45" s="505"/>
      <c r="Q45" s="505"/>
      <c r="R45" s="505"/>
      <c r="AD45" s="521"/>
      <c r="AU45" s="521"/>
      <c r="BB45" s="623"/>
    </row>
    <row r="46" spans="1:84">
      <c r="D46" s="509"/>
      <c r="E46" s="509"/>
      <c r="F46" s="509"/>
      <c r="G46" s="509"/>
      <c r="H46" s="509"/>
      <c r="I46" s="509"/>
      <c r="J46" s="509"/>
      <c r="K46" s="509"/>
      <c r="L46" s="509"/>
      <c r="M46" s="509"/>
      <c r="BU46" s="725"/>
    </row>
    <row r="47" spans="1:84">
      <c r="D47" s="509"/>
      <c r="E47" s="509"/>
      <c r="F47" s="509"/>
      <c r="G47" s="509"/>
      <c r="H47" s="509"/>
      <c r="I47" s="509"/>
      <c r="J47" s="509"/>
      <c r="K47" s="509"/>
      <c r="L47" s="509"/>
      <c r="M47" s="509"/>
    </row>
    <row r="424" spans="1:80"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row>
    <row r="569" spans="14:14">
      <c r="N569" s="510">
        <v>32.659999999999997</v>
      </c>
    </row>
    <row r="571" spans="14:14">
      <c r="N571" s="510">
        <v>31.45</v>
      </c>
    </row>
    <row r="577" spans="14:14">
      <c r="N577" s="510">
        <v>26.62</v>
      </c>
    </row>
  </sheetData>
  <mergeCells count="9">
    <mergeCell ref="BH2:BS2"/>
    <mergeCell ref="BT2:CC2"/>
    <mergeCell ref="A16:BW16"/>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577"/>
  <sheetViews>
    <sheetView topLeftCell="BT10" zoomScale="85" zoomScaleNormal="85" workbookViewId="0">
      <selection activeCell="CG19" sqref="CG19:CG28"/>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customWidth="1"/>
    <col min="80" max="80" width="10" style="432" customWidth="1"/>
    <col min="81" max="82" width="11.5" style="432" customWidth="1"/>
    <col min="83" max="83" width="11.625" style="432" customWidth="1"/>
    <col min="84" max="84" width="9.125" style="432" customWidth="1"/>
    <col min="85" max="85" width="92.375" style="432" customWidth="1"/>
    <col min="86" max="16384" width="9.125" style="432"/>
  </cols>
  <sheetData>
    <row r="1" spans="1:84" ht="18.75" thickBot="1">
      <c r="A1" s="428" t="s">
        <v>355</v>
      </c>
      <c r="B1" s="429"/>
      <c r="C1" s="429"/>
      <c r="D1" s="429"/>
      <c r="E1" s="429"/>
      <c r="F1" s="429"/>
      <c r="G1" s="429"/>
      <c r="H1" s="429"/>
      <c r="I1" s="429"/>
      <c r="J1" s="429"/>
      <c r="K1" s="429"/>
      <c r="L1" s="430"/>
      <c r="M1" s="430"/>
      <c r="N1" s="431"/>
      <c r="O1" s="431"/>
      <c r="P1" s="431"/>
      <c r="Q1" s="431"/>
      <c r="R1" s="431"/>
      <c r="BB1" s="548"/>
    </row>
    <row r="2" spans="1:84"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c r="CF2" s="804">
        <v>2021</v>
      </c>
    </row>
    <row r="3" spans="1:84"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c r="CF3" s="803">
        <v>44197</v>
      </c>
    </row>
    <row r="4" spans="1:84">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09">
        <v>43.987250000000003</v>
      </c>
      <c r="CB4" s="709">
        <v>41.49522727272727</v>
      </c>
      <c r="CC4" s="699">
        <v>41</v>
      </c>
      <c r="CD4" s="699">
        <v>42</v>
      </c>
      <c r="CE4" s="699">
        <v>43</v>
      </c>
      <c r="CF4" s="699">
        <v>45</v>
      </c>
    </row>
    <row r="5" spans="1:84"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09">
        <v>42.899999999999991</v>
      </c>
      <c r="CB5" s="709">
        <v>42.988181818181815</v>
      </c>
      <c r="CC5" s="699">
        <v>43.25</v>
      </c>
      <c r="CD5" s="699">
        <v>43</v>
      </c>
      <c r="CE5" s="699">
        <v>43</v>
      </c>
      <c r="CF5" s="699">
        <v>44.5</v>
      </c>
    </row>
    <row r="6" spans="1:84"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F6" si="11">(BV5*9)+12</f>
        <v>298.46181818181816</v>
      </c>
      <c r="BW6" s="737">
        <f t="shared" si="11"/>
        <v>178.95000000000002</v>
      </c>
      <c r="BX6" s="737">
        <f t="shared" si="11"/>
        <v>248.70000000000002</v>
      </c>
      <c r="BY6" s="737">
        <f t="shared" si="11"/>
        <v>362.73</v>
      </c>
      <c r="BZ6" s="737">
        <f t="shared" si="11"/>
        <v>387.75</v>
      </c>
      <c r="CA6" s="709">
        <f t="shared" si="11"/>
        <v>398.09999999999991</v>
      </c>
      <c r="CB6" s="709">
        <f t="shared" si="11"/>
        <v>398.89363636363635</v>
      </c>
      <c r="CC6" s="699">
        <f t="shared" si="11"/>
        <v>401.25</v>
      </c>
      <c r="CD6" s="699">
        <f t="shared" si="11"/>
        <v>399</v>
      </c>
      <c r="CE6" s="699">
        <f t="shared" si="11"/>
        <v>399</v>
      </c>
      <c r="CF6" s="699">
        <f t="shared" si="11"/>
        <v>412.5</v>
      </c>
    </row>
    <row r="7" spans="1:84"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E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8">
        <f t="shared" si="13"/>
        <v>355</v>
      </c>
      <c r="CB7" s="708">
        <f t="shared" si="13"/>
        <v>360</v>
      </c>
      <c r="CC7" s="708">
        <f t="shared" si="13"/>
        <v>377.5</v>
      </c>
      <c r="CD7" s="700">
        <f t="shared" si="13"/>
        <v>420</v>
      </c>
      <c r="CE7" s="700">
        <f t="shared" si="13"/>
        <v>420</v>
      </c>
      <c r="CF7" s="700">
        <f t="shared" ref="CF7" si="14">(CF8+CF9)/2</f>
        <v>415</v>
      </c>
    </row>
    <row r="8" spans="1:84"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9">
        <v>375</v>
      </c>
      <c r="CD8" s="707">
        <v>415</v>
      </c>
      <c r="CE8" s="707">
        <v>415</v>
      </c>
      <c r="CF8" s="707">
        <v>410</v>
      </c>
    </row>
    <row r="9" spans="1:84"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9">
        <v>380</v>
      </c>
      <c r="CD9" s="707">
        <v>425</v>
      </c>
      <c r="CE9" s="707">
        <v>425</v>
      </c>
      <c r="CF9" s="707">
        <v>420</v>
      </c>
    </row>
    <row r="10" spans="1:84"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E10" si="15">AW6-AW7</f>
        <v>51.069999999999936</v>
      </c>
      <c r="AX10" s="650">
        <f t="shared" si="15"/>
        <v>108.60000000000002</v>
      </c>
      <c r="AY10" s="650">
        <f t="shared" si="15"/>
        <v>144.33000000000004</v>
      </c>
      <c r="AZ10" s="650">
        <f t="shared" si="15"/>
        <v>183.17999999999995</v>
      </c>
      <c r="BA10" s="650">
        <f t="shared" si="15"/>
        <v>90.939999999999941</v>
      </c>
      <c r="BB10" s="650">
        <f t="shared" si="15"/>
        <v>101.31000000000006</v>
      </c>
      <c r="BC10" s="650">
        <f t="shared" si="15"/>
        <v>71.720000000000027</v>
      </c>
      <c r="BD10" s="650">
        <f t="shared" si="15"/>
        <v>54.5</v>
      </c>
      <c r="BE10" s="650">
        <f t="shared" si="15"/>
        <v>32.210000000000036</v>
      </c>
      <c r="BF10" s="650">
        <f t="shared" si="15"/>
        <v>-6.6600000000000819</v>
      </c>
      <c r="BG10" s="618">
        <f t="shared" si="15"/>
        <v>62</v>
      </c>
      <c r="BH10" s="650">
        <f t="shared" si="15"/>
        <v>54.939999999999941</v>
      </c>
      <c r="BI10" s="650">
        <f t="shared" si="15"/>
        <v>67.509999999999991</v>
      </c>
      <c r="BJ10" s="650">
        <f t="shared" si="15"/>
        <v>50.269999999999982</v>
      </c>
      <c r="BK10" s="650">
        <f t="shared" si="15"/>
        <v>58.980000000000018</v>
      </c>
      <c r="BL10" s="650">
        <f t="shared" si="15"/>
        <v>27.050000000000068</v>
      </c>
      <c r="BM10" s="650">
        <f t="shared" si="15"/>
        <v>57.349999999999966</v>
      </c>
      <c r="BN10" s="650">
        <f t="shared" si="15"/>
        <v>149.95000000000005</v>
      </c>
      <c r="BO10" s="650">
        <f t="shared" si="15"/>
        <v>104.94999999999999</v>
      </c>
      <c r="BP10" s="650">
        <f t="shared" si="15"/>
        <v>146.26999999999998</v>
      </c>
      <c r="BQ10" s="650">
        <f t="shared" si="15"/>
        <v>95.88</v>
      </c>
      <c r="BR10" s="650">
        <f t="shared" si="15"/>
        <v>105.5</v>
      </c>
      <c r="BS10" s="650">
        <f t="shared" si="15"/>
        <v>143.19999999999993</v>
      </c>
      <c r="BT10" s="710">
        <f t="shared" si="15"/>
        <v>-17.579999999999927</v>
      </c>
      <c r="BU10" s="710">
        <f t="shared" si="15"/>
        <v>-42.300000000000011</v>
      </c>
      <c r="BV10" s="710">
        <f t="shared" si="15"/>
        <v>-156.53818181818184</v>
      </c>
      <c r="BW10" s="710">
        <f t="shared" si="15"/>
        <v>-56.049999999999983</v>
      </c>
      <c r="BX10" s="710">
        <f t="shared" si="15"/>
        <v>-91.299999999999983</v>
      </c>
      <c r="BY10" s="710">
        <f t="shared" si="15"/>
        <v>22.730000000000018</v>
      </c>
      <c r="BZ10" s="710">
        <f t="shared" si="15"/>
        <v>37.75</v>
      </c>
      <c r="CA10" s="708">
        <f t="shared" si="15"/>
        <v>43.099999999999909</v>
      </c>
      <c r="CB10" s="708">
        <f t="shared" si="15"/>
        <v>38.893636363636347</v>
      </c>
      <c r="CC10" s="701">
        <f t="shared" si="15"/>
        <v>23.75</v>
      </c>
      <c r="CD10" s="701">
        <f t="shared" si="15"/>
        <v>-21</v>
      </c>
      <c r="CE10" s="701">
        <f t="shared" si="15"/>
        <v>-21</v>
      </c>
      <c r="CF10" s="701">
        <f t="shared" ref="CF10" si="16">CF6-CF7</f>
        <v>-2.5</v>
      </c>
    </row>
    <row r="11" spans="1:84"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4"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E12" si="17">BZ3</f>
        <v>44013</v>
      </c>
      <c r="CA12" s="573">
        <f t="shared" si="17"/>
        <v>44044</v>
      </c>
      <c r="CB12" s="573">
        <f t="shared" si="17"/>
        <v>44075</v>
      </c>
      <c r="CC12" s="573">
        <f t="shared" si="17"/>
        <v>44105</v>
      </c>
      <c r="CD12" s="573">
        <f t="shared" si="17"/>
        <v>44136</v>
      </c>
      <c r="CE12" s="573">
        <f t="shared" si="17"/>
        <v>44166</v>
      </c>
      <c r="CF12" s="803">
        <f t="shared" ref="CF12" si="18">CF3</f>
        <v>44197</v>
      </c>
    </row>
    <row r="13" spans="1:84" ht="18.75" thickBot="1">
      <c r="A13" s="484" t="s">
        <v>237</v>
      </c>
      <c r="B13" s="452">
        <f t="shared" ref="B13:M13" si="19">(B7/11.6)-B4</f>
        <v>-7.6432512315270955</v>
      </c>
      <c r="C13" s="453">
        <f t="shared" si="19"/>
        <v>-16.01966379310344</v>
      </c>
      <c r="D13" s="453">
        <f t="shared" si="19"/>
        <v>-12.933589341692787</v>
      </c>
      <c r="E13" s="453">
        <f t="shared" si="19"/>
        <v>-18.549523809523819</v>
      </c>
      <c r="F13" s="453">
        <f t="shared" si="19"/>
        <v>-23.125965517241376</v>
      </c>
      <c r="G13" s="453">
        <f t="shared" si="19"/>
        <v>-25.667405582922832</v>
      </c>
      <c r="H13" s="453">
        <f t="shared" si="19"/>
        <v>-21.0679235382309</v>
      </c>
      <c r="I13" s="453">
        <f t="shared" si="19"/>
        <v>-15.200205254515595</v>
      </c>
      <c r="J13" s="454">
        <f t="shared" si="19"/>
        <v>-17.189435736677126</v>
      </c>
      <c r="K13" s="454">
        <f t="shared" si="19"/>
        <v>-14.631739811912215</v>
      </c>
      <c r="L13" s="455">
        <f t="shared" si="19"/>
        <v>-6.3630131362889983</v>
      </c>
      <c r="M13" s="485">
        <f t="shared" si="19"/>
        <v>5.6571964017990979</v>
      </c>
      <c r="N13" s="452">
        <f t="shared" ref="N13:N14" si="20">AVERAGE(B13:D13)</f>
        <v>-12.198834788774441</v>
      </c>
      <c r="O13" s="453">
        <f t="shared" ref="O13:O14" si="21">AVERAGE(E13:G13)</f>
        <v>-22.447631636562676</v>
      </c>
      <c r="P13" s="453">
        <f t="shared" ref="P13:P14" si="22">AVERAGE(H13:J13)</f>
        <v>-17.81918817647454</v>
      </c>
      <c r="Q13" s="486">
        <f t="shared" ref="Q13:Q14" si="23">AVERAGE(K13:M13)</f>
        <v>-5.112518848800705</v>
      </c>
      <c r="R13" s="487">
        <f t="shared" ref="R13:R14" si="24">AVERAGE(B13:M13)</f>
        <v>-14.39454336265309</v>
      </c>
      <c r="S13" s="456">
        <f t="shared" ref="S13:AD13" si="25">(S7/11.6)-S4</f>
        <v>4.4836034482758613</v>
      </c>
      <c r="T13" s="457">
        <f t="shared" si="25"/>
        <v>-3.7965517241379274</v>
      </c>
      <c r="U13" s="457">
        <f t="shared" si="25"/>
        <v>-9.065517241379311</v>
      </c>
      <c r="V13" s="457">
        <f t="shared" si="25"/>
        <v>-10.407405582922831</v>
      </c>
      <c r="W13" s="457">
        <f t="shared" si="25"/>
        <v>-14.353934169278993</v>
      </c>
      <c r="X13" s="457">
        <f t="shared" si="25"/>
        <v>-16.715353901996366</v>
      </c>
      <c r="Y13" s="488">
        <f t="shared" si="25"/>
        <v>-16.511724137931033</v>
      </c>
      <c r="Z13" s="512">
        <f t="shared" si="25"/>
        <v>-18.960893416927892</v>
      </c>
      <c r="AA13" s="512">
        <f t="shared" si="25"/>
        <v>-17.036420361247952</v>
      </c>
      <c r="AB13" s="457">
        <f t="shared" si="25"/>
        <v>-18.639696223316911</v>
      </c>
      <c r="AC13" s="488">
        <f t="shared" si="25"/>
        <v>-8.5197178683385602</v>
      </c>
      <c r="AD13" s="520">
        <f t="shared" si="25"/>
        <v>-17.959688013136294</v>
      </c>
      <c r="AE13" s="459">
        <f t="shared" ref="AE13:AE14" si="26">AVERAGE(S13:U13)</f>
        <v>-2.7928218390804589</v>
      </c>
      <c r="AF13" s="458">
        <f t="shared" ref="AF13:AF14" si="27">AVERAGE(V13:X13)</f>
        <v>-13.825564551399395</v>
      </c>
      <c r="AG13" s="458">
        <f t="shared" ref="AG13:AG14" si="28">AVERAGE(Y13:AA13)</f>
        <v>-17.503012638702291</v>
      </c>
      <c r="AH13" s="458">
        <f t="shared" ref="AH13:AH14" si="29">AVERAGE(AB13:AD13)</f>
        <v>-15.039700701597255</v>
      </c>
      <c r="AI13" s="531">
        <f t="shared" ref="AI13:AI14" si="30">AVERAGE(S13:AD13)</f>
        <v>-12.290274932694849</v>
      </c>
      <c r="AJ13" s="619">
        <f t="shared" ref="AJ13:CA13" si="31">(AJ7/11.6)-AJ4</f>
        <v>-13.633793103448276</v>
      </c>
      <c r="AK13" s="620">
        <f t="shared" si="31"/>
        <v>-6.5951724137931009</v>
      </c>
      <c r="AL13" s="545">
        <f t="shared" si="31"/>
        <v>-4.6482758620689637</v>
      </c>
      <c r="AM13" s="546">
        <f t="shared" si="31"/>
        <v>-12.634827586206896</v>
      </c>
      <c r="AN13" s="546">
        <f t="shared" si="31"/>
        <v>-17.134827586206896</v>
      </c>
      <c r="AO13" s="546">
        <f t="shared" si="31"/>
        <v>-13.064827586206896</v>
      </c>
      <c r="AP13" s="546">
        <f t="shared" si="31"/>
        <v>-16.966551724137929</v>
      </c>
      <c r="AQ13" s="546">
        <f t="shared" si="31"/>
        <v>-12.28896551724138</v>
      </c>
      <c r="AR13" s="546">
        <f t="shared" si="31"/>
        <v>-11.427120689655169</v>
      </c>
      <c r="AS13" s="546">
        <f t="shared" si="31"/>
        <v>-5.7655172413793068</v>
      </c>
      <c r="AT13" s="546">
        <f t="shared" si="31"/>
        <v>-11.03551724137931</v>
      </c>
      <c r="AU13" s="621">
        <f t="shared" si="31"/>
        <v>-11.600000000000001</v>
      </c>
      <c r="AV13" s="568">
        <f t="shared" si="31"/>
        <v>-16.189999999999998</v>
      </c>
      <c r="AW13" s="569">
        <f t="shared" si="31"/>
        <v>-18.323448275862063</v>
      </c>
      <c r="AX13" s="569">
        <f t="shared" si="31"/>
        <v>-22.007241379310344</v>
      </c>
      <c r="AY13" s="569">
        <f t="shared" si="31"/>
        <v>-27.537241379310338</v>
      </c>
      <c r="AZ13" s="569">
        <f t="shared" si="31"/>
        <v>-31.091034482758616</v>
      </c>
      <c r="BA13" s="569">
        <f t="shared" si="31"/>
        <v>-25.314137931034487</v>
      </c>
      <c r="BB13" s="569">
        <f t="shared" si="31"/>
        <v>-24.628620689655179</v>
      </c>
      <c r="BC13" s="569">
        <f t="shared" si="31"/>
        <v>-21.843448275862059</v>
      </c>
      <c r="BD13" s="569">
        <f t="shared" si="31"/>
        <v>-21.767241379310342</v>
      </c>
      <c r="BE13" s="569">
        <f t="shared" si="31"/>
        <v>-22.924482758620691</v>
      </c>
      <c r="BF13" s="569">
        <f t="shared" si="31"/>
        <v>-19.654827586206899</v>
      </c>
      <c r="BG13" s="664">
        <f t="shared" si="31"/>
        <v>-20.25103448275862</v>
      </c>
      <c r="BH13" s="669">
        <f t="shared" si="31"/>
        <v>-22.442068965517237</v>
      </c>
      <c r="BI13" s="669">
        <f t="shared" si="31"/>
        <v>-25.345862068965509</v>
      </c>
      <c r="BJ13" s="669">
        <f t="shared" si="31"/>
        <v>-23.395517241379316</v>
      </c>
      <c r="BK13" s="669">
        <f t="shared" si="31"/>
        <v>-25.691379310344828</v>
      </c>
      <c r="BL13" s="669">
        <f t="shared" si="31"/>
        <v>-23.905862068965511</v>
      </c>
      <c r="BM13" s="669">
        <f t="shared" si="31"/>
        <v>-25.337586206896546</v>
      </c>
      <c r="BN13" s="669">
        <f t="shared" si="31"/>
        <v>-31.78448275862069</v>
      </c>
      <c r="BO13" s="669">
        <f t="shared" si="31"/>
        <v>-27.64448275862069</v>
      </c>
      <c r="BP13" s="669">
        <f t="shared" si="31"/>
        <v>-30.516551724137926</v>
      </c>
      <c r="BQ13" s="669">
        <f t="shared" si="31"/>
        <v>-22.516551724137926</v>
      </c>
      <c r="BR13" s="669">
        <f t="shared" si="31"/>
        <v>-24.084482758620688</v>
      </c>
      <c r="BS13" s="669">
        <f t="shared" si="31"/>
        <v>-25.422413793103445</v>
      </c>
      <c r="BT13" s="669">
        <f>(BT7/11.6)-BT4</f>
        <v>-14.505517241379316</v>
      </c>
      <c r="BU13" s="669">
        <f t="shared" si="31"/>
        <v>-8.9613793103448245</v>
      </c>
      <c r="BV13" s="669">
        <f>(BV7/11.6)-BV4</f>
        <v>5.5241379310344811</v>
      </c>
      <c r="BW13" s="669">
        <f t="shared" si="31"/>
        <v>-0.13137931034482619</v>
      </c>
      <c r="BX13" s="669">
        <f t="shared" si="31"/>
        <v>-1.1596551724137925</v>
      </c>
      <c r="BY13" s="669">
        <f t="shared" si="31"/>
        <v>-11.479655172413793</v>
      </c>
      <c r="BZ13" s="669">
        <f t="shared" si="31"/>
        <v>-12.827586206896552</v>
      </c>
      <c r="CA13" s="669">
        <f t="shared" si="31"/>
        <v>-13.383801724137932</v>
      </c>
      <c r="CB13" s="669">
        <f>(CB7/11.6)-CB4</f>
        <v>-10.46074451410658</v>
      </c>
      <c r="CC13" s="664">
        <f>(CC7/11.6)-CC4</f>
        <v>-8.4568965517241352</v>
      </c>
      <c r="CD13" s="664">
        <f>(CD7/11.6)-CD4</f>
        <v>-5.7931034482758577</v>
      </c>
      <c r="CE13" s="664">
        <f>(CE7/11.6)-CE4</f>
        <v>-6.7931034482758577</v>
      </c>
      <c r="CF13" s="664">
        <f>(CF7/11.6)-CF4</f>
        <v>-9.224137931034484</v>
      </c>
    </row>
    <row r="14" spans="1:84" s="503" customFormat="1" ht="18" hidden="1" customHeight="1">
      <c r="A14" s="489" t="s">
        <v>238</v>
      </c>
      <c r="B14" s="460">
        <f>(333/11.6)-B4</f>
        <v>-16.867389162561576</v>
      </c>
      <c r="C14" s="461">
        <f t="shared" ref="C14:M14" si="32">(333/11.6)-C4</f>
        <v>-27.140353448275857</v>
      </c>
      <c r="D14" s="461">
        <f t="shared" si="32"/>
        <v>-25.950830721003133</v>
      </c>
      <c r="E14" s="461">
        <f t="shared" si="32"/>
        <v>-29.842627257799681</v>
      </c>
      <c r="F14" s="461">
        <f t="shared" si="32"/>
        <v>-34.85010344827586</v>
      </c>
      <c r="G14" s="461">
        <f t="shared" si="32"/>
        <v>-33.08119868637111</v>
      </c>
      <c r="H14" s="461">
        <f t="shared" si="32"/>
        <v>-27.447233883058484</v>
      </c>
      <c r="I14" s="461">
        <f t="shared" si="32"/>
        <v>-19.165722495894908</v>
      </c>
      <c r="J14" s="462">
        <f t="shared" si="32"/>
        <v>-16.672194357366781</v>
      </c>
      <c r="K14" s="490">
        <f t="shared" si="32"/>
        <v>-17.131739811912215</v>
      </c>
      <c r="L14" s="491">
        <f t="shared" si="32"/>
        <v>-13.087151067323479</v>
      </c>
      <c r="M14" s="492">
        <f t="shared" si="32"/>
        <v>-5.8083208395802153</v>
      </c>
      <c r="N14" s="493">
        <f t="shared" si="20"/>
        <v>-23.319524443946857</v>
      </c>
      <c r="O14" s="494">
        <f t="shared" si="21"/>
        <v>-32.591309797482218</v>
      </c>
      <c r="P14" s="494">
        <f t="shared" si="22"/>
        <v>-21.09505024544006</v>
      </c>
      <c r="Q14" s="495">
        <f t="shared" si="23"/>
        <v>-12.009070572938635</v>
      </c>
      <c r="R14" s="496">
        <f t="shared" si="24"/>
        <v>-22.253738764951944</v>
      </c>
      <c r="S14" s="497">
        <f t="shared" ref="S14:AD14" si="33">(333/11.6)-S4</f>
        <v>1.8973965517241353</v>
      </c>
      <c r="T14" s="498">
        <f t="shared" si="33"/>
        <v>-0.69310344827585979</v>
      </c>
      <c r="U14" s="498">
        <f t="shared" si="33"/>
        <v>-6.3931034482758626</v>
      </c>
      <c r="V14" s="498">
        <f t="shared" si="33"/>
        <v>-10.321198686371108</v>
      </c>
      <c r="W14" s="498">
        <f t="shared" si="33"/>
        <v>-15.560830721003132</v>
      </c>
      <c r="X14" s="498">
        <f t="shared" si="33"/>
        <v>-17.66362976406533</v>
      </c>
      <c r="Y14" s="499">
        <f t="shared" si="33"/>
        <v>-13.753103448275862</v>
      </c>
      <c r="Z14" s="513">
        <f t="shared" si="33"/>
        <v>-14.995376175548582</v>
      </c>
      <c r="AA14" s="513">
        <f t="shared" si="33"/>
        <v>-14.622627257799675</v>
      </c>
      <c r="AB14" s="498">
        <f t="shared" si="33"/>
        <v>-20.277627257799669</v>
      </c>
      <c r="AC14" s="499">
        <f t="shared" si="33"/>
        <v>-15.157648902821318</v>
      </c>
      <c r="AD14" s="525">
        <f t="shared" si="33"/>
        <v>-23.390722495894916</v>
      </c>
      <c r="AE14" s="501">
        <f t="shared" si="26"/>
        <v>-1.7296034482758624</v>
      </c>
      <c r="AF14" s="500">
        <f t="shared" si="27"/>
        <v>-14.515219723813189</v>
      </c>
      <c r="AG14" s="500">
        <f t="shared" si="28"/>
        <v>-14.457035627208038</v>
      </c>
      <c r="AH14" s="500">
        <f t="shared" si="29"/>
        <v>-19.608666218838636</v>
      </c>
      <c r="AI14" s="502">
        <f t="shared" si="30"/>
        <v>-12.577631254533932</v>
      </c>
      <c r="AJ14" s="537">
        <f t="shared" ref="AJ14:AU14" si="34">(333/11.6)-AJ4</f>
        <v>-25.01310344827586</v>
      </c>
      <c r="AK14" s="538">
        <f t="shared" si="34"/>
        <v>-25.733103448275859</v>
      </c>
      <c r="AL14" s="538">
        <f t="shared" si="34"/>
        <v>-22.493103448275864</v>
      </c>
      <c r="AM14" s="539">
        <f t="shared" si="34"/>
        <v>-23.58310344827586</v>
      </c>
      <c r="AN14" s="539">
        <f t="shared" si="34"/>
        <v>-21.83310344827586</v>
      </c>
      <c r="AO14" s="539">
        <f t="shared" si="34"/>
        <v>-17.76310344827586</v>
      </c>
      <c r="AP14" s="539">
        <f t="shared" si="34"/>
        <v>-18.863103448275861</v>
      </c>
      <c r="AQ14" s="540">
        <f t="shared" si="34"/>
        <v>-21.51310344827586</v>
      </c>
      <c r="AR14" s="541">
        <f t="shared" si="34"/>
        <v>-24.961603448275856</v>
      </c>
      <c r="AS14" s="542">
        <f t="shared" si="34"/>
        <v>-26.843103448275858</v>
      </c>
      <c r="AT14" s="543">
        <f t="shared" si="34"/>
        <v>-32.113103448275865</v>
      </c>
      <c r="AU14" s="544">
        <f t="shared" si="34"/>
        <v>-32.893103448275866</v>
      </c>
      <c r="AV14" s="542"/>
      <c r="AW14" s="543"/>
      <c r="AX14" s="543"/>
      <c r="AY14" s="543"/>
      <c r="AZ14" s="544"/>
      <c r="BB14"/>
      <c r="BX14" s="655"/>
      <c r="BY14" s="655"/>
      <c r="BZ14" s="655"/>
      <c r="CA14" s="655"/>
      <c r="CB14" s="655"/>
    </row>
    <row r="15" spans="1:84" s="507" customFormat="1">
      <c r="A15" s="801"/>
      <c r="B15" s="505"/>
      <c r="C15" s="505"/>
      <c r="D15" s="505"/>
      <c r="E15" s="505"/>
      <c r="F15" s="505"/>
      <c r="G15" s="505"/>
      <c r="H15" s="505"/>
      <c r="I15" s="505"/>
      <c r="J15" s="505"/>
      <c r="K15" s="505"/>
      <c r="L15" s="505"/>
      <c r="M15" s="505"/>
      <c r="N15" s="506"/>
      <c r="O15" s="505"/>
      <c r="P15" s="505"/>
      <c r="Q15" s="505"/>
      <c r="R15" s="505"/>
      <c r="AD15" s="521"/>
      <c r="AU15" s="521"/>
      <c r="BB15"/>
      <c r="BX15" s="656"/>
      <c r="BY15" s="656"/>
      <c r="BZ15" s="656"/>
      <c r="CA15" s="656"/>
      <c r="CB15" s="656"/>
    </row>
    <row r="16" spans="1:84" s="507" customFormat="1">
      <c r="A16" s="1233" t="s">
        <v>356</v>
      </c>
      <c r="B16" s="1233"/>
      <c r="C16" s="1233"/>
      <c r="D16" s="1233"/>
      <c r="E16" s="1233"/>
      <c r="F16" s="1233"/>
      <c r="G16" s="1233"/>
      <c r="H16" s="1233"/>
      <c r="I16" s="1233"/>
      <c r="J16" s="1233"/>
      <c r="K16" s="1233"/>
      <c r="L16" s="1233"/>
      <c r="M16" s="1233"/>
      <c r="N16" s="1233"/>
      <c r="O16" s="1233"/>
      <c r="P16" s="1233"/>
      <c r="Q16" s="1233"/>
      <c r="R16" s="1233"/>
      <c r="S16" s="1233"/>
      <c r="T16" s="1233"/>
      <c r="U16" s="1233"/>
      <c r="V16" s="1233"/>
      <c r="W16" s="1233"/>
      <c r="X16" s="1233"/>
      <c r="Y16" s="1233"/>
      <c r="Z16" s="1233"/>
      <c r="AA16" s="1233"/>
      <c r="AB16" s="1233"/>
      <c r="AC16" s="1233"/>
      <c r="AD16" s="1233"/>
      <c r="AE16" s="1233"/>
      <c r="AF16" s="1233"/>
      <c r="AG16" s="1233"/>
      <c r="AH16" s="1233"/>
      <c r="AI16" s="1233"/>
      <c r="AJ16" s="1233"/>
      <c r="AK16" s="1233"/>
      <c r="AL16" s="1233"/>
      <c r="AM16" s="1233"/>
      <c r="AN16" s="1233"/>
      <c r="AO16" s="1233"/>
      <c r="AP16" s="1233"/>
      <c r="AQ16" s="1233"/>
      <c r="AR16" s="1233"/>
      <c r="AS16" s="1233"/>
      <c r="AT16" s="1233"/>
      <c r="AU16" s="1233"/>
      <c r="AV16" s="1233"/>
      <c r="AW16" s="1233"/>
      <c r="AX16" s="1233"/>
      <c r="AY16" s="1233"/>
      <c r="AZ16" s="1233"/>
      <c r="BA16" s="1233"/>
      <c r="BB16" s="1233"/>
      <c r="BC16" s="1233"/>
      <c r="BD16" s="1233"/>
      <c r="BE16" s="1233"/>
      <c r="BF16" s="1233"/>
      <c r="BG16" s="1233"/>
      <c r="BH16" s="1233"/>
      <c r="BI16" s="1233"/>
      <c r="BJ16" s="1233"/>
      <c r="BK16" s="1233"/>
      <c r="BL16" s="1233"/>
      <c r="BM16" s="1233"/>
      <c r="BN16" s="1233"/>
      <c r="BO16" s="1233"/>
      <c r="BP16" s="1233"/>
      <c r="BQ16" s="1233"/>
      <c r="BR16" s="1233"/>
      <c r="BS16" s="1233"/>
      <c r="BT16" s="1233"/>
      <c r="BU16" s="1233"/>
      <c r="BV16" s="1233"/>
      <c r="BW16" s="1233"/>
      <c r="BX16" s="656"/>
      <c r="BY16" s="656"/>
      <c r="BZ16" s="656"/>
      <c r="CA16" s="656"/>
      <c r="CB16" s="656"/>
    </row>
    <row r="17" spans="1:85" s="507" customFormat="1"/>
    <row r="18" spans="1:85" s="507" customFormat="1" ht="18.75" thickBot="1">
      <c r="A18" s="801"/>
      <c r="B18" s="801"/>
      <c r="C18" s="801"/>
      <c r="D18" s="801"/>
      <c r="E18" s="801"/>
      <c r="F18" s="801"/>
      <c r="G18" s="801"/>
      <c r="H18" s="801"/>
      <c r="I18" s="801"/>
      <c r="J18" s="801"/>
      <c r="K18" s="801"/>
      <c r="L18" s="801"/>
      <c r="M18" s="801"/>
      <c r="N18" s="801"/>
      <c r="O18" s="801"/>
      <c r="P18" s="801"/>
      <c r="Q18" s="801"/>
      <c r="R18" s="801"/>
      <c r="S18" s="801"/>
      <c r="T18" s="801"/>
      <c r="U18" s="801"/>
      <c r="V18" s="801"/>
      <c r="W18" s="801"/>
      <c r="X18" s="801"/>
      <c r="Y18" s="801"/>
      <c r="Z18" s="801"/>
      <c r="AA18" s="801"/>
      <c r="AB18" s="801"/>
      <c r="AC18" s="801"/>
      <c r="AD18" s="801"/>
      <c r="AE18" s="801"/>
      <c r="AF18" s="801"/>
      <c r="AG18" s="801"/>
      <c r="AH18" s="801"/>
      <c r="AI18" s="801"/>
      <c r="AJ18" s="801"/>
      <c r="AK18" s="801"/>
      <c r="AL18" s="801"/>
      <c r="AM18" s="801"/>
      <c r="AN18" s="801"/>
      <c r="AO18" s="801"/>
      <c r="AP18" s="801"/>
      <c r="AQ18" s="801"/>
      <c r="AR18" s="801"/>
      <c r="AS18" s="801"/>
      <c r="AT18" s="801"/>
      <c r="AU18" s="801"/>
      <c r="AV18" s="801"/>
      <c r="AW18" s="801"/>
      <c r="AX18" s="801"/>
      <c r="AY18" s="801"/>
      <c r="AZ18" s="801"/>
      <c r="BA18" s="801"/>
      <c r="BB18" s="801"/>
      <c r="BC18" s="801"/>
      <c r="BD18" s="801"/>
      <c r="BE18" s="801"/>
      <c r="BF18" s="801"/>
      <c r="BG18" s="801"/>
      <c r="BH18" s="801"/>
      <c r="BI18" s="801"/>
      <c r="BJ18" s="801"/>
      <c r="BK18" s="801"/>
      <c r="BL18" s="801"/>
      <c r="BM18" s="801"/>
      <c r="BN18" s="801"/>
      <c r="BO18" s="801"/>
      <c r="BP18" s="801"/>
      <c r="BQ18" s="801"/>
      <c r="BR18" s="801"/>
      <c r="BS18" s="801"/>
      <c r="BT18" s="726" t="s">
        <v>274</v>
      </c>
      <c r="BU18" s="726" t="s">
        <v>273</v>
      </c>
      <c r="BV18" s="726" t="s">
        <v>273</v>
      </c>
      <c r="BW18" s="801"/>
    </row>
    <row r="19" spans="1:85" s="507" customFormat="1" ht="18.75" thickBot="1">
      <c r="A19" s="626"/>
      <c r="B19" s="627"/>
      <c r="C19" s="627"/>
      <c r="D19" s="627"/>
      <c r="E19" s="627"/>
      <c r="F19" s="627"/>
      <c r="G19" s="627"/>
      <c r="H19" s="627"/>
      <c r="I19" s="627"/>
      <c r="J19" s="627"/>
      <c r="K19" s="627"/>
      <c r="L19" s="627"/>
      <c r="M19" s="627"/>
      <c r="N19" s="628"/>
      <c r="O19" s="627"/>
      <c r="P19" s="627"/>
      <c r="Q19" s="627"/>
      <c r="R19" s="627"/>
      <c r="S19" s="629"/>
      <c r="T19" s="629"/>
      <c r="U19" s="629"/>
      <c r="V19" s="629"/>
      <c r="W19" s="629"/>
      <c r="X19" s="629"/>
      <c r="Y19" s="629"/>
      <c r="Z19" s="629"/>
      <c r="AA19" s="629"/>
      <c r="AB19" s="629"/>
      <c r="AC19" s="629"/>
      <c r="AD19" s="630"/>
      <c r="AE19" s="629"/>
      <c r="AF19" s="629"/>
      <c r="AG19" s="629"/>
      <c r="AH19" s="629"/>
      <c r="AI19" s="629"/>
      <c r="AJ19" s="629"/>
      <c r="AK19" s="629"/>
      <c r="AL19" s="629"/>
      <c r="AM19" s="629"/>
      <c r="AN19" s="629"/>
      <c r="AO19" s="629"/>
      <c r="AP19" s="629"/>
      <c r="AQ19" s="629"/>
      <c r="AR19" s="629"/>
      <c r="AS19" s="629"/>
      <c r="AT19" s="629"/>
      <c r="AU19" s="630"/>
      <c r="AV19" s="631">
        <v>43101</v>
      </c>
      <c r="AW19" s="631">
        <v>43132</v>
      </c>
      <c r="AX19" s="631">
        <v>43160</v>
      </c>
      <c r="AY19" s="631">
        <v>43191</v>
      </c>
      <c r="AZ19" s="631">
        <v>43221</v>
      </c>
      <c r="BA19" s="631">
        <v>43252</v>
      </c>
      <c r="BB19" s="631">
        <v>43283</v>
      </c>
      <c r="BC19" s="631">
        <v>43315</v>
      </c>
      <c r="BD19" s="631">
        <v>43347</v>
      </c>
      <c r="BE19" s="631">
        <v>43378</v>
      </c>
      <c r="BF19" s="631">
        <v>43410</v>
      </c>
      <c r="BG19" s="631">
        <v>43441</v>
      </c>
      <c r="BH19" s="716">
        <v>43466</v>
      </c>
      <c r="BI19" s="716">
        <v>43497</v>
      </c>
      <c r="BJ19" s="716">
        <v>43526</v>
      </c>
      <c r="BK19" s="716">
        <v>43558</v>
      </c>
      <c r="BL19" s="717">
        <v>43586</v>
      </c>
      <c r="BM19" s="717">
        <v>43617</v>
      </c>
      <c r="BN19" s="717">
        <v>43647</v>
      </c>
      <c r="BO19" s="717">
        <v>43678</v>
      </c>
      <c r="BP19" s="717">
        <v>43709</v>
      </c>
      <c r="BQ19" s="717">
        <v>43739</v>
      </c>
      <c r="BR19" s="717">
        <v>43770</v>
      </c>
      <c r="BS19" s="719">
        <v>43800</v>
      </c>
      <c r="BT19" s="720">
        <v>43831</v>
      </c>
      <c r="BU19" s="720">
        <v>43863</v>
      </c>
      <c r="BV19" s="720">
        <v>43895</v>
      </c>
      <c r="BW19" s="720">
        <v>43926</v>
      </c>
      <c r="BX19" s="720">
        <v>43952</v>
      </c>
      <c r="BY19" s="720">
        <v>43983</v>
      </c>
      <c r="BZ19" s="720">
        <v>44013</v>
      </c>
      <c r="CA19" s="720">
        <v>44044</v>
      </c>
      <c r="CB19" s="770">
        <v>44075</v>
      </c>
      <c r="CC19" s="770">
        <v>44105</v>
      </c>
      <c r="CD19" s="770">
        <v>44136</v>
      </c>
      <c r="CE19" s="770">
        <v>44166</v>
      </c>
      <c r="CF19" s="803">
        <v>44197</v>
      </c>
      <c r="CG19" s="1235" t="s">
        <v>311</v>
      </c>
    </row>
    <row r="20" spans="1:85" s="507" customFormat="1" ht="18" hidden="1" customHeight="1">
      <c r="A20" s="633" t="s">
        <v>250</v>
      </c>
      <c r="B20" s="634"/>
      <c r="C20" s="634"/>
      <c r="D20" s="634"/>
      <c r="E20" s="634"/>
      <c r="F20" s="634"/>
      <c r="G20" s="634"/>
      <c r="H20" s="634"/>
      <c r="I20" s="634"/>
      <c r="J20" s="634"/>
      <c r="K20" s="634"/>
      <c r="L20" s="634"/>
      <c r="M20" s="634"/>
      <c r="N20" s="635"/>
      <c r="O20" s="634"/>
      <c r="P20" s="634"/>
      <c r="Q20" s="634"/>
      <c r="R20" s="634"/>
      <c r="S20" s="636"/>
      <c r="T20" s="636"/>
      <c r="U20" s="636"/>
      <c r="V20" s="636"/>
      <c r="W20" s="636"/>
      <c r="X20" s="636"/>
      <c r="Y20" s="636"/>
      <c r="Z20" s="636"/>
      <c r="AA20" s="636"/>
      <c r="AB20" s="636"/>
      <c r="AC20" s="636"/>
      <c r="AD20" s="637"/>
      <c r="AE20" s="636"/>
      <c r="AF20" s="636"/>
      <c r="AG20" s="636"/>
      <c r="AH20" s="636"/>
      <c r="AI20" s="636"/>
      <c r="AJ20" s="636"/>
      <c r="AK20" s="636"/>
      <c r="AL20" s="636"/>
      <c r="AM20" s="636"/>
      <c r="AN20" s="636"/>
      <c r="AO20" s="636"/>
      <c r="AP20" s="636"/>
      <c r="AQ20" s="636"/>
      <c r="AR20" s="636"/>
      <c r="AS20" s="636"/>
      <c r="AT20" s="636"/>
      <c r="AU20" s="637"/>
      <c r="AV20" s="642">
        <f>(AV21+AV22+AV23)/3</f>
        <v>556.66666666666663</v>
      </c>
      <c r="AW20" s="642">
        <f>AVERAGE(AW21:AW24)</f>
        <v>530</v>
      </c>
      <c r="AX20" s="642">
        <f t="shared" ref="AX20:BH20" si="35">AVERAGE(AX21:AX24)</f>
        <v>482.5</v>
      </c>
      <c r="AY20" s="642">
        <f t="shared" si="35"/>
        <v>467.5</v>
      </c>
      <c r="AZ20" s="642">
        <f t="shared" si="35"/>
        <v>487.125</v>
      </c>
      <c r="BA20" s="642">
        <f t="shared" si="35"/>
        <v>555.75</v>
      </c>
      <c r="BB20" s="642">
        <f t="shared" si="35"/>
        <v>539.75</v>
      </c>
      <c r="BC20" s="642">
        <f t="shared" si="35"/>
        <v>560.625</v>
      </c>
      <c r="BD20" s="642">
        <f t="shared" si="35"/>
        <v>606.25</v>
      </c>
      <c r="BE20" s="642">
        <f t="shared" si="35"/>
        <v>651.875</v>
      </c>
      <c r="BF20" s="642">
        <f t="shared" si="35"/>
        <v>591.25</v>
      </c>
      <c r="BG20" s="642">
        <f t="shared" si="35"/>
        <v>453.75</v>
      </c>
      <c r="BH20" s="642">
        <f t="shared" si="35"/>
        <v>409.16666666666669</v>
      </c>
      <c r="BI20" s="642">
        <f t="shared" ref="BI20:BV20" si="36">AVERAGE(BI21:BI25)</f>
        <v>436</v>
      </c>
      <c r="BJ20" s="642">
        <f t="shared" si="36"/>
        <v>486</v>
      </c>
      <c r="BK20" s="642">
        <f t="shared" si="36"/>
        <v>513</v>
      </c>
      <c r="BL20" s="642">
        <f t="shared" si="36"/>
        <v>528.5</v>
      </c>
      <c r="BM20" s="642">
        <f t="shared" si="36"/>
        <v>428.75</v>
      </c>
      <c r="BN20" s="642">
        <f t="shared" si="36"/>
        <v>349.5</v>
      </c>
      <c r="BO20" s="642">
        <f t="shared" si="36"/>
        <v>380.625</v>
      </c>
      <c r="BP20" s="642">
        <f t="shared" si="36"/>
        <v>345.5</v>
      </c>
      <c r="BQ20" s="642">
        <f t="shared" si="36"/>
        <v>393.75</v>
      </c>
      <c r="BR20" s="642">
        <f t="shared" si="36"/>
        <v>432.5</v>
      </c>
      <c r="BS20" s="702">
        <f t="shared" si="36"/>
        <v>423.125</v>
      </c>
      <c r="BT20" s="702">
        <f t="shared" si="36"/>
        <v>485.625</v>
      </c>
      <c r="BU20" s="702">
        <f t="shared" si="36"/>
        <v>547.5</v>
      </c>
      <c r="BV20" s="702">
        <f t="shared" si="36"/>
        <v>407.5</v>
      </c>
      <c r="BW20" s="702">
        <f t="shared" ref="BW20:CB20" si="37">AVERAGE(BW21:BW26)</f>
        <v>278.75</v>
      </c>
      <c r="BX20" s="702">
        <f t="shared" si="37"/>
        <v>339.16666666666669</v>
      </c>
      <c r="BY20" s="674">
        <f t="shared" si="37"/>
        <v>320</v>
      </c>
      <c r="BZ20" s="674">
        <f t="shared" si="37"/>
        <v>335.83333333333331</v>
      </c>
      <c r="CA20" s="674">
        <f t="shared" si="37"/>
        <v>352.5</v>
      </c>
      <c r="CB20" s="771">
        <f t="shared" si="37"/>
        <v>361.66666666666669</v>
      </c>
      <c r="CC20" s="771">
        <f t="shared" ref="CC20:CF20" si="38">AVERAGE(CC21:CC26)</f>
        <v>369.58333333333331</v>
      </c>
      <c r="CD20" s="771">
        <f t="shared" si="38"/>
        <v>418.33333333333331</v>
      </c>
      <c r="CE20" s="771">
        <f t="shared" si="38"/>
        <v>418.75</v>
      </c>
      <c r="CF20" s="771">
        <f t="shared" si="38"/>
        <v>415.83333333333331</v>
      </c>
      <c r="CG20" s="1235"/>
    </row>
    <row r="21" spans="1:85" s="507" customFormat="1" ht="18" hidden="1" customHeight="1">
      <c r="A21" s="624" t="s">
        <v>240</v>
      </c>
      <c r="B21" s="627"/>
      <c r="C21" s="627"/>
      <c r="D21" s="627"/>
      <c r="E21" s="627"/>
      <c r="F21" s="627"/>
      <c r="G21" s="627"/>
      <c r="H21" s="627"/>
      <c r="I21" s="627"/>
      <c r="J21" s="627"/>
      <c r="K21" s="627"/>
      <c r="L21" s="627"/>
      <c r="M21" s="627"/>
      <c r="N21" s="628"/>
      <c r="O21" s="627"/>
      <c r="P21" s="627"/>
      <c r="Q21" s="627"/>
      <c r="R21" s="627"/>
      <c r="S21" s="629"/>
      <c r="T21" s="629"/>
      <c r="U21" s="629"/>
      <c r="V21" s="629"/>
      <c r="W21" s="629"/>
      <c r="X21" s="629"/>
      <c r="Y21" s="629"/>
      <c r="Z21" s="629"/>
      <c r="AA21" s="629"/>
      <c r="AB21" s="629"/>
      <c r="AC21" s="629"/>
      <c r="AD21" s="630"/>
      <c r="AE21" s="629"/>
      <c r="AF21" s="629"/>
      <c r="AG21" s="629"/>
      <c r="AH21" s="629"/>
      <c r="AI21" s="629"/>
      <c r="AJ21" s="629"/>
      <c r="AK21" s="629"/>
      <c r="AL21" s="629"/>
      <c r="AM21" s="629"/>
      <c r="AN21" s="629"/>
      <c r="AO21" s="629"/>
      <c r="AP21" s="629"/>
      <c r="AQ21" s="629"/>
      <c r="AR21" s="629"/>
      <c r="AS21" s="629"/>
      <c r="AT21" s="629"/>
      <c r="AU21" s="630"/>
      <c r="AV21" s="645">
        <v>575</v>
      </c>
      <c r="AW21" s="646">
        <v>540</v>
      </c>
      <c r="AX21" s="652">
        <f t="shared" ref="AX21:CB26" si="39">(AX29+AX37)/2</f>
        <v>475</v>
      </c>
      <c r="AY21" s="657">
        <f t="shared" si="39"/>
        <v>465</v>
      </c>
      <c r="AZ21" s="657">
        <f t="shared" si="39"/>
        <v>485</v>
      </c>
      <c r="BA21" s="652">
        <f t="shared" si="39"/>
        <v>560</v>
      </c>
      <c r="BB21" s="657">
        <f t="shared" si="39"/>
        <v>540</v>
      </c>
      <c r="BC21" s="657">
        <f t="shared" si="39"/>
        <v>560</v>
      </c>
      <c r="BD21" s="657">
        <f t="shared" si="39"/>
        <v>602.5</v>
      </c>
      <c r="BE21" s="652">
        <f t="shared" si="39"/>
        <v>657.5</v>
      </c>
      <c r="BF21" s="657">
        <f t="shared" si="39"/>
        <v>605</v>
      </c>
      <c r="BG21" s="657">
        <f t="shared" si="39"/>
        <v>460</v>
      </c>
      <c r="BH21" s="652">
        <f t="shared" si="39"/>
        <v>415</v>
      </c>
      <c r="BI21" s="657">
        <f t="shared" si="39"/>
        <v>435</v>
      </c>
      <c r="BJ21" s="657">
        <f t="shared" si="39"/>
        <v>485</v>
      </c>
      <c r="BK21" s="652">
        <f t="shared" si="39"/>
        <v>525</v>
      </c>
      <c r="BL21" s="657">
        <f t="shared" si="39"/>
        <v>520</v>
      </c>
      <c r="BM21" s="657">
        <f t="shared" si="39"/>
        <v>440</v>
      </c>
      <c r="BN21" s="657">
        <f t="shared" si="39"/>
        <v>352.5</v>
      </c>
      <c r="BO21" s="652">
        <f t="shared" si="39"/>
        <v>375</v>
      </c>
      <c r="BP21" s="657">
        <f t="shared" si="39"/>
        <v>345</v>
      </c>
      <c r="BQ21" s="657">
        <f t="shared" si="39"/>
        <v>382.5</v>
      </c>
      <c r="BR21" s="657">
        <f t="shared" si="39"/>
        <v>425</v>
      </c>
      <c r="BS21" s="652">
        <f t="shared" si="39"/>
        <v>427.5</v>
      </c>
      <c r="BT21" s="711">
        <f t="shared" si="39"/>
        <v>485</v>
      </c>
      <c r="BU21" s="657">
        <f t="shared" si="39"/>
        <v>550</v>
      </c>
      <c r="BV21" s="652">
        <f t="shared" si="39"/>
        <v>425</v>
      </c>
      <c r="BW21" s="652">
        <f t="shared" si="39"/>
        <v>275</v>
      </c>
      <c r="BX21" s="724">
        <f t="shared" si="39"/>
        <v>352.5</v>
      </c>
      <c r="BY21" s="652">
        <f t="shared" si="39"/>
        <v>310</v>
      </c>
      <c r="BZ21" s="652">
        <f t="shared" si="39"/>
        <v>345</v>
      </c>
      <c r="CA21" s="652">
        <f t="shared" si="39"/>
        <v>355</v>
      </c>
      <c r="CB21" s="772">
        <f t="shared" si="39"/>
        <v>365</v>
      </c>
      <c r="CC21" s="772">
        <f t="shared" ref="CC21:CF21" si="40">(CC29+CC37)/2</f>
        <v>370</v>
      </c>
      <c r="CD21" s="772">
        <f t="shared" si="40"/>
        <v>425</v>
      </c>
      <c r="CE21" s="772">
        <f t="shared" si="40"/>
        <v>415</v>
      </c>
      <c r="CF21" s="772">
        <f t="shared" si="40"/>
        <v>412.5</v>
      </c>
      <c r="CG21" s="1235"/>
    </row>
    <row r="22" spans="1:85" s="507" customFormat="1" ht="18" hidden="1" customHeight="1">
      <c r="A22" s="624" t="s">
        <v>255</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7">
        <v>550</v>
      </c>
      <c r="AW22" s="646">
        <v>530</v>
      </c>
      <c r="AX22" s="651">
        <f t="shared" si="39"/>
        <v>490</v>
      </c>
      <c r="AY22" s="657">
        <f t="shared" si="39"/>
        <v>465</v>
      </c>
      <c r="AZ22" s="657">
        <f t="shared" si="39"/>
        <v>485</v>
      </c>
      <c r="BA22" s="657">
        <f t="shared" si="39"/>
        <v>550</v>
      </c>
      <c r="BB22" s="652">
        <f t="shared" si="39"/>
        <v>542.5</v>
      </c>
      <c r="BC22" s="662">
        <f t="shared" si="39"/>
        <v>567.5</v>
      </c>
      <c r="BD22" s="652">
        <f t="shared" si="39"/>
        <v>610</v>
      </c>
      <c r="BE22" s="657">
        <f t="shared" si="39"/>
        <v>660</v>
      </c>
      <c r="BF22" s="657">
        <f t="shared" si="39"/>
        <v>585</v>
      </c>
      <c r="BG22" s="657">
        <f t="shared" si="39"/>
        <v>460</v>
      </c>
      <c r="BH22" s="657">
        <f t="shared" si="39"/>
        <v>407.5</v>
      </c>
      <c r="BI22" s="657">
        <f t="shared" si="39"/>
        <v>437.5</v>
      </c>
      <c r="BJ22" s="657">
        <f t="shared" si="39"/>
        <v>490</v>
      </c>
      <c r="BK22" s="657">
        <f t="shared" si="39"/>
        <v>510</v>
      </c>
      <c r="BL22" s="652">
        <f t="shared" si="39"/>
        <v>527.5</v>
      </c>
      <c r="BM22" s="657">
        <f t="shared" si="39"/>
        <v>430</v>
      </c>
      <c r="BN22" s="657">
        <f t="shared" si="39"/>
        <v>355</v>
      </c>
      <c r="BO22" s="657">
        <f t="shared" si="39"/>
        <v>395</v>
      </c>
      <c r="BP22" s="657">
        <f t="shared" si="39"/>
        <v>345</v>
      </c>
      <c r="BQ22" s="657">
        <f t="shared" si="39"/>
        <v>397.5</v>
      </c>
      <c r="BR22" s="657">
        <f t="shared" si="39"/>
        <v>430</v>
      </c>
      <c r="BS22" s="657">
        <f t="shared" si="39"/>
        <v>420</v>
      </c>
      <c r="BT22" s="652">
        <f t="shared" si="39"/>
        <v>500</v>
      </c>
      <c r="BU22" s="657">
        <f t="shared" si="39"/>
        <v>545</v>
      </c>
      <c r="BV22" s="657">
        <f t="shared" si="39"/>
        <v>410</v>
      </c>
      <c r="BW22" s="652">
        <f t="shared" si="39"/>
        <v>275</v>
      </c>
      <c r="BX22" s="630">
        <f>(BX30+BX38)/2</f>
        <v>342.5</v>
      </c>
      <c r="BY22" s="652">
        <f>(BY30+BY38)/2</f>
        <v>332.5</v>
      </c>
      <c r="BZ22" s="652">
        <f>(BZ30+BZ38)/2</f>
        <v>322.5</v>
      </c>
      <c r="CA22" s="652">
        <f>(CA30+CA38)/2</f>
        <v>355</v>
      </c>
      <c r="CB22" s="772">
        <f>(CB30+CB38)/2</f>
        <v>360</v>
      </c>
      <c r="CC22" s="772">
        <f t="shared" ref="CC22:CF22" si="41">(CC30+CC38)/2</f>
        <v>372.5</v>
      </c>
      <c r="CD22" s="772">
        <f t="shared" si="41"/>
        <v>430</v>
      </c>
      <c r="CE22" s="772">
        <f t="shared" si="41"/>
        <v>435</v>
      </c>
      <c r="CF22" s="772">
        <f t="shared" si="41"/>
        <v>445</v>
      </c>
      <c r="CG22" s="1235"/>
    </row>
    <row r="23" spans="1:85" s="507" customFormat="1" ht="18" hidden="1" customHeight="1">
      <c r="A23" s="624" t="s">
        <v>241</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545</v>
      </c>
      <c r="AW23" s="646">
        <v>530</v>
      </c>
      <c r="AX23" s="651">
        <f t="shared" si="39"/>
        <v>487.5</v>
      </c>
      <c r="AY23" s="657">
        <f t="shared" si="39"/>
        <v>470</v>
      </c>
      <c r="AZ23" s="657">
        <f t="shared" si="39"/>
        <v>486</v>
      </c>
      <c r="BA23" s="657">
        <f t="shared" si="39"/>
        <v>550</v>
      </c>
      <c r="BB23" s="657">
        <f t="shared" si="39"/>
        <v>535</v>
      </c>
      <c r="BC23" s="657">
        <f t="shared" si="39"/>
        <v>560</v>
      </c>
      <c r="BD23" s="657">
        <f t="shared" si="39"/>
        <v>605</v>
      </c>
      <c r="BE23" s="657">
        <f t="shared" si="39"/>
        <v>640</v>
      </c>
      <c r="BF23" s="657">
        <f t="shared" si="39"/>
        <v>600</v>
      </c>
      <c r="BG23" s="657">
        <f t="shared" si="39"/>
        <v>455</v>
      </c>
      <c r="BH23" s="657">
        <f t="shared" si="39"/>
        <v>405</v>
      </c>
      <c r="BI23" s="652">
        <f t="shared" si="39"/>
        <v>440</v>
      </c>
      <c r="BJ23" s="657">
        <f t="shared" si="39"/>
        <v>480</v>
      </c>
      <c r="BK23" s="657">
        <f t="shared" si="39"/>
        <v>507.5</v>
      </c>
      <c r="BL23" s="657">
        <f t="shared" si="39"/>
        <v>535</v>
      </c>
      <c r="BM23" s="652">
        <f t="shared" si="39"/>
        <v>420</v>
      </c>
      <c r="BN23" s="657">
        <f t="shared" si="39"/>
        <v>325</v>
      </c>
      <c r="BO23" s="657">
        <f t="shared" si="39"/>
        <v>377.5</v>
      </c>
      <c r="BP23" s="657">
        <f t="shared" si="39"/>
        <v>342.5</v>
      </c>
      <c r="BQ23" s="657">
        <f t="shared" si="39"/>
        <v>395</v>
      </c>
      <c r="BR23" s="657">
        <f t="shared" si="39"/>
        <v>435</v>
      </c>
      <c r="BS23" s="657">
        <f t="shared" si="39"/>
        <v>425</v>
      </c>
      <c r="BT23" s="711">
        <f t="shared" si="39"/>
        <v>490</v>
      </c>
      <c r="BU23" s="652">
        <f t="shared" si="39"/>
        <v>540</v>
      </c>
      <c r="BV23" s="657">
        <f t="shared" si="39"/>
        <v>375</v>
      </c>
      <c r="BW23" s="652">
        <f t="shared" si="39"/>
        <v>275</v>
      </c>
      <c r="BX23" s="630">
        <f t="shared" si="39"/>
        <v>342.5</v>
      </c>
      <c r="BY23" s="652">
        <f t="shared" si="39"/>
        <v>317.5</v>
      </c>
      <c r="BZ23" s="652">
        <f t="shared" si="39"/>
        <v>332.5</v>
      </c>
      <c r="CA23" s="652">
        <f t="shared" si="39"/>
        <v>342.5</v>
      </c>
      <c r="CB23" s="772">
        <f t="shared" si="39"/>
        <v>355</v>
      </c>
      <c r="CC23" s="772">
        <f t="shared" ref="CC23:CF23" si="42">(CC31+CC39)/2</f>
        <v>367.5</v>
      </c>
      <c r="CD23" s="772">
        <f t="shared" si="42"/>
        <v>425</v>
      </c>
      <c r="CE23" s="772">
        <f t="shared" si="42"/>
        <v>430</v>
      </c>
      <c r="CF23" s="772">
        <f t="shared" si="42"/>
        <v>435</v>
      </c>
      <c r="CG23" s="1235"/>
    </row>
    <row r="24" spans="1:85" s="507" customFormat="1" ht="18" hidden="1" customHeight="1">
      <c r="A24" s="624" t="s">
        <v>242</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1"/>
      <c r="AW24" s="648">
        <v>520</v>
      </c>
      <c r="AX24" s="651">
        <f t="shared" si="39"/>
        <v>477.5</v>
      </c>
      <c r="AY24" s="657">
        <f t="shared" si="39"/>
        <v>470</v>
      </c>
      <c r="AZ24" s="652">
        <f t="shared" si="39"/>
        <v>492.5</v>
      </c>
      <c r="BA24" s="657">
        <f t="shared" si="39"/>
        <v>563</v>
      </c>
      <c r="BB24" s="657">
        <f t="shared" si="39"/>
        <v>541.5</v>
      </c>
      <c r="BC24" s="657">
        <f t="shared" si="39"/>
        <v>555</v>
      </c>
      <c r="BD24" s="657">
        <f t="shared" si="39"/>
        <v>607.5</v>
      </c>
      <c r="BE24" s="657">
        <f t="shared" si="39"/>
        <v>650</v>
      </c>
      <c r="BF24" s="652">
        <f t="shared" si="39"/>
        <v>575</v>
      </c>
      <c r="BG24" s="652">
        <f t="shared" si="39"/>
        <v>440</v>
      </c>
      <c r="BH24" s="652"/>
      <c r="BI24" s="657">
        <f t="shared" si="39"/>
        <v>432.5</v>
      </c>
      <c r="BJ24" s="652">
        <f t="shared" si="39"/>
        <v>492.5</v>
      </c>
      <c r="BK24" s="657">
        <f t="shared" si="39"/>
        <v>512.5</v>
      </c>
      <c r="BL24" s="657">
        <f t="shared" si="39"/>
        <v>535</v>
      </c>
      <c r="BM24" s="652">
        <f t="shared" si="39"/>
        <v>425</v>
      </c>
      <c r="BN24" s="652">
        <f t="shared" si="39"/>
        <v>360</v>
      </c>
      <c r="BO24" s="652">
        <f t="shared" si="39"/>
        <v>375</v>
      </c>
      <c r="BP24" s="657">
        <f t="shared" si="39"/>
        <v>345</v>
      </c>
      <c r="BQ24" s="652">
        <f t="shared" si="39"/>
        <v>400</v>
      </c>
      <c r="BR24" s="657">
        <f t="shared" si="39"/>
        <v>435</v>
      </c>
      <c r="BS24" s="657"/>
      <c r="BT24" s="705"/>
      <c r="BU24" s="706"/>
      <c r="BV24" s="657">
        <f>(BV32+BV40)/2</f>
        <v>420</v>
      </c>
      <c r="BW24" s="657">
        <f>(BW32+BW40)/2</f>
        <v>290</v>
      </c>
      <c r="BX24" s="724">
        <f t="shared" si="39"/>
        <v>352.5</v>
      </c>
      <c r="BY24" s="652">
        <f t="shared" si="39"/>
        <v>337.5</v>
      </c>
      <c r="BZ24" s="652">
        <f t="shared" si="39"/>
        <v>342.5</v>
      </c>
      <c r="CA24" s="652">
        <f t="shared" si="39"/>
        <v>365</v>
      </c>
      <c r="CB24" s="772">
        <f t="shared" si="39"/>
        <v>370</v>
      </c>
      <c r="CC24" s="772">
        <f t="shared" ref="CC24:CF24" si="43">(CC32+CC40)/2</f>
        <v>367.5</v>
      </c>
      <c r="CD24" s="772">
        <f t="shared" si="43"/>
        <v>430</v>
      </c>
      <c r="CE24" s="772">
        <f t="shared" si="43"/>
        <v>425</v>
      </c>
      <c r="CF24" s="772">
        <f t="shared" si="43"/>
        <v>420</v>
      </c>
      <c r="CG24" s="1235"/>
    </row>
    <row r="25" spans="1:85" s="507" customFormat="1" ht="18" hidden="1" customHeight="1">
      <c r="A25" s="624" t="s">
        <v>254</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c r="AX25" s="651"/>
      <c r="AY25" s="657"/>
      <c r="AZ25" s="652"/>
      <c r="BA25" s="657"/>
      <c r="BB25" s="657"/>
      <c r="BC25" s="657"/>
      <c r="BD25" s="657"/>
      <c r="BE25" s="657"/>
      <c r="BF25" s="652"/>
      <c r="BG25" s="652"/>
      <c r="BH25" s="652"/>
      <c r="BI25" s="657">
        <f>(BI33+BI41)/2</f>
        <v>435</v>
      </c>
      <c r="BJ25" s="657">
        <f>(BJ33+BJ41)/2</f>
        <v>482.5</v>
      </c>
      <c r="BK25" s="657">
        <f>(BK33+BK41)/2</f>
        <v>510</v>
      </c>
      <c r="BL25" s="657">
        <f>(BL33+BL41)/2</f>
        <v>525</v>
      </c>
      <c r="BM25" s="652"/>
      <c r="BN25" s="657">
        <f>(BN33+BN41)/2</f>
        <v>355</v>
      </c>
      <c r="BO25" s="662"/>
      <c r="BP25" s="652">
        <f>(BP33+BP41)/2</f>
        <v>350</v>
      </c>
      <c r="BQ25" s="652"/>
      <c r="BR25" s="652">
        <f>(BR33+BR41)/2</f>
        <v>437.5</v>
      </c>
      <c r="BS25" s="657">
        <f>(BS33+BS41)/2</f>
        <v>420</v>
      </c>
      <c r="BT25" s="711">
        <f>(BT33+BT41)/2</f>
        <v>467.5</v>
      </c>
      <c r="BU25" s="657">
        <f>(BU33+BU41)/2</f>
        <v>555</v>
      </c>
      <c r="BV25" s="652"/>
      <c r="BW25" s="657">
        <f t="shared" ref="BW25:BY26" si="44">(BW33+BW41)/2</f>
        <v>277.5</v>
      </c>
      <c r="BX25" s="672">
        <f t="shared" si="44"/>
        <v>342.5</v>
      </c>
      <c r="BY25" s="652">
        <f t="shared" si="44"/>
        <v>290</v>
      </c>
      <c r="BZ25" s="652">
        <f t="shared" si="39"/>
        <v>352.5</v>
      </c>
      <c r="CA25" s="652">
        <f t="shared" si="39"/>
        <v>362.5</v>
      </c>
      <c r="CB25" s="772">
        <f t="shared" si="39"/>
        <v>367.5</v>
      </c>
      <c r="CC25" s="772">
        <f t="shared" ref="CC25:CF25" si="45">(CC33+CC41)/2</f>
        <v>372.5</v>
      </c>
      <c r="CD25" s="772">
        <f t="shared" si="45"/>
        <v>405</v>
      </c>
      <c r="CE25" s="772">
        <f t="shared" si="45"/>
        <v>410</v>
      </c>
      <c r="CF25" s="772">
        <f t="shared" si="45"/>
        <v>385</v>
      </c>
      <c r="CG25" s="1235"/>
    </row>
    <row r="26" spans="1:85" s="507" customFormat="1" ht="18" hidden="1" customHeight="1">
      <c r="A26" s="624" t="s">
        <v>279</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c r="BJ26" s="657"/>
      <c r="BK26" s="657"/>
      <c r="BL26" s="657"/>
      <c r="BM26" s="652"/>
      <c r="BN26" s="657"/>
      <c r="BO26" s="662"/>
      <c r="BP26" s="652"/>
      <c r="BQ26" s="652"/>
      <c r="BR26" s="652"/>
      <c r="BS26" s="657"/>
      <c r="BT26" s="711"/>
      <c r="BU26" s="657"/>
      <c r="BV26" s="652"/>
      <c r="BW26" s="657">
        <f t="shared" si="44"/>
        <v>280</v>
      </c>
      <c r="BX26" s="724">
        <f t="shared" si="44"/>
        <v>302.5</v>
      </c>
      <c r="BY26" s="652">
        <f t="shared" si="44"/>
        <v>332.5</v>
      </c>
      <c r="BZ26" s="652">
        <f t="shared" si="39"/>
        <v>320</v>
      </c>
      <c r="CA26" s="652">
        <f t="shared" si="39"/>
        <v>335</v>
      </c>
      <c r="CB26" s="772">
        <f t="shared" si="39"/>
        <v>352.5</v>
      </c>
      <c r="CC26" s="772">
        <f t="shared" ref="CC26:CF26" si="46">(CC34+CC42)/2</f>
        <v>367.5</v>
      </c>
      <c r="CD26" s="772">
        <f t="shared" si="46"/>
        <v>395</v>
      </c>
      <c r="CE26" s="772">
        <f t="shared" si="46"/>
        <v>397.5</v>
      </c>
      <c r="CF26" s="772">
        <f t="shared" si="46"/>
        <v>397.5</v>
      </c>
      <c r="CG26" s="1235"/>
    </row>
    <row r="27" spans="1:85" s="507" customFormat="1" ht="18" hidden="1" customHeight="1">
      <c r="A27" s="625"/>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c r="AA27" s="627"/>
      <c r="AB27" s="627"/>
      <c r="AC27" s="627"/>
      <c r="AD27" s="643"/>
      <c r="AE27" s="627"/>
      <c r="AF27" s="627"/>
      <c r="AG27" s="627"/>
      <c r="AH27" s="627"/>
      <c r="AI27" s="627"/>
      <c r="AJ27" s="627"/>
      <c r="AK27" s="627"/>
      <c r="AL27" s="627"/>
      <c r="AM27" s="627"/>
      <c r="AN27" s="627"/>
      <c r="AO27" s="627"/>
      <c r="AP27" s="627"/>
      <c r="AQ27" s="627"/>
      <c r="AR27" s="627"/>
      <c r="AS27" s="627"/>
      <c r="AT27" s="627"/>
      <c r="AU27" s="643"/>
      <c r="AV27" s="644"/>
      <c r="AW27" s="644"/>
      <c r="AX27" s="644"/>
      <c r="AY27" s="632"/>
      <c r="AZ27" s="644"/>
      <c r="BA27" s="644"/>
      <c r="BB27" s="644"/>
      <c r="BC27" s="644"/>
      <c r="BD27" s="644"/>
      <c r="BE27" s="644"/>
      <c r="BF27" s="644"/>
      <c r="BG27" s="644"/>
      <c r="BH27" s="644"/>
      <c r="BI27" s="644"/>
      <c r="BJ27" s="644"/>
      <c r="BK27" s="627"/>
      <c r="BL27" s="627"/>
      <c r="BM27" s="627"/>
      <c r="BN27" s="627"/>
      <c r="BO27" s="627"/>
      <c r="BP27" s="627"/>
      <c r="BQ27" s="627"/>
      <c r="BR27" s="627"/>
      <c r="BS27" s="627"/>
      <c r="BT27" s="505"/>
      <c r="BU27" s="505"/>
      <c r="BV27" s="505"/>
      <c r="BW27" s="505"/>
      <c r="BX27" s="505"/>
      <c r="BY27" s="505"/>
      <c r="BZ27" s="505"/>
      <c r="CA27" s="505"/>
      <c r="CB27" s="505"/>
      <c r="CG27" s="1235"/>
    </row>
    <row r="28" spans="1:85" s="507" customFormat="1" ht="18" customHeight="1">
      <c r="A28" s="638" t="s">
        <v>251</v>
      </c>
      <c r="B28" s="639"/>
      <c r="C28" s="639"/>
      <c r="D28" s="639"/>
      <c r="E28" s="639"/>
      <c r="F28" s="639"/>
      <c r="G28" s="639"/>
      <c r="H28" s="639"/>
      <c r="I28" s="639"/>
      <c r="J28" s="639"/>
      <c r="K28" s="639"/>
      <c r="L28" s="639"/>
      <c r="M28" s="639"/>
      <c r="N28" s="640"/>
      <c r="O28" s="639"/>
      <c r="P28" s="639"/>
      <c r="Q28" s="639"/>
      <c r="R28" s="639"/>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42">
        <f>AVERAGE(AX29:AX32)</f>
        <v>490</v>
      </c>
      <c r="AY28" s="642">
        <f t="shared" ref="AY28:BD28" si="47">AVERAGE(AY29:AY32)</f>
        <v>471.25</v>
      </c>
      <c r="AZ28" s="642">
        <v>484</v>
      </c>
      <c r="BA28" s="642">
        <f t="shared" si="47"/>
        <v>555.75</v>
      </c>
      <c r="BB28" s="642">
        <f t="shared" si="47"/>
        <v>536.25</v>
      </c>
      <c r="BC28" s="642">
        <f t="shared" si="47"/>
        <v>552.5</v>
      </c>
      <c r="BD28" s="642">
        <f t="shared" si="47"/>
        <v>595</v>
      </c>
      <c r="BE28" s="642">
        <f t="shared" ref="BE28:BS28" si="48">AVERAGE(BE29:BE33)</f>
        <v>642</v>
      </c>
      <c r="BF28" s="642">
        <f t="shared" si="48"/>
        <v>597</v>
      </c>
      <c r="BG28" s="642">
        <f t="shared" si="48"/>
        <v>461</v>
      </c>
      <c r="BH28" s="642">
        <f t="shared" si="48"/>
        <v>416.66666666666669</v>
      </c>
      <c r="BI28" s="642">
        <f t="shared" si="48"/>
        <v>429</v>
      </c>
      <c r="BJ28" s="642">
        <f t="shared" si="48"/>
        <v>472</v>
      </c>
      <c r="BK28" s="642">
        <f t="shared" si="48"/>
        <v>503</v>
      </c>
      <c r="BL28" s="642">
        <f t="shared" si="48"/>
        <v>524</v>
      </c>
      <c r="BM28" s="642">
        <f t="shared" si="48"/>
        <v>438.75</v>
      </c>
      <c r="BN28" s="642">
        <f t="shared" si="48"/>
        <v>357</v>
      </c>
      <c r="BO28" s="642">
        <f t="shared" si="48"/>
        <v>386.25</v>
      </c>
      <c r="BP28" s="642">
        <f t="shared" si="48"/>
        <v>340</v>
      </c>
      <c r="BQ28" s="642">
        <f t="shared" si="48"/>
        <v>380</v>
      </c>
      <c r="BR28" s="642">
        <f t="shared" si="48"/>
        <v>424</v>
      </c>
      <c r="BS28" s="642">
        <f t="shared" si="48"/>
        <v>417.5</v>
      </c>
      <c r="BT28" s="642">
        <f>AVERAGE(BT29:BT33)</f>
        <v>475</v>
      </c>
      <c r="BU28" s="642">
        <f>AVERAGE(BU29:BU33)</f>
        <v>533.75</v>
      </c>
      <c r="BV28" s="642">
        <f>AVERAGE(BV29:BV33)</f>
        <v>378.75</v>
      </c>
      <c r="BW28" s="642">
        <f t="shared" ref="BW28:CE28" si="49">AVERAGE(BW29:BW34)</f>
        <v>266.66666666666669</v>
      </c>
      <c r="BX28" s="642">
        <f t="shared" si="49"/>
        <v>336.66666666666669</v>
      </c>
      <c r="BY28" s="642">
        <f t="shared" si="49"/>
        <v>328.33333333333331</v>
      </c>
      <c r="BZ28" s="642">
        <f t="shared" si="49"/>
        <v>343.75</v>
      </c>
      <c r="CA28" s="642">
        <f t="shared" si="49"/>
        <v>358.33333333333331</v>
      </c>
      <c r="CB28" s="642">
        <f t="shared" si="49"/>
        <v>366.66666666666669</v>
      </c>
      <c r="CC28" s="642">
        <f t="shared" si="49"/>
        <v>366.66666666666669</v>
      </c>
      <c r="CD28" s="773">
        <f t="shared" si="49"/>
        <v>413.33333333333331</v>
      </c>
      <c r="CE28" s="773">
        <f t="shared" si="49"/>
        <v>414.16666666666669</v>
      </c>
      <c r="CF28" s="773">
        <f t="shared" ref="CF28" si="50">AVERAGE(CF29:CF34)</f>
        <v>410.83333333333331</v>
      </c>
      <c r="CG28" s="1235"/>
    </row>
    <row r="29" spans="1:85" s="507" customFormat="1" ht="171">
      <c r="A29" s="624" t="s">
        <v>240</v>
      </c>
      <c r="B29" s="627"/>
      <c r="C29" s="627"/>
      <c r="D29" s="627"/>
      <c r="E29" s="627"/>
      <c r="F29" s="627"/>
      <c r="G29" s="627"/>
      <c r="H29" s="627"/>
      <c r="I29" s="627"/>
      <c r="J29" s="627"/>
      <c r="K29" s="627"/>
      <c r="L29" s="627"/>
      <c r="M29" s="627"/>
      <c r="N29" s="628"/>
      <c r="O29" s="627"/>
      <c r="P29" s="627"/>
      <c r="Q29" s="627"/>
      <c r="R29" s="627"/>
      <c r="S29" s="629"/>
      <c r="T29" s="629"/>
      <c r="U29" s="629"/>
      <c r="V29" s="629"/>
      <c r="W29" s="629"/>
      <c r="X29" s="629"/>
      <c r="Y29" s="629"/>
      <c r="Z29" s="629"/>
      <c r="AA29" s="629"/>
      <c r="AB29" s="629"/>
      <c r="AC29" s="629"/>
      <c r="AD29" s="630"/>
      <c r="AE29" s="629"/>
      <c r="AF29" s="629"/>
      <c r="AG29" s="629"/>
      <c r="AH29" s="629"/>
      <c r="AI29" s="629"/>
      <c r="AJ29" s="629"/>
      <c r="AK29" s="629"/>
      <c r="AL29" s="629"/>
      <c r="AM29" s="629"/>
      <c r="AN29" s="629"/>
      <c r="AO29" s="629"/>
      <c r="AP29" s="629"/>
      <c r="AQ29" s="629"/>
      <c r="AR29" s="629"/>
      <c r="AS29" s="629"/>
      <c r="AT29" s="629"/>
      <c r="AU29" s="630"/>
      <c r="AV29" s="632"/>
      <c r="AW29" s="632"/>
      <c r="AX29" s="654">
        <v>485</v>
      </c>
      <c r="AY29" s="647">
        <v>470</v>
      </c>
      <c r="AZ29" s="647">
        <v>480</v>
      </c>
      <c r="BA29" s="652">
        <v>560</v>
      </c>
      <c r="BB29" s="647">
        <v>535</v>
      </c>
      <c r="BC29" s="657">
        <v>550</v>
      </c>
      <c r="BD29" s="657">
        <v>590</v>
      </c>
      <c r="BE29" s="657">
        <v>645</v>
      </c>
      <c r="BF29" s="657">
        <v>610</v>
      </c>
      <c r="BG29" s="657">
        <v>470</v>
      </c>
      <c r="BH29" s="662">
        <v>420</v>
      </c>
      <c r="BI29" s="630">
        <v>430</v>
      </c>
      <c r="BJ29" s="657">
        <v>470</v>
      </c>
      <c r="BK29" s="630">
        <v>510</v>
      </c>
      <c r="BL29" s="657">
        <v>510</v>
      </c>
      <c r="BM29" s="657">
        <v>450</v>
      </c>
      <c r="BN29" s="657">
        <v>360</v>
      </c>
      <c r="BO29" s="630">
        <v>380</v>
      </c>
      <c r="BP29" s="657">
        <v>340</v>
      </c>
      <c r="BQ29" s="657">
        <v>380</v>
      </c>
      <c r="BR29" s="657">
        <v>415</v>
      </c>
      <c r="BS29" s="630">
        <v>420</v>
      </c>
      <c r="BT29" s="712">
        <v>470</v>
      </c>
      <c r="BU29" s="724">
        <v>535</v>
      </c>
      <c r="BV29" s="630">
        <v>400</v>
      </c>
      <c r="BW29" s="724">
        <v>260</v>
      </c>
      <c r="BX29" s="724">
        <v>350</v>
      </c>
      <c r="BY29" s="724">
        <v>320</v>
      </c>
      <c r="BZ29" s="724">
        <v>355</v>
      </c>
      <c r="CA29" s="630">
        <v>360</v>
      </c>
      <c r="CB29" s="724">
        <v>370</v>
      </c>
      <c r="CC29" s="724">
        <v>365</v>
      </c>
      <c r="CD29" s="775">
        <v>420</v>
      </c>
      <c r="CE29" s="775">
        <v>410</v>
      </c>
      <c r="CF29" s="775">
        <v>410</v>
      </c>
      <c r="CG29" s="808" t="s">
        <v>359</v>
      </c>
    </row>
    <row r="30" spans="1:85" s="507" customFormat="1" ht="28.5">
      <c r="A30" s="624" t="s">
        <v>255</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3">
        <v>495</v>
      </c>
      <c r="AY30" s="647">
        <v>465</v>
      </c>
      <c r="AZ30" s="647">
        <v>480</v>
      </c>
      <c r="BA30" s="647">
        <v>550</v>
      </c>
      <c r="BB30" s="652">
        <v>540</v>
      </c>
      <c r="BC30" s="652">
        <v>560</v>
      </c>
      <c r="BD30" s="802">
        <v>600</v>
      </c>
      <c r="BE30" s="662">
        <v>650</v>
      </c>
      <c r="BF30" s="657">
        <v>590</v>
      </c>
      <c r="BG30" s="657">
        <v>470</v>
      </c>
      <c r="BH30" s="657">
        <v>415</v>
      </c>
      <c r="BI30" s="630">
        <v>430</v>
      </c>
      <c r="BJ30" s="630">
        <v>480</v>
      </c>
      <c r="BK30" s="657">
        <v>500</v>
      </c>
      <c r="BL30" s="657">
        <v>520</v>
      </c>
      <c r="BM30" s="657">
        <v>440</v>
      </c>
      <c r="BN30" s="657">
        <v>360</v>
      </c>
      <c r="BO30" s="657">
        <v>400</v>
      </c>
      <c r="BP30" s="657">
        <v>340</v>
      </c>
      <c r="BQ30" s="630">
        <v>390</v>
      </c>
      <c r="BR30" s="657">
        <v>425</v>
      </c>
      <c r="BS30" s="657">
        <v>415</v>
      </c>
      <c r="BT30" s="630">
        <v>490</v>
      </c>
      <c r="BU30" s="724">
        <v>535</v>
      </c>
      <c r="BV30" s="724">
        <v>380</v>
      </c>
      <c r="BW30" s="630">
        <v>250</v>
      </c>
      <c r="BX30" s="630">
        <v>340</v>
      </c>
      <c r="BY30" s="724">
        <v>340</v>
      </c>
      <c r="BZ30" s="724">
        <v>330</v>
      </c>
      <c r="CA30" s="630">
        <v>360</v>
      </c>
      <c r="CB30" s="630">
        <v>365</v>
      </c>
      <c r="CC30" s="630">
        <v>370</v>
      </c>
      <c r="CD30" s="774">
        <v>425</v>
      </c>
      <c r="CE30" s="774">
        <v>435</v>
      </c>
      <c r="CF30" s="774">
        <v>445</v>
      </c>
      <c r="CG30" s="811" t="s">
        <v>362</v>
      </c>
    </row>
    <row r="31" spans="1:85" s="507" customFormat="1" ht="51">
      <c r="A31" s="624" t="s">
        <v>241</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475</v>
      </c>
      <c r="AZ31" s="647">
        <v>485</v>
      </c>
      <c r="BA31" s="647">
        <v>550</v>
      </c>
      <c r="BB31" s="647">
        <v>530</v>
      </c>
      <c r="BC31" s="657">
        <v>550</v>
      </c>
      <c r="BD31" s="657">
        <v>595</v>
      </c>
      <c r="BE31" s="657">
        <v>630</v>
      </c>
      <c r="BF31" s="657">
        <v>610</v>
      </c>
      <c r="BG31" s="657">
        <v>465</v>
      </c>
      <c r="BH31" s="657">
        <v>415</v>
      </c>
      <c r="BI31" s="630">
        <v>430</v>
      </c>
      <c r="BJ31" s="657">
        <v>465</v>
      </c>
      <c r="BK31" s="657">
        <v>500</v>
      </c>
      <c r="BL31" s="630">
        <v>530</v>
      </c>
      <c r="BM31" s="630">
        <v>430</v>
      </c>
      <c r="BN31" s="657">
        <v>335</v>
      </c>
      <c r="BO31" s="657">
        <v>385</v>
      </c>
      <c r="BP31" s="657">
        <v>335</v>
      </c>
      <c r="BQ31" s="630">
        <v>390</v>
      </c>
      <c r="BR31" s="657">
        <v>425</v>
      </c>
      <c r="BS31" s="657">
        <v>420</v>
      </c>
      <c r="BT31" s="712">
        <v>480</v>
      </c>
      <c r="BU31" s="630">
        <v>525</v>
      </c>
      <c r="BV31" s="724">
        <v>350</v>
      </c>
      <c r="BW31" s="724">
        <v>270</v>
      </c>
      <c r="BX31" s="630">
        <v>340</v>
      </c>
      <c r="BY31" s="724">
        <v>325</v>
      </c>
      <c r="BZ31" s="724">
        <v>340</v>
      </c>
      <c r="CA31" s="724">
        <v>350</v>
      </c>
      <c r="CB31" s="724">
        <v>360</v>
      </c>
      <c r="CC31" s="724">
        <v>365</v>
      </c>
      <c r="CD31" s="775">
        <v>420</v>
      </c>
      <c r="CE31" s="775">
        <v>425</v>
      </c>
      <c r="CF31" s="775">
        <v>430</v>
      </c>
      <c r="CG31" s="810" t="s">
        <v>361</v>
      </c>
    </row>
    <row r="32" spans="1:85" s="507" customFormat="1">
      <c r="A32" s="624" t="s">
        <v>242</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4">
        <v>485</v>
      </c>
      <c r="AY32" s="647">
        <v>475</v>
      </c>
      <c r="AZ32" s="654">
        <v>490</v>
      </c>
      <c r="BA32" s="647">
        <v>563</v>
      </c>
      <c r="BB32" s="647">
        <v>540</v>
      </c>
      <c r="BC32" s="657">
        <v>550</v>
      </c>
      <c r="BD32" s="657">
        <v>595</v>
      </c>
      <c r="BE32" s="657">
        <v>645</v>
      </c>
      <c r="BF32" s="802">
        <v>580</v>
      </c>
      <c r="BG32" s="630">
        <v>450</v>
      </c>
      <c r="BH32" s="629"/>
      <c r="BI32" s="657">
        <v>425</v>
      </c>
      <c r="BJ32" s="657">
        <v>475</v>
      </c>
      <c r="BK32" s="657">
        <v>505</v>
      </c>
      <c r="BL32" s="630">
        <v>530</v>
      </c>
      <c r="BM32" s="657">
        <v>435</v>
      </c>
      <c r="BN32" s="630">
        <v>370</v>
      </c>
      <c r="BO32" s="630">
        <v>380</v>
      </c>
      <c r="BP32" s="657">
        <v>340</v>
      </c>
      <c r="BQ32" s="630">
        <v>390</v>
      </c>
      <c r="BR32" s="657">
        <v>425</v>
      </c>
      <c r="BS32" s="657"/>
      <c r="BT32" s="705"/>
      <c r="BU32" s="705"/>
      <c r="BV32" s="724">
        <v>385</v>
      </c>
      <c r="BW32" s="724">
        <v>280</v>
      </c>
      <c r="BX32" s="724">
        <v>350</v>
      </c>
      <c r="BY32" s="672">
        <v>345</v>
      </c>
      <c r="BZ32" s="724">
        <v>350</v>
      </c>
      <c r="CA32" s="630">
        <v>370</v>
      </c>
      <c r="CB32" s="724">
        <v>375</v>
      </c>
      <c r="CC32" s="724">
        <v>365</v>
      </c>
      <c r="CD32" s="774">
        <v>425</v>
      </c>
      <c r="CE32" s="774">
        <v>420</v>
      </c>
      <c r="CF32" s="774">
        <v>415</v>
      </c>
      <c r="CG32" s="807" t="s">
        <v>360</v>
      </c>
    </row>
    <row r="33" spans="1:85" s="507" customFormat="1" ht="18" customHeight="1">
      <c r="A33" s="624" t="s">
        <v>254</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c r="AY33" s="647"/>
      <c r="AZ33" s="654"/>
      <c r="BA33" s="647"/>
      <c r="BB33" s="647"/>
      <c r="BC33" s="657"/>
      <c r="BD33" s="657"/>
      <c r="BE33" s="657">
        <v>640</v>
      </c>
      <c r="BF33" s="657">
        <v>595</v>
      </c>
      <c r="BG33" s="630">
        <v>450</v>
      </c>
      <c r="BH33" s="629"/>
      <c r="BI33" s="672">
        <v>430</v>
      </c>
      <c r="BJ33" s="657">
        <v>470</v>
      </c>
      <c r="BK33" s="657">
        <v>500</v>
      </c>
      <c r="BL33" s="630">
        <v>530</v>
      </c>
      <c r="BM33" s="657"/>
      <c r="BN33" s="657">
        <v>360</v>
      </c>
      <c r="BO33" s="629"/>
      <c r="BP33" s="630">
        <v>345</v>
      </c>
      <c r="BQ33" s="657">
        <v>350</v>
      </c>
      <c r="BR33" s="630">
        <v>430</v>
      </c>
      <c r="BS33" s="657">
        <v>415</v>
      </c>
      <c r="BT33" s="712">
        <v>460</v>
      </c>
      <c r="BU33" s="724">
        <v>540</v>
      </c>
      <c r="BV33" s="628"/>
      <c r="BW33" s="724">
        <v>265</v>
      </c>
      <c r="BX33" s="672">
        <v>340</v>
      </c>
      <c r="BY33" s="724">
        <v>300</v>
      </c>
      <c r="BZ33" s="672">
        <v>360</v>
      </c>
      <c r="CA33" s="630">
        <v>370</v>
      </c>
      <c r="CB33" s="724">
        <v>370</v>
      </c>
      <c r="CC33" s="630">
        <v>370</v>
      </c>
      <c r="CD33" s="747">
        <v>400</v>
      </c>
      <c r="CE33" s="775">
        <v>405</v>
      </c>
      <c r="CF33" s="775">
        <v>380</v>
      </c>
      <c r="CG33" s="774"/>
    </row>
    <row r="34" spans="1:85" s="507" customFormat="1" ht="114.75" thickBot="1">
      <c r="A34" s="624" t="s">
        <v>279</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c r="BF34" s="657"/>
      <c r="BG34" s="630"/>
      <c r="BH34" s="629"/>
      <c r="BI34" s="672"/>
      <c r="BJ34" s="657"/>
      <c r="BK34" s="657"/>
      <c r="BL34" s="630"/>
      <c r="BM34" s="657"/>
      <c r="BN34" s="657"/>
      <c r="BO34" s="629"/>
      <c r="BP34" s="630"/>
      <c r="BQ34" s="657"/>
      <c r="BR34" s="630"/>
      <c r="BS34" s="657"/>
      <c r="BT34" s="712"/>
      <c r="BU34" s="724"/>
      <c r="BV34" s="628"/>
      <c r="BW34" s="724">
        <v>275</v>
      </c>
      <c r="BX34" s="724">
        <v>300</v>
      </c>
      <c r="BY34" s="724">
        <v>340</v>
      </c>
      <c r="BZ34" s="724">
        <v>327.5</v>
      </c>
      <c r="CA34" s="724">
        <v>340</v>
      </c>
      <c r="CB34" s="724">
        <v>360</v>
      </c>
      <c r="CC34" s="724">
        <v>365</v>
      </c>
      <c r="CD34" s="775">
        <v>390</v>
      </c>
      <c r="CE34" s="775">
        <v>390</v>
      </c>
      <c r="CF34" s="775">
        <v>385</v>
      </c>
      <c r="CG34" s="808" t="s">
        <v>357</v>
      </c>
    </row>
    <row r="35" spans="1:85" s="507" customFormat="1" ht="18.75" thickBot="1">
      <c r="A35" s="625"/>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44"/>
      <c r="AY35" s="632"/>
      <c r="AZ35" s="644"/>
      <c r="BA35" s="644"/>
      <c r="BB35" s="644"/>
      <c r="BC35" s="644"/>
      <c r="BD35" s="644"/>
      <c r="BE35" s="644"/>
      <c r="BF35" s="644"/>
      <c r="BG35" s="644"/>
      <c r="BH35" s="644"/>
      <c r="BI35" s="644"/>
      <c r="BJ35" s="644"/>
      <c r="BK35" s="629"/>
      <c r="BL35" s="629"/>
      <c r="BM35" s="629"/>
      <c r="BN35" s="629"/>
      <c r="BO35" s="629"/>
      <c r="BP35" s="629"/>
      <c r="BQ35" s="629"/>
      <c r="BR35" s="629"/>
      <c r="BS35" s="629"/>
      <c r="CC35" s="724"/>
      <c r="CD35" s="770">
        <v>44136</v>
      </c>
      <c r="CE35" s="770">
        <v>44166</v>
      </c>
      <c r="CF35" s="803">
        <v>44197</v>
      </c>
    </row>
    <row r="36" spans="1:85" s="507" customFormat="1">
      <c r="A36" s="638" t="s">
        <v>252</v>
      </c>
      <c r="B36" s="639"/>
      <c r="C36" s="639"/>
      <c r="D36" s="639"/>
      <c r="E36" s="639"/>
      <c r="F36" s="639"/>
      <c r="G36" s="639"/>
      <c r="H36" s="639"/>
      <c r="I36" s="639"/>
      <c r="J36" s="639"/>
      <c r="K36" s="639"/>
      <c r="L36" s="639"/>
      <c r="M36" s="639"/>
      <c r="N36" s="640"/>
      <c r="O36" s="639"/>
      <c r="P36" s="639"/>
      <c r="Q36" s="639"/>
      <c r="R36" s="639"/>
      <c r="S36" s="637"/>
      <c r="T36" s="637"/>
      <c r="U36" s="637"/>
      <c r="V36" s="637"/>
      <c r="W36" s="637"/>
      <c r="X36" s="637"/>
      <c r="Y36" s="637"/>
      <c r="Z36" s="637"/>
      <c r="AA36" s="637"/>
      <c r="AB36" s="637"/>
      <c r="AC36" s="637"/>
      <c r="AD36" s="637"/>
      <c r="AE36" s="637"/>
      <c r="AF36" s="637"/>
      <c r="AG36" s="637"/>
      <c r="AH36" s="637"/>
      <c r="AI36" s="637"/>
      <c r="AJ36" s="637"/>
      <c r="AK36" s="637"/>
      <c r="AL36" s="637"/>
      <c r="AM36" s="637"/>
      <c r="AN36" s="637"/>
      <c r="AO36" s="637"/>
      <c r="AP36" s="637"/>
      <c r="AQ36" s="637"/>
      <c r="AR36" s="637"/>
      <c r="AS36" s="637"/>
      <c r="AT36" s="637"/>
      <c r="AU36" s="637"/>
      <c r="AV36" s="637"/>
      <c r="AW36" s="637"/>
      <c r="AX36" s="642">
        <f>AVERAGE(AX37:AX40)</f>
        <v>475</v>
      </c>
      <c r="AY36" s="642">
        <f t="shared" ref="AY36:BD36" si="51">AVERAGE(AY37:AY40)</f>
        <v>463.75</v>
      </c>
      <c r="AZ36" s="642">
        <f t="shared" si="51"/>
        <v>490.5</v>
      </c>
      <c r="BA36" s="642">
        <f t="shared" si="51"/>
        <v>555.75</v>
      </c>
      <c r="BB36" s="642">
        <f t="shared" si="51"/>
        <v>543.25</v>
      </c>
      <c r="BC36" s="642">
        <f t="shared" si="51"/>
        <v>568.75</v>
      </c>
      <c r="BD36" s="642">
        <f t="shared" si="51"/>
        <v>617.5</v>
      </c>
      <c r="BE36" s="642">
        <f t="shared" ref="BE36:BV36" si="52">AVERAGE(BE37:BE41)</f>
        <v>659</v>
      </c>
      <c r="BF36" s="642">
        <f t="shared" si="52"/>
        <v>588</v>
      </c>
      <c r="BG36" s="642">
        <f t="shared" si="52"/>
        <v>442</v>
      </c>
      <c r="BH36" s="642">
        <f t="shared" si="52"/>
        <v>401.66666666666669</v>
      </c>
      <c r="BI36" s="642">
        <f>AVERAGE(BI37:BI41)</f>
        <v>443</v>
      </c>
      <c r="BJ36" s="642">
        <f t="shared" si="52"/>
        <v>500</v>
      </c>
      <c r="BK36" s="642">
        <f t="shared" si="52"/>
        <v>523</v>
      </c>
      <c r="BL36" s="642">
        <f t="shared" si="52"/>
        <v>533</v>
      </c>
      <c r="BM36" s="642">
        <f t="shared" si="52"/>
        <v>418.75</v>
      </c>
      <c r="BN36" s="642">
        <f t="shared" si="52"/>
        <v>342</v>
      </c>
      <c r="BO36" s="642">
        <f t="shared" si="52"/>
        <v>375</v>
      </c>
      <c r="BP36" s="642">
        <f t="shared" si="52"/>
        <v>351</v>
      </c>
      <c r="BQ36" s="642">
        <f t="shared" si="52"/>
        <v>392</v>
      </c>
      <c r="BR36" s="642">
        <f t="shared" si="52"/>
        <v>441</v>
      </c>
      <c r="BS36" s="642">
        <f t="shared" si="52"/>
        <v>428.75</v>
      </c>
      <c r="BT36" s="642">
        <f t="shared" si="52"/>
        <v>496.25</v>
      </c>
      <c r="BU36" s="642">
        <f t="shared" si="52"/>
        <v>561.25</v>
      </c>
      <c r="BV36" s="642">
        <f t="shared" si="52"/>
        <v>436.25</v>
      </c>
      <c r="BW36" s="642">
        <f t="shared" ref="BW36:CE36" si="53">AVERAGE(BW37:BW42)</f>
        <v>290.83333333333331</v>
      </c>
      <c r="BX36" s="642">
        <f t="shared" si="53"/>
        <v>341.66666666666669</v>
      </c>
      <c r="BY36" s="642">
        <f t="shared" si="53"/>
        <v>311.66666666666669</v>
      </c>
      <c r="BZ36" s="642">
        <f t="shared" si="53"/>
        <v>327.91666666666669</v>
      </c>
      <c r="CA36" s="642">
        <f t="shared" si="53"/>
        <v>346.66666666666669</v>
      </c>
      <c r="CB36" s="642">
        <f t="shared" si="53"/>
        <v>356.66666666666669</v>
      </c>
      <c r="CC36" s="642">
        <f t="shared" si="53"/>
        <v>372.5</v>
      </c>
      <c r="CD36" s="660">
        <f t="shared" si="53"/>
        <v>423.33333333333331</v>
      </c>
      <c r="CE36" s="660">
        <f t="shared" si="53"/>
        <v>423.33333333333331</v>
      </c>
      <c r="CF36" s="660">
        <f t="shared" ref="CF36" si="54">AVERAGE(CF37:CF42)</f>
        <v>420.83333333333331</v>
      </c>
    </row>
    <row r="37" spans="1:85" s="507" customFormat="1" ht="28.5">
      <c r="A37" s="624" t="s">
        <v>240</v>
      </c>
      <c r="B37" s="627"/>
      <c r="C37" s="627"/>
      <c r="D37" s="627"/>
      <c r="E37" s="627"/>
      <c r="F37" s="627"/>
      <c r="G37" s="627"/>
      <c r="H37" s="627"/>
      <c r="I37" s="627"/>
      <c r="J37" s="627"/>
      <c r="K37" s="627"/>
      <c r="L37" s="627"/>
      <c r="M37" s="627"/>
      <c r="N37" s="628"/>
      <c r="O37" s="627"/>
      <c r="P37" s="627"/>
      <c r="Q37" s="627"/>
      <c r="R37" s="627"/>
      <c r="S37" s="629"/>
      <c r="T37" s="629"/>
      <c r="U37" s="629"/>
      <c r="V37" s="629"/>
      <c r="W37" s="629"/>
      <c r="X37" s="629"/>
      <c r="Y37" s="629"/>
      <c r="Z37" s="629"/>
      <c r="AA37" s="629"/>
      <c r="AB37" s="629"/>
      <c r="AC37" s="629"/>
      <c r="AD37" s="630"/>
      <c r="AE37" s="629"/>
      <c r="AF37" s="629"/>
      <c r="AG37" s="629"/>
      <c r="AH37" s="629"/>
      <c r="AI37" s="629"/>
      <c r="AJ37" s="629"/>
      <c r="AK37" s="629"/>
      <c r="AL37" s="629"/>
      <c r="AM37" s="629"/>
      <c r="AN37" s="629"/>
      <c r="AO37" s="629"/>
      <c r="AP37" s="629"/>
      <c r="AQ37" s="629"/>
      <c r="AR37" s="629"/>
      <c r="AS37" s="629"/>
      <c r="AT37" s="629"/>
      <c r="AU37" s="630"/>
      <c r="AV37" s="632"/>
      <c r="AW37" s="632"/>
      <c r="AX37" s="654">
        <v>465</v>
      </c>
      <c r="AY37" s="647">
        <v>460</v>
      </c>
      <c r="AZ37" s="647">
        <v>490</v>
      </c>
      <c r="BA37" s="652">
        <v>560</v>
      </c>
      <c r="BB37" s="652">
        <v>545</v>
      </c>
      <c r="BC37" s="657">
        <v>570</v>
      </c>
      <c r="BD37" s="657">
        <v>615</v>
      </c>
      <c r="BE37" s="657">
        <v>670</v>
      </c>
      <c r="BF37" s="657">
        <v>600</v>
      </c>
      <c r="BG37" s="657">
        <v>450</v>
      </c>
      <c r="BH37" s="630">
        <v>410</v>
      </c>
      <c r="BI37" s="657">
        <v>440</v>
      </c>
      <c r="BJ37" s="657">
        <v>500</v>
      </c>
      <c r="BK37" s="672">
        <v>540</v>
      </c>
      <c r="BL37" s="672">
        <v>530</v>
      </c>
      <c r="BM37" s="657">
        <v>430</v>
      </c>
      <c r="BN37" s="657">
        <v>345</v>
      </c>
      <c r="BO37" s="672">
        <v>370</v>
      </c>
      <c r="BP37" s="657">
        <v>350</v>
      </c>
      <c r="BQ37" s="657">
        <v>385</v>
      </c>
      <c r="BR37" s="657">
        <v>435</v>
      </c>
      <c r="BS37" s="630">
        <v>435</v>
      </c>
      <c r="BT37" s="712">
        <v>500</v>
      </c>
      <c r="BU37" s="724">
        <v>565</v>
      </c>
      <c r="BV37" s="724">
        <v>450</v>
      </c>
      <c r="BW37" s="724">
        <v>290</v>
      </c>
      <c r="BX37" s="724">
        <v>355</v>
      </c>
      <c r="BY37" s="724">
        <v>300</v>
      </c>
      <c r="BZ37" s="724">
        <v>335</v>
      </c>
      <c r="CA37" s="630">
        <v>350</v>
      </c>
      <c r="CB37" s="724">
        <v>360</v>
      </c>
      <c r="CC37" s="630">
        <v>375</v>
      </c>
      <c r="CD37" s="747">
        <v>430</v>
      </c>
      <c r="CE37" s="747">
        <v>420</v>
      </c>
      <c r="CF37" s="747">
        <v>415</v>
      </c>
      <c r="CG37" s="809" t="s">
        <v>358</v>
      </c>
    </row>
    <row r="38" spans="1:85" s="507" customFormat="1">
      <c r="A38" s="624" t="s">
        <v>255</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3">
        <v>485</v>
      </c>
      <c r="AY38" s="647">
        <v>465</v>
      </c>
      <c r="AZ38" s="647">
        <v>490</v>
      </c>
      <c r="BA38" s="647">
        <v>550</v>
      </c>
      <c r="BB38" s="652">
        <v>545</v>
      </c>
      <c r="BC38" s="652">
        <v>575</v>
      </c>
      <c r="BD38" s="802">
        <v>620</v>
      </c>
      <c r="BE38" s="657">
        <v>670</v>
      </c>
      <c r="BF38" s="657">
        <v>580</v>
      </c>
      <c r="BG38" s="657">
        <v>450</v>
      </c>
      <c r="BH38" s="657">
        <v>400</v>
      </c>
      <c r="BI38" s="657">
        <v>445</v>
      </c>
      <c r="BJ38" s="657">
        <v>500</v>
      </c>
      <c r="BK38" s="657">
        <v>520</v>
      </c>
      <c r="BL38" s="657">
        <v>535</v>
      </c>
      <c r="BM38" s="657">
        <v>420</v>
      </c>
      <c r="BN38" s="672">
        <v>350</v>
      </c>
      <c r="BO38" s="657">
        <v>390</v>
      </c>
      <c r="BP38" s="657">
        <v>350</v>
      </c>
      <c r="BQ38" s="657">
        <v>405</v>
      </c>
      <c r="BR38" s="657">
        <v>435</v>
      </c>
      <c r="BS38" s="657">
        <v>425</v>
      </c>
      <c r="BT38" s="630">
        <v>510</v>
      </c>
      <c r="BU38" s="630">
        <v>555</v>
      </c>
      <c r="BV38" s="724">
        <v>440</v>
      </c>
      <c r="BW38" s="724">
        <v>300</v>
      </c>
      <c r="BX38" s="630">
        <v>345</v>
      </c>
      <c r="BY38" s="724">
        <v>325</v>
      </c>
      <c r="BZ38" s="724">
        <v>315</v>
      </c>
      <c r="CA38" s="630">
        <v>350</v>
      </c>
      <c r="CB38" s="630">
        <v>355</v>
      </c>
      <c r="CC38" s="630">
        <v>375</v>
      </c>
      <c r="CD38" s="746">
        <v>435</v>
      </c>
      <c r="CE38" s="746">
        <v>435</v>
      </c>
      <c r="CF38" s="746">
        <v>445</v>
      </c>
      <c r="CG38" s="746"/>
    </row>
    <row r="39" spans="1:85" s="507" customFormat="1">
      <c r="A39" s="624" t="s">
        <v>241</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480</v>
      </c>
      <c r="AY39" s="647">
        <v>465</v>
      </c>
      <c r="AZ39" s="647">
        <v>487</v>
      </c>
      <c r="BA39" s="647">
        <v>550</v>
      </c>
      <c r="BB39" s="647">
        <v>540</v>
      </c>
      <c r="BC39" s="657">
        <v>570</v>
      </c>
      <c r="BD39" s="657">
        <v>615</v>
      </c>
      <c r="BE39" s="657">
        <v>650</v>
      </c>
      <c r="BF39" s="657">
        <v>590</v>
      </c>
      <c r="BG39" s="657">
        <v>445</v>
      </c>
      <c r="BH39" s="657">
        <v>395</v>
      </c>
      <c r="BI39" s="672">
        <v>450</v>
      </c>
      <c r="BJ39" s="657">
        <v>495</v>
      </c>
      <c r="BK39" s="657">
        <v>515</v>
      </c>
      <c r="BL39" s="657">
        <v>540</v>
      </c>
      <c r="BM39" s="657">
        <v>410</v>
      </c>
      <c r="BN39" s="657">
        <v>315</v>
      </c>
      <c r="BO39" s="672">
        <v>370</v>
      </c>
      <c r="BP39" s="657">
        <v>350</v>
      </c>
      <c r="BQ39" s="657">
        <v>400</v>
      </c>
      <c r="BR39" s="657">
        <v>445</v>
      </c>
      <c r="BS39" s="657">
        <v>430</v>
      </c>
      <c r="BT39" s="712">
        <v>500</v>
      </c>
      <c r="BU39" s="630">
        <v>555</v>
      </c>
      <c r="BV39" s="724">
        <v>400</v>
      </c>
      <c r="BW39" s="724">
        <v>280</v>
      </c>
      <c r="BX39" s="630">
        <v>345</v>
      </c>
      <c r="BY39" s="724">
        <v>310</v>
      </c>
      <c r="BZ39" s="724">
        <v>325</v>
      </c>
      <c r="CA39" s="724">
        <v>335</v>
      </c>
      <c r="CB39" s="724">
        <v>350</v>
      </c>
      <c r="CC39" s="724">
        <v>370</v>
      </c>
      <c r="CD39" s="747">
        <v>430</v>
      </c>
      <c r="CE39" s="747">
        <v>435</v>
      </c>
      <c r="CF39" s="747">
        <v>440</v>
      </c>
      <c r="CG39" s="746"/>
    </row>
    <row r="40" spans="1:85" s="507" customFormat="1">
      <c r="A40" s="624" t="s">
        <v>242</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470</v>
      </c>
      <c r="AY40" s="647">
        <v>465</v>
      </c>
      <c r="AZ40" s="654">
        <v>495</v>
      </c>
      <c r="BA40" s="647">
        <v>563</v>
      </c>
      <c r="BB40" s="647">
        <v>543</v>
      </c>
      <c r="BC40" s="657">
        <v>560</v>
      </c>
      <c r="BD40" s="802">
        <v>620</v>
      </c>
      <c r="BE40" s="662">
        <v>655</v>
      </c>
      <c r="BF40" s="802">
        <v>570</v>
      </c>
      <c r="BG40" s="630">
        <v>430</v>
      </c>
      <c r="BH40" s="629"/>
      <c r="BI40" s="657">
        <v>440</v>
      </c>
      <c r="BJ40" s="672">
        <v>510</v>
      </c>
      <c r="BK40" s="657">
        <v>520</v>
      </c>
      <c r="BL40" s="657">
        <v>540</v>
      </c>
      <c r="BM40" s="672">
        <v>415</v>
      </c>
      <c r="BN40" s="672">
        <v>350</v>
      </c>
      <c r="BO40" s="672">
        <v>370</v>
      </c>
      <c r="BP40" s="657">
        <v>350</v>
      </c>
      <c r="BQ40" s="630">
        <v>410</v>
      </c>
      <c r="BR40" s="657">
        <v>445</v>
      </c>
      <c r="BS40" s="657"/>
      <c r="BT40" s="705"/>
      <c r="BU40" s="705"/>
      <c r="BV40" s="630">
        <v>455</v>
      </c>
      <c r="BW40" s="724">
        <v>300</v>
      </c>
      <c r="BX40" s="724">
        <v>355</v>
      </c>
      <c r="BY40" s="672">
        <v>330</v>
      </c>
      <c r="BZ40" s="630">
        <v>335</v>
      </c>
      <c r="CA40" s="724">
        <v>360</v>
      </c>
      <c r="CB40" s="724">
        <v>365</v>
      </c>
      <c r="CC40" s="724">
        <v>370</v>
      </c>
      <c r="CD40" s="746">
        <v>435</v>
      </c>
      <c r="CE40" s="746">
        <v>430</v>
      </c>
      <c r="CF40" s="746">
        <v>425</v>
      </c>
      <c r="CG40" s="807" t="s">
        <v>360</v>
      </c>
    </row>
    <row r="41" spans="1:85" s="507" customFormat="1">
      <c r="A41" s="624" t="s">
        <v>254</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c r="AY41" s="647"/>
      <c r="AZ41" s="654"/>
      <c r="BA41" s="647"/>
      <c r="BB41" s="647"/>
      <c r="BC41" s="657"/>
      <c r="BD41" s="802"/>
      <c r="BE41" s="657">
        <v>650</v>
      </c>
      <c r="BF41" s="657">
        <v>600</v>
      </c>
      <c r="BG41" s="657">
        <v>435</v>
      </c>
      <c r="BH41" s="629"/>
      <c r="BI41" s="657">
        <v>440</v>
      </c>
      <c r="BJ41" s="657">
        <v>495</v>
      </c>
      <c r="BK41" s="657">
        <v>520</v>
      </c>
      <c r="BL41" s="657">
        <v>520</v>
      </c>
      <c r="BM41" s="629"/>
      <c r="BN41" s="672">
        <v>350</v>
      </c>
      <c r="BO41" s="629"/>
      <c r="BP41" s="630">
        <v>355</v>
      </c>
      <c r="BQ41" s="657">
        <v>360</v>
      </c>
      <c r="BR41" s="630">
        <v>445</v>
      </c>
      <c r="BS41" s="657">
        <v>425</v>
      </c>
      <c r="BT41" s="712">
        <v>475</v>
      </c>
      <c r="BU41" s="724">
        <v>570</v>
      </c>
      <c r="BV41" s="628"/>
      <c r="BW41" s="724">
        <v>290</v>
      </c>
      <c r="BX41" s="672">
        <v>345</v>
      </c>
      <c r="BY41" s="724">
        <v>280</v>
      </c>
      <c r="BZ41" s="672">
        <v>345</v>
      </c>
      <c r="CA41" s="724">
        <v>355</v>
      </c>
      <c r="CB41" s="724">
        <v>365</v>
      </c>
      <c r="CC41" s="630">
        <v>375</v>
      </c>
      <c r="CD41" s="747">
        <v>410</v>
      </c>
      <c r="CE41" s="747">
        <v>415</v>
      </c>
      <c r="CF41" s="747">
        <v>390</v>
      </c>
      <c r="CG41" s="747"/>
    </row>
    <row r="42" spans="1:85" s="507" customFormat="1" ht="114">
      <c r="A42" s="624" t="s">
        <v>279</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02"/>
      <c r="BE42" s="657"/>
      <c r="BF42" s="657"/>
      <c r="BG42" s="657"/>
      <c r="BH42" s="629"/>
      <c r="BI42" s="657"/>
      <c r="BJ42" s="657"/>
      <c r="BK42" s="657"/>
      <c r="BL42" s="657"/>
      <c r="BM42" s="629"/>
      <c r="BN42" s="672"/>
      <c r="BO42" s="629"/>
      <c r="BP42" s="630"/>
      <c r="BQ42" s="657"/>
      <c r="BR42" s="630"/>
      <c r="BS42" s="657"/>
      <c r="BT42" s="712"/>
      <c r="BU42" s="724"/>
      <c r="BV42" s="628"/>
      <c r="BW42" s="630">
        <v>285</v>
      </c>
      <c r="BX42" s="724">
        <v>305</v>
      </c>
      <c r="BY42" s="724">
        <v>325</v>
      </c>
      <c r="BZ42" s="724">
        <v>312.5</v>
      </c>
      <c r="CA42" s="724">
        <v>330</v>
      </c>
      <c r="CB42" s="724">
        <v>345</v>
      </c>
      <c r="CC42" s="724">
        <v>370</v>
      </c>
      <c r="CD42" s="747">
        <v>400</v>
      </c>
      <c r="CE42" s="747">
        <v>405</v>
      </c>
      <c r="CF42" s="747">
        <v>410</v>
      </c>
      <c r="CG42" s="809" t="s">
        <v>357</v>
      </c>
    </row>
    <row r="43" spans="1:85" s="507" customFormat="1">
      <c r="A43" s="625"/>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44"/>
      <c r="AY43" s="632"/>
      <c r="AZ43" s="644"/>
      <c r="BA43" s="644"/>
      <c r="BB43" s="644"/>
      <c r="BC43" s="644"/>
      <c r="BD43" s="644"/>
      <c r="BE43" s="644"/>
      <c r="BF43" s="644"/>
      <c r="BG43" s="644"/>
      <c r="BH43" s="644"/>
      <c r="BI43" s="644"/>
      <c r="BJ43" s="644"/>
      <c r="BK43" s="627"/>
      <c r="BL43" s="627"/>
      <c r="BM43" s="627"/>
      <c r="BN43" s="627"/>
      <c r="BO43" s="627"/>
      <c r="BP43" s="627"/>
      <c r="BQ43" s="657"/>
      <c r="BR43" s="627"/>
      <c r="BS43" s="627"/>
      <c r="BT43" s="505"/>
      <c r="BU43" s="505"/>
      <c r="BV43" s="505"/>
      <c r="BW43" s="505"/>
    </row>
    <row r="44" spans="1:85" s="507" customFormat="1">
      <c r="A44" s="638" t="s">
        <v>253</v>
      </c>
      <c r="B44" s="639"/>
      <c r="C44" s="639"/>
      <c r="D44" s="639"/>
      <c r="E44" s="639"/>
      <c r="F44" s="639"/>
      <c r="G44" s="639"/>
      <c r="H44" s="639"/>
      <c r="I44" s="639"/>
      <c r="J44" s="639"/>
      <c r="K44" s="639"/>
      <c r="L44" s="639"/>
      <c r="M44" s="639"/>
      <c r="N44" s="640"/>
      <c r="O44" s="639"/>
      <c r="P44" s="639"/>
      <c r="Q44" s="639"/>
      <c r="R44" s="639"/>
      <c r="S44" s="637"/>
      <c r="T44" s="637"/>
      <c r="U44" s="637"/>
      <c r="V44" s="637"/>
      <c r="W44" s="637"/>
      <c r="X44" s="637"/>
      <c r="Y44" s="637"/>
      <c r="Z44" s="637"/>
      <c r="AA44" s="637"/>
      <c r="AB44" s="637"/>
      <c r="AC44" s="637"/>
      <c r="AD44" s="637"/>
      <c r="AE44" s="637"/>
      <c r="AF44" s="637"/>
      <c r="AG44" s="637"/>
      <c r="AH44" s="637"/>
      <c r="AI44" s="637"/>
      <c r="AJ44" s="637"/>
      <c r="AK44" s="637"/>
      <c r="AL44" s="637"/>
      <c r="AM44" s="637"/>
      <c r="AN44" s="637"/>
      <c r="AO44" s="637"/>
      <c r="AP44" s="637"/>
      <c r="AQ44" s="637"/>
      <c r="AR44" s="637"/>
      <c r="AS44" s="637"/>
      <c r="AT44" s="637"/>
      <c r="AU44" s="637"/>
      <c r="AV44" s="637"/>
      <c r="AW44" s="637"/>
      <c r="AX44" s="642">
        <f>AX6-AX20</f>
        <v>98.600000000000023</v>
      </c>
      <c r="AY44" s="642">
        <f t="shared" ref="AY44:CE44" si="55">AY6-AY20</f>
        <v>149.33000000000004</v>
      </c>
      <c r="AZ44" s="642">
        <f t="shared" si="55"/>
        <v>198.55499999999995</v>
      </c>
      <c r="BA44" s="642">
        <f t="shared" si="55"/>
        <v>95.189999999999941</v>
      </c>
      <c r="BB44" s="642">
        <f t="shared" si="55"/>
        <v>124.06000000000006</v>
      </c>
      <c r="BC44" s="642">
        <f t="shared" si="55"/>
        <v>98.595000000000027</v>
      </c>
      <c r="BD44" s="642">
        <f t="shared" si="55"/>
        <v>65.75</v>
      </c>
      <c r="BE44" s="642">
        <f t="shared" si="55"/>
        <v>35.335000000000036</v>
      </c>
      <c r="BF44" s="642">
        <f t="shared" si="55"/>
        <v>-65.410000000000082</v>
      </c>
      <c r="BG44" s="642">
        <f t="shared" si="55"/>
        <v>38.25</v>
      </c>
      <c r="BH44" s="642">
        <f t="shared" si="55"/>
        <v>70.773333333333255</v>
      </c>
      <c r="BI44" s="642">
        <f t="shared" si="55"/>
        <v>86.509999999999991</v>
      </c>
      <c r="BJ44" s="642">
        <f t="shared" si="55"/>
        <v>69.269999999999982</v>
      </c>
      <c r="BK44" s="642">
        <f t="shared" si="55"/>
        <v>70.980000000000018</v>
      </c>
      <c r="BL44" s="642">
        <f t="shared" si="55"/>
        <v>26.050000000000068</v>
      </c>
      <c r="BM44" s="642">
        <f t="shared" si="55"/>
        <v>51.099999999999966</v>
      </c>
      <c r="BN44" s="642">
        <f t="shared" si="55"/>
        <v>165.45000000000005</v>
      </c>
      <c r="BO44" s="642">
        <f t="shared" si="55"/>
        <v>89.324999999999989</v>
      </c>
      <c r="BP44" s="642">
        <f t="shared" si="55"/>
        <v>155.76999999999998</v>
      </c>
      <c r="BQ44" s="642">
        <f t="shared" si="55"/>
        <v>129.63</v>
      </c>
      <c r="BR44" s="642">
        <f t="shared" si="55"/>
        <v>110.5</v>
      </c>
      <c r="BS44" s="642">
        <f t="shared" si="55"/>
        <v>167.57499999999993</v>
      </c>
      <c r="BT44" s="642">
        <f t="shared" si="55"/>
        <v>74.295000000000073</v>
      </c>
      <c r="BU44" s="642">
        <f t="shared" si="55"/>
        <v>-64.800000000000011</v>
      </c>
      <c r="BV44" s="642">
        <f t="shared" si="55"/>
        <v>-109.03818181818184</v>
      </c>
      <c r="BW44" s="642">
        <f t="shared" si="55"/>
        <v>-99.799999999999983</v>
      </c>
      <c r="BX44" s="642">
        <f t="shared" si="55"/>
        <v>-90.466666666666669</v>
      </c>
      <c r="BY44" s="642">
        <f t="shared" si="55"/>
        <v>42.730000000000018</v>
      </c>
      <c r="BZ44" s="642">
        <f t="shared" si="55"/>
        <v>51.916666666666686</v>
      </c>
      <c r="CA44" s="642">
        <f t="shared" si="55"/>
        <v>45.599999999999909</v>
      </c>
      <c r="CB44" s="642">
        <f t="shared" si="55"/>
        <v>37.226969696969661</v>
      </c>
      <c r="CC44" s="642">
        <f t="shared" si="55"/>
        <v>31.666666666666686</v>
      </c>
      <c r="CD44" s="642">
        <f t="shared" si="55"/>
        <v>-19.333333333333314</v>
      </c>
      <c r="CE44" s="642">
        <f t="shared" si="55"/>
        <v>-19.75</v>
      </c>
      <c r="CF44" s="642">
        <f>CF6-CF20</f>
        <v>-3.3333333333333144</v>
      </c>
    </row>
    <row r="45" spans="1:85" s="507" customFormat="1">
      <c r="A45" s="801"/>
      <c r="B45" s="505"/>
      <c r="C45" s="505"/>
      <c r="D45" s="505"/>
      <c r="E45" s="505"/>
      <c r="F45" s="505"/>
      <c r="G45" s="505"/>
      <c r="H45" s="505"/>
      <c r="I45" s="505"/>
      <c r="J45" s="505"/>
      <c r="K45" s="505"/>
      <c r="L45" s="505"/>
      <c r="M45" s="505"/>
      <c r="N45" s="506"/>
      <c r="O45" s="505"/>
      <c r="P45" s="505"/>
      <c r="Q45" s="505"/>
      <c r="R45" s="505"/>
      <c r="AD45" s="521"/>
      <c r="AU45" s="521"/>
      <c r="BB45" s="623"/>
    </row>
    <row r="46" spans="1:85">
      <c r="D46" s="509"/>
      <c r="E46" s="509"/>
      <c r="F46" s="509"/>
      <c r="G46" s="509"/>
      <c r="H46" s="509"/>
      <c r="I46" s="509"/>
      <c r="J46" s="509"/>
      <c r="K46" s="509"/>
      <c r="L46" s="509"/>
      <c r="M46" s="509"/>
      <c r="BU46" s="725"/>
    </row>
    <row r="47" spans="1:85">
      <c r="D47" s="509"/>
      <c r="E47" s="509"/>
      <c r="F47" s="509"/>
      <c r="G47" s="509"/>
      <c r="H47" s="509"/>
      <c r="I47" s="509"/>
      <c r="J47" s="509"/>
      <c r="K47" s="509"/>
      <c r="L47" s="509"/>
      <c r="M47" s="509"/>
    </row>
    <row r="424" spans="1:80" s="508" customFormat="1">
      <c r="A424" s="432"/>
      <c r="I424" s="508">
        <v>333</v>
      </c>
      <c r="N424" s="510"/>
      <c r="S424" s="432"/>
      <c r="T424" s="432"/>
      <c r="U424" s="432"/>
      <c r="V424" s="432"/>
      <c r="W424" s="432"/>
      <c r="X424" s="432"/>
      <c r="Y424" s="432"/>
      <c r="Z424" s="432"/>
      <c r="AA424" s="432"/>
      <c r="AB424" s="432"/>
      <c r="AC424" s="432"/>
      <c r="AD424" s="518"/>
      <c r="AE424" s="432"/>
      <c r="AF424" s="432"/>
      <c r="AG424" s="432"/>
      <c r="AH424" s="432"/>
      <c r="AI424" s="432"/>
      <c r="AJ424" s="432"/>
      <c r="AK424" s="432"/>
      <c r="AL424" s="432"/>
      <c r="AM424" s="432"/>
      <c r="AN424" s="432"/>
      <c r="AO424" s="432"/>
      <c r="AP424" s="432"/>
      <c r="AQ424" s="432"/>
      <c r="AR424" s="432"/>
      <c r="AS424" s="432"/>
      <c r="AT424" s="432"/>
      <c r="AU424" s="432"/>
      <c r="AV424" s="432"/>
      <c r="AW424" s="432"/>
      <c r="AX424" s="432"/>
      <c r="AY424" s="432"/>
      <c r="AZ424" s="432"/>
      <c r="BA424" s="432"/>
      <c r="BB424"/>
      <c r="BC424" s="432"/>
      <c r="BD424" s="432"/>
      <c r="BE424" s="432"/>
      <c r="BF424" s="432"/>
      <c r="BG424" s="432"/>
      <c r="BH424" s="432"/>
      <c r="BI424" s="432"/>
      <c r="BJ424" s="432"/>
      <c r="BK424" s="432"/>
      <c r="BL424" s="432"/>
      <c r="BM424" s="432"/>
      <c r="BN424" s="432"/>
      <c r="BO424" s="432"/>
      <c r="BP424" s="432"/>
      <c r="BQ424" s="432"/>
      <c r="BR424" s="432"/>
      <c r="BS424" s="432"/>
      <c r="BT424" s="432"/>
      <c r="BU424" s="432"/>
      <c r="BV424" s="432"/>
      <c r="BW424" s="432"/>
      <c r="BX424" s="432"/>
      <c r="BY424" s="432"/>
      <c r="BZ424" s="432"/>
      <c r="CA424" s="432"/>
      <c r="CB424" s="432"/>
    </row>
    <row r="569" spans="14:14">
      <c r="N569" s="510">
        <v>32.659999999999997</v>
      </c>
    </row>
    <row r="571" spans="14:14">
      <c r="N571" s="510">
        <v>31.45</v>
      </c>
    </row>
    <row r="577" spans="14:14">
      <c r="N577" s="510">
        <v>26.62</v>
      </c>
    </row>
  </sheetData>
  <mergeCells count="10">
    <mergeCell ref="BH2:BS2"/>
    <mergeCell ref="BT2:CC2"/>
    <mergeCell ref="A16:BW16"/>
    <mergeCell ref="CG19:CG28"/>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578"/>
  <sheetViews>
    <sheetView zoomScale="85" zoomScaleNormal="85" workbookViewId="0">
      <selection activeCell="CG8" sqref="CG8"/>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customWidth="1"/>
    <col min="80" max="80" width="10" style="432" customWidth="1"/>
    <col min="81" max="82" width="11.5" style="432" customWidth="1"/>
    <col min="83" max="83" width="11.625" style="432" customWidth="1"/>
    <col min="84" max="84" width="9.125" style="432" customWidth="1"/>
    <col min="85" max="16384" width="9.125" style="432"/>
  </cols>
  <sheetData>
    <row r="1" spans="1:84" ht="18.75" thickBot="1">
      <c r="A1" s="428" t="s">
        <v>363</v>
      </c>
      <c r="B1" s="429"/>
      <c r="C1" s="429"/>
      <c r="D1" s="429"/>
      <c r="E1" s="429"/>
      <c r="F1" s="429"/>
      <c r="G1" s="429"/>
      <c r="H1" s="429"/>
      <c r="I1" s="429"/>
      <c r="J1" s="429"/>
      <c r="K1" s="429"/>
      <c r="L1" s="430"/>
      <c r="M1" s="430"/>
      <c r="N1" s="431"/>
      <c r="O1" s="431"/>
      <c r="P1" s="431"/>
      <c r="Q1" s="431"/>
      <c r="R1" s="431"/>
      <c r="BB1" s="548"/>
    </row>
    <row r="2" spans="1:84"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c r="CF2" s="804">
        <v>2021</v>
      </c>
    </row>
    <row r="3" spans="1:84"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c r="CF3" s="803">
        <v>44197</v>
      </c>
    </row>
    <row r="4" spans="1:84">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09">
        <v>43.987250000000003</v>
      </c>
      <c r="CB4" s="709">
        <v>41.49522727272727</v>
      </c>
      <c r="CC4" s="699">
        <v>41.2</v>
      </c>
      <c r="CD4" s="699">
        <v>41.8</v>
      </c>
      <c r="CE4" s="699">
        <v>42.6</v>
      </c>
      <c r="CF4" s="699">
        <v>43.58</v>
      </c>
    </row>
    <row r="5" spans="1:84"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09">
        <v>42.899999999999991</v>
      </c>
      <c r="CB5" s="709">
        <v>42.988181818181815</v>
      </c>
      <c r="CC5" s="699">
        <v>42.5</v>
      </c>
      <c r="CD5" s="699">
        <v>41.924999999999997</v>
      </c>
      <c r="CE5" s="699">
        <v>41.975000000000001</v>
      </c>
      <c r="CF5" s="699">
        <v>42.33</v>
      </c>
    </row>
    <row r="6" spans="1:84"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F6" si="11">(BV5*9)+12</f>
        <v>298.46181818181816</v>
      </c>
      <c r="BW6" s="737">
        <f t="shared" si="11"/>
        <v>178.95000000000002</v>
      </c>
      <c r="BX6" s="737">
        <f t="shared" si="11"/>
        <v>248.70000000000002</v>
      </c>
      <c r="BY6" s="737">
        <f t="shared" si="11"/>
        <v>362.73</v>
      </c>
      <c r="BZ6" s="737">
        <f t="shared" si="11"/>
        <v>387.75</v>
      </c>
      <c r="CA6" s="709">
        <f t="shared" si="11"/>
        <v>398.09999999999991</v>
      </c>
      <c r="CB6" s="709">
        <f t="shared" si="11"/>
        <v>398.89363636363635</v>
      </c>
      <c r="CC6" s="699">
        <f t="shared" si="11"/>
        <v>394.5</v>
      </c>
      <c r="CD6" s="699">
        <f t="shared" si="11"/>
        <v>389.32499999999999</v>
      </c>
      <c r="CE6" s="699">
        <f t="shared" si="11"/>
        <v>389.77500000000003</v>
      </c>
      <c r="CF6" s="699">
        <f t="shared" si="11"/>
        <v>392.96999999999997</v>
      </c>
    </row>
    <row r="7" spans="1:84"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F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8">
        <f t="shared" si="13"/>
        <v>355</v>
      </c>
      <c r="CB7" s="708">
        <f t="shared" si="13"/>
        <v>360</v>
      </c>
      <c r="CC7" s="708">
        <f t="shared" si="13"/>
        <v>377.5</v>
      </c>
      <c r="CD7" s="700">
        <f t="shared" si="13"/>
        <v>435</v>
      </c>
      <c r="CE7" s="700">
        <f t="shared" si="13"/>
        <v>435</v>
      </c>
      <c r="CF7" s="700">
        <f t="shared" si="13"/>
        <v>430</v>
      </c>
    </row>
    <row r="8" spans="1:84"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9">
        <v>375</v>
      </c>
      <c r="CD8" s="707">
        <v>430</v>
      </c>
      <c r="CE8" s="707">
        <v>430</v>
      </c>
      <c r="CF8" s="707">
        <v>425</v>
      </c>
    </row>
    <row r="9" spans="1:84"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9">
        <v>380</v>
      </c>
      <c r="CD9" s="707">
        <v>440</v>
      </c>
      <c r="CE9" s="707">
        <v>440</v>
      </c>
      <c r="CF9" s="707">
        <v>435</v>
      </c>
    </row>
    <row r="10" spans="1:84"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F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10">
        <f t="shared" si="14"/>
        <v>-56.049999999999983</v>
      </c>
      <c r="BX10" s="710">
        <f t="shared" si="14"/>
        <v>-91.299999999999983</v>
      </c>
      <c r="BY10" s="710">
        <f t="shared" si="14"/>
        <v>22.730000000000018</v>
      </c>
      <c r="BZ10" s="710">
        <f t="shared" si="14"/>
        <v>37.75</v>
      </c>
      <c r="CA10" s="708">
        <f t="shared" si="14"/>
        <v>43.099999999999909</v>
      </c>
      <c r="CB10" s="708">
        <f t="shared" si="14"/>
        <v>38.893636363636347</v>
      </c>
      <c r="CC10" s="701">
        <f t="shared" si="14"/>
        <v>17</v>
      </c>
      <c r="CD10" s="701">
        <f t="shared" si="14"/>
        <v>-45.675000000000011</v>
      </c>
      <c r="CE10" s="701">
        <f t="shared" si="14"/>
        <v>-45.224999999999966</v>
      </c>
      <c r="CF10" s="701">
        <f t="shared" si="14"/>
        <v>-37.03000000000003</v>
      </c>
    </row>
    <row r="11" spans="1:84"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4"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F12" si="15">BZ3</f>
        <v>44013</v>
      </c>
      <c r="CA12" s="573">
        <f t="shared" si="15"/>
        <v>44044</v>
      </c>
      <c r="CB12" s="573">
        <f t="shared" si="15"/>
        <v>44075</v>
      </c>
      <c r="CC12" s="573">
        <f t="shared" si="15"/>
        <v>44105</v>
      </c>
      <c r="CD12" s="573">
        <f t="shared" si="15"/>
        <v>44136</v>
      </c>
      <c r="CE12" s="573">
        <f t="shared" si="15"/>
        <v>44166</v>
      </c>
      <c r="CF12" s="803">
        <f t="shared" si="15"/>
        <v>44197</v>
      </c>
    </row>
    <row r="13" spans="1:84" ht="18.75" thickBot="1">
      <c r="A13" s="484" t="s">
        <v>237</v>
      </c>
      <c r="B13" s="452">
        <f t="shared" ref="B13:M13" si="16">(B7/11.6)-B4</f>
        <v>-7.6432512315270955</v>
      </c>
      <c r="C13" s="453">
        <f t="shared" si="16"/>
        <v>-16.01966379310344</v>
      </c>
      <c r="D13" s="453">
        <f t="shared" si="16"/>
        <v>-12.933589341692787</v>
      </c>
      <c r="E13" s="453">
        <f t="shared" si="16"/>
        <v>-18.549523809523819</v>
      </c>
      <c r="F13" s="453">
        <f t="shared" si="16"/>
        <v>-23.125965517241376</v>
      </c>
      <c r="G13" s="453">
        <f t="shared" si="16"/>
        <v>-25.667405582922832</v>
      </c>
      <c r="H13" s="453">
        <f t="shared" si="16"/>
        <v>-21.0679235382309</v>
      </c>
      <c r="I13" s="453">
        <f t="shared" si="16"/>
        <v>-15.200205254515595</v>
      </c>
      <c r="J13" s="454">
        <f t="shared" si="16"/>
        <v>-17.189435736677126</v>
      </c>
      <c r="K13" s="454">
        <f t="shared" si="16"/>
        <v>-14.631739811912215</v>
      </c>
      <c r="L13" s="455">
        <f t="shared" si="16"/>
        <v>-6.3630131362889983</v>
      </c>
      <c r="M13" s="485">
        <f t="shared" si="16"/>
        <v>5.6571964017990979</v>
      </c>
      <c r="N13" s="452">
        <f t="shared" ref="N13:N14" si="17">AVERAGE(B13:D13)</f>
        <v>-12.198834788774441</v>
      </c>
      <c r="O13" s="453">
        <f t="shared" ref="O13:O14" si="18">AVERAGE(E13:G13)</f>
        <v>-22.447631636562676</v>
      </c>
      <c r="P13" s="453">
        <f t="shared" ref="P13:P14" si="19">AVERAGE(H13:J13)</f>
        <v>-17.81918817647454</v>
      </c>
      <c r="Q13" s="486">
        <f t="shared" ref="Q13:Q14" si="20">AVERAGE(K13:M13)</f>
        <v>-5.112518848800705</v>
      </c>
      <c r="R13" s="487">
        <f t="shared" ref="R13:R14" si="21">AVERAGE(B13:M13)</f>
        <v>-14.39454336265309</v>
      </c>
      <c r="S13" s="456">
        <f t="shared" ref="S13:AD13" si="22">(S7/11.6)-S4</f>
        <v>4.4836034482758613</v>
      </c>
      <c r="T13" s="457">
        <f t="shared" si="22"/>
        <v>-3.7965517241379274</v>
      </c>
      <c r="U13" s="457">
        <f t="shared" si="22"/>
        <v>-9.065517241379311</v>
      </c>
      <c r="V13" s="457">
        <f t="shared" si="22"/>
        <v>-10.407405582922831</v>
      </c>
      <c r="W13" s="457">
        <f t="shared" si="22"/>
        <v>-14.353934169278993</v>
      </c>
      <c r="X13" s="457">
        <f t="shared" si="22"/>
        <v>-16.715353901996366</v>
      </c>
      <c r="Y13" s="488">
        <f t="shared" si="22"/>
        <v>-16.511724137931033</v>
      </c>
      <c r="Z13" s="512">
        <f t="shared" si="22"/>
        <v>-18.960893416927892</v>
      </c>
      <c r="AA13" s="512">
        <f t="shared" si="22"/>
        <v>-17.036420361247952</v>
      </c>
      <c r="AB13" s="457">
        <f t="shared" si="22"/>
        <v>-18.639696223316911</v>
      </c>
      <c r="AC13" s="488">
        <f t="shared" si="22"/>
        <v>-8.5197178683385602</v>
      </c>
      <c r="AD13" s="520">
        <f t="shared" si="22"/>
        <v>-17.959688013136294</v>
      </c>
      <c r="AE13" s="459">
        <f t="shared" ref="AE13:AE14" si="23">AVERAGE(S13:U13)</f>
        <v>-2.7928218390804589</v>
      </c>
      <c r="AF13" s="458">
        <f t="shared" ref="AF13:AF14" si="24">AVERAGE(V13:X13)</f>
        <v>-13.825564551399395</v>
      </c>
      <c r="AG13" s="458">
        <f t="shared" ref="AG13:AG14" si="25">AVERAGE(Y13:AA13)</f>
        <v>-17.503012638702291</v>
      </c>
      <c r="AH13" s="458">
        <f t="shared" ref="AH13:AH14" si="26">AVERAGE(AB13:AD13)</f>
        <v>-15.039700701597255</v>
      </c>
      <c r="AI13" s="531">
        <f t="shared" ref="AI13:AI14" si="27">AVERAGE(S13:AD13)</f>
        <v>-12.290274932694849</v>
      </c>
      <c r="AJ13" s="619">
        <f t="shared" ref="AJ13:CA13" si="28">(AJ7/11.6)-AJ4</f>
        <v>-13.633793103448276</v>
      </c>
      <c r="AK13" s="620">
        <f t="shared" si="28"/>
        <v>-6.5951724137931009</v>
      </c>
      <c r="AL13" s="545">
        <f t="shared" si="28"/>
        <v>-4.6482758620689637</v>
      </c>
      <c r="AM13" s="546">
        <f t="shared" si="28"/>
        <v>-12.634827586206896</v>
      </c>
      <c r="AN13" s="546">
        <f t="shared" si="28"/>
        <v>-17.134827586206896</v>
      </c>
      <c r="AO13" s="546">
        <f t="shared" si="28"/>
        <v>-13.064827586206896</v>
      </c>
      <c r="AP13" s="546">
        <f t="shared" si="28"/>
        <v>-16.966551724137929</v>
      </c>
      <c r="AQ13" s="546">
        <f t="shared" si="28"/>
        <v>-12.28896551724138</v>
      </c>
      <c r="AR13" s="546">
        <f t="shared" si="28"/>
        <v>-11.427120689655169</v>
      </c>
      <c r="AS13" s="546">
        <f t="shared" si="28"/>
        <v>-5.7655172413793068</v>
      </c>
      <c r="AT13" s="546">
        <f t="shared" si="28"/>
        <v>-11.03551724137931</v>
      </c>
      <c r="AU13" s="621">
        <f t="shared" si="28"/>
        <v>-11.600000000000001</v>
      </c>
      <c r="AV13" s="568">
        <f t="shared" si="28"/>
        <v>-16.189999999999998</v>
      </c>
      <c r="AW13" s="569">
        <f t="shared" si="28"/>
        <v>-18.323448275862063</v>
      </c>
      <c r="AX13" s="569">
        <f t="shared" si="28"/>
        <v>-22.007241379310344</v>
      </c>
      <c r="AY13" s="569">
        <f t="shared" si="28"/>
        <v>-27.537241379310338</v>
      </c>
      <c r="AZ13" s="569">
        <f t="shared" si="28"/>
        <v>-31.091034482758616</v>
      </c>
      <c r="BA13" s="569">
        <f t="shared" si="28"/>
        <v>-25.314137931034487</v>
      </c>
      <c r="BB13" s="569">
        <f t="shared" si="28"/>
        <v>-24.628620689655179</v>
      </c>
      <c r="BC13" s="569">
        <f t="shared" si="28"/>
        <v>-21.843448275862059</v>
      </c>
      <c r="BD13" s="569">
        <f t="shared" si="28"/>
        <v>-21.767241379310342</v>
      </c>
      <c r="BE13" s="569">
        <f t="shared" si="28"/>
        <v>-22.924482758620691</v>
      </c>
      <c r="BF13" s="569">
        <f t="shared" si="28"/>
        <v>-19.654827586206899</v>
      </c>
      <c r="BG13" s="664">
        <f t="shared" si="28"/>
        <v>-20.25103448275862</v>
      </c>
      <c r="BH13" s="669">
        <f t="shared" si="28"/>
        <v>-22.442068965517237</v>
      </c>
      <c r="BI13" s="669">
        <f t="shared" si="28"/>
        <v>-25.345862068965509</v>
      </c>
      <c r="BJ13" s="669">
        <f t="shared" si="28"/>
        <v>-23.395517241379316</v>
      </c>
      <c r="BK13" s="669">
        <f t="shared" si="28"/>
        <v>-25.691379310344828</v>
      </c>
      <c r="BL13" s="669">
        <f t="shared" si="28"/>
        <v>-23.905862068965511</v>
      </c>
      <c r="BM13" s="669">
        <f t="shared" si="28"/>
        <v>-25.337586206896546</v>
      </c>
      <c r="BN13" s="669">
        <f t="shared" si="28"/>
        <v>-31.78448275862069</v>
      </c>
      <c r="BO13" s="669">
        <f t="shared" si="28"/>
        <v>-27.64448275862069</v>
      </c>
      <c r="BP13" s="669">
        <f t="shared" si="28"/>
        <v>-30.516551724137926</v>
      </c>
      <c r="BQ13" s="669">
        <f t="shared" si="28"/>
        <v>-22.516551724137926</v>
      </c>
      <c r="BR13" s="669">
        <f t="shared" si="28"/>
        <v>-24.084482758620688</v>
      </c>
      <c r="BS13" s="669">
        <f t="shared" si="28"/>
        <v>-25.422413793103445</v>
      </c>
      <c r="BT13" s="669">
        <f>(BT7/11.6)-BT4</f>
        <v>-14.505517241379316</v>
      </c>
      <c r="BU13" s="669">
        <f t="shared" si="28"/>
        <v>-8.9613793103448245</v>
      </c>
      <c r="BV13" s="669">
        <f>(BV7/11.6)-BV4</f>
        <v>5.5241379310344811</v>
      </c>
      <c r="BW13" s="669">
        <f t="shared" si="28"/>
        <v>-0.13137931034482619</v>
      </c>
      <c r="BX13" s="669">
        <f t="shared" si="28"/>
        <v>-1.1596551724137925</v>
      </c>
      <c r="BY13" s="669">
        <f t="shared" si="28"/>
        <v>-11.479655172413793</v>
      </c>
      <c r="BZ13" s="669">
        <f t="shared" si="28"/>
        <v>-12.827586206896552</v>
      </c>
      <c r="CA13" s="669">
        <f t="shared" si="28"/>
        <v>-13.383801724137932</v>
      </c>
      <c r="CB13" s="669">
        <f>(CB7/11.6)-CB4</f>
        <v>-10.46074451410658</v>
      </c>
      <c r="CC13" s="664">
        <f>(CC7/11.6)-CC4</f>
        <v>-8.6568965517241381</v>
      </c>
      <c r="CD13" s="664">
        <f>(CD7/11.6)-CD4</f>
        <v>-4.2999999999999972</v>
      </c>
      <c r="CE13" s="664">
        <f>(CE7/11.6)-CE4</f>
        <v>-5.1000000000000014</v>
      </c>
      <c r="CF13" s="664">
        <f>(CF7/11.6)-CF4</f>
        <v>-6.5110344827586175</v>
      </c>
    </row>
    <row r="14" spans="1:84" s="503" customFormat="1" ht="18" hidden="1" customHeight="1">
      <c r="A14" s="489" t="s">
        <v>238</v>
      </c>
      <c r="B14" s="812">
        <f>(333/11.6)-B4</f>
        <v>-16.867389162561576</v>
      </c>
      <c r="C14" s="813">
        <f t="shared" ref="C14:M14" si="29">(333/11.6)-C4</f>
        <v>-27.140353448275857</v>
      </c>
      <c r="D14" s="813">
        <f t="shared" si="29"/>
        <v>-25.950830721003133</v>
      </c>
      <c r="E14" s="813">
        <f t="shared" si="29"/>
        <v>-29.842627257799681</v>
      </c>
      <c r="F14" s="813">
        <f t="shared" si="29"/>
        <v>-34.85010344827586</v>
      </c>
      <c r="G14" s="813">
        <f t="shared" si="29"/>
        <v>-33.08119868637111</v>
      </c>
      <c r="H14" s="813">
        <f t="shared" si="29"/>
        <v>-27.447233883058484</v>
      </c>
      <c r="I14" s="813">
        <f t="shared" si="29"/>
        <v>-19.165722495894908</v>
      </c>
      <c r="J14" s="814">
        <f t="shared" si="29"/>
        <v>-16.672194357366781</v>
      </c>
      <c r="K14" s="490">
        <f t="shared" si="29"/>
        <v>-17.131739811912215</v>
      </c>
      <c r="L14" s="491">
        <f t="shared" si="29"/>
        <v>-13.087151067323479</v>
      </c>
      <c r="M14" s="492">
        <f t="shared" si="29"/>
        <v>-5.8083208395802153</v>
      </c>
      <c r="N14" s="493">
        <f t="shared" si="17"/>
        <v>-23.319524443946857</v>
      </c>
      <c r="O14" s="494">
        <f t="shared" si="18"/>
        <v>-32.591309797482218</v>
      </c>
      <c r="P14" s="494">
        <f t="shared" si="19"/>
        <v>-21.09505024544006</v>
      </c>
      <c r="Q14" s="495">
        <f t="shared" si="20"/>
        <v>-12.009070572938635</v>
      </c>
      <c r="R14" s="496">
        <f t="shared" si="21"/>
        <v>-22.253738764951944</v>
      </c>
      <c r="S14" s="815">
        <f t="shared" ref="S14:AD14" si="30">(333/11.6)-S4</f>
        <v>1.8973965517241353</v>
      </c>
      <c r="T14" s="816">
        <f t="shared" si="30"/>
        <v>-0.69310344827585979</v>
      </c>
      <c r="U14" s="816">
        <f t="shared" si="30"/>
        <v>-6.3931034482758626</v>
      </c>
      <c r="V14" s="816">
        <f t="shared" si="30"/>
        <v>-10.321198686371108</v>
      </c>
      <c r="W14" s="816">
        <f t="shared" si="30"/>
        <v>-15.560830721003132</v>
      </c>
      <c r="X14" s="816">
        <f t="shared" si="30"/>
        <v>-17.66362976406533</v>
      </c>
      <c r="Y14" s="817">
        <f t="shared" si="30"/>
        <v>-13.753103448275862</v>
      </c>
      <c r="Z14" s="818">
        <f t="shared" si="30"/>
        <v>-14.995376175548582</v>
      </c>
      <c r="AA14" s="818">
        <f t="shared" si="30"/>
        <v>-14.622627257799675</v>
      </c>
      <c r="AB14" s="816">
        <f t="shared" si="30"/>
        <v>-20.277627257799669</v>
      </c>
      <c r="AC14" s="817">
        <f t="shared" si="30"/>
        <v>-15.157648902821318</v>
      </c>
      <c r="AD14" s="819">
        <f t="shared" si="30"/>
        <v>-23.390722495894916</v>
      </c>
      <c r="AE14" s="820">
        <f t="shared" si="23"/>
        <v>-1.7296034482758624</v>
      </c>
      <c r="AF14" s="821">
        <f t="shared" si="24"/>
        <v>-14.515219723813189</v>
      </c>
      <c r="AG14" s="821">
        <f t="shared" si="25"/>
        <v>-14.457035627208038</v>
      </c>
      <c r="AH14" s="821">
        <f t="shared" si="26"/>
        <v>-19.608666218838636</v>
      </c>
      <c r="AI14" s="822">
        <f t="shared" si="27"/>
        <v>-12.577631254533932</v>
      </c>
      <c r="AJ14" s="823">
        <f t="shared" ref="AJ14:AU14" si="31">(333/11.6)-AJ4</f>
        <v>-25.01310344827586</v>
      </c>
      <c r="AK14" s="824">
        <f t="shared" si="31"/>
        <v>-25.733103448275859</v>
      </c>
      <c r="AL14" s="824">
        <f t="shared" si="31"/>
        <v>-22.493103448275864</v>
      </c>
      <c r="AM14" s="825">
        <f t="shared" si="31"/>
        <v>-23.58310344827586</v>
      </c>
      <c r="AN14" s="825">
        <f t="shared" si="31"/>
        <v>-21.83310344827586</v>
      </c>
      <c r="AO14" s="825">
        <f t="shared" si="31"/>
        <v>-17.76310344827586</v>
      </c>
      <c r="AP14" s="825">
        <f t="shared" si="31"/>
        <v>-18.863103448275861</v>
      </c>
      <c r="AQ14" s="826">
        <f t="shared" si="31"/>
        <v>-21.51310344827586</v>
      </c>
      <c r="AR14" s="827">
        <f t="shared" si="31"/>
        <v>-24.961603448275856</v>
      </c>
      <c r="AS14" s="828">
        <f t="shared" si="31"/>
        <v>-26.843103448275858</v>
      </c>
      <c r="AT14" s="829">
        <f t="shared" si="31"/>
        <v>-32.113103448275865</v>
      </c>
      <c r="AU14" s="830">
        <f t="shared" si="31"/>
        <v>-32.893103448275866</v>
      </c>
      <c r="AV14" s="828"/>
      <c r="AW14" s="829"/>
      <c r="AX14" s="829"/>
      <c r="AY14" s="829"/>
      <c r="AZ14" s="830"/>
      <c r="BB14"/>
      <c r="BX14" s="655"/>
      <c r="BY14" s="655"/>
      <c r="BZ14" s="655"/>
      <c r="CA14" s="655"/>
      <c r="CB14" s="655"/>
    </row>
    <row r="15" spans="1:84" s="503" customFormat="1" ht="18" customHeight="1">
      <c r="A15" s="831" t="s">
        <v>365</v>
      </c>
      <c r="B15" s="461"/>
      <c r="C15" s="461"/>
      <c r="D15" s="461"/>
      <c r="E15" s="461"/>
      <c r="F15" s="461"/>
      <c r="G15" s="461"/>
      <c r="H15" s="461"/>
      <c r="I15" s="461"/>
      <c r="J15" s="461"/>
      <c r="K15" s="461"/>
      <c r="L15" s="461"/>
      <c r="M15" s="832"/>
      <c r="N15" s="461"/>
      <c r="O15" s="461"/>
      <c r="P15" s="461"/>
      <c r="Q15" s="832"/>
      <c r="R15" s="832"/>
      <c r="S15" s="498"/>
      <c r="T15" s="498"/>
      <c r="U15" s="498"/>
      <c r="V15" s="498"/>
      <c r="W15" s="498"/>
      <c r="X15" s="498"/>
      <c r="Y15" s="498"/>
      <c r="Z15" s="498"/>
      <c r="AA15" s="498"/>
      <c r="AB15" s="498"/>
      <c r="AC15" s="498"/>
      <c r="AD15" s="498"/>
      <c r="AE15" s="500"/>
      <c r="AF15" s="500"/>
      <c r="AG15" s="500"/>
      <c r="AH15" s="500"/>
      <c r="AI15" s="500"/>
      <c r="AJ15" s="833"/>
      <c r="AK15" s="834"/>
      <c r="AL15" s="834"/>
      <c r="AM15" s="498"/>
      <c r="AN15" s="498"/>
      <c r="AO15" s="498"/>
      <c r="AP15" s="498"/>
      <c r="AQ15" s="498"/>
      <c r="AR15" s="498"/>
      <c r="AS15" s="500"/>
      <c r="AT15" s="500"/>
      <c r="AU15" s="500"/>
      <c r="AV15" s="500"/>
      <c r="AW15" s="500"/>
      <c r="AX15" s="500"/>
      <c r="AY15" s="500"/>
      <c r="AZ15" s="500"/>
      <c r="BA15" s="835"/>
      <c r="BB15" s="679"/>
      <c r="BC15" s="835"/>
      <c r="BD15" s="835"/>
      <c r="BE15" s="835"/>
      <c r="BF15" s="835"/>
      <c r="BG15" s="835"/>
      <c r="BH15" s="835"/>
      <c r="BI15" s="835"/>
      <c r="BJ15" s="835"/>
      <c r="BK15" s="835"/>
      <c r="BL15" s="835"/>
      <c r="BM15" s="835"/>
      <c r="BN15" s="835"/>
      <c r="BO15" s="835"/>
      <c r="BP15" s="835"/>
      <c r="BQ15" s="835"/>
      <c r="BR15" s="835"/>
      <c r="BS15" s="835"/>
      <c r="BT15" s="500">
        <f>BT7/BT4</f>
        <v>8.9827344843677075</v>
      </c>
      <c r="BU15" s="500">
        <f t="shared" ref="BU15:CF15" si="32">BU7/BU4</f>
        <v>9.6827738841755817</v>
      </c>
      <c r="BV15" s="500">
        <f t="shared" si="32"/>
        <v>13.501483679525222</v>
      </c>
      <c r="BW15" s="500">
        <f t="shared" si="32"/>
        <v>11.525257479156449</v>
      </c>
      <c r="BX15" s="500">
        <f t="shared" si="32"/>
        <v>11.158516573679028</v>
      </c>
      <c r="BY15" s="500">
        <f t="shared" si="32"/>
        <v>8.3353763177249327</v>
      </c>
      <c r="BZ15" s="500">
        <f t="shared" si="32"/>
        <v>8.1395348837209305</v>
      </c>
      <c r="CA15" s="500">
        <f t="shared" si="32"/>
        <v>8.0705204348987483</v>
      </c>
      <c r="CB15" s="500">
        <f t="shared" si="32"/>
        <v>8.6756965477957486</v>
      </c>
      <c r="CC15" s="500">
        <f t="shared" si="32"/>
        <v>9.1626213592232997</v>
      </c>
      <c r="CD15" s="500">
        <f t="shared" si="32"/>
        <v>10.406698564593302</v>
      </c>
      <c r="CE15" s="500">
        <f t="shared" si="32"/>
        <v>10.211267605633802</v>
      </c>
      <c r="CF15" s="500">
        <f t="shared" si="32"/>
        <v>9.8669114272602112</v>
      </c>
    </row>
    <row r="16" spans="1:84" s="507" customFormat="1">
      <c r="A16" s="805"/>
      <c r="B16" s="505"/>
      <c r="C16" s="505"/>
      <c r="D16" s="505"/>
      <c r="E16" s="505"/>
      <c r="F16" s="505"/>
      <c r="G16" s="505"/>
      <c r="H16" s="505"/>
      <c r="I16" s="505"/>
      <c r="J16" s="505"/>
      <c r="K16" s="505"/>
      <c r="L16" s="505"/>
      <c r="M16" s="505"/>
      <c r="N16" s="506"/>
      <c r="O16" s="505"/>
      <c r="P16" s="505"/>
      <c r="Q16" s="505"/>
      <c r="R16" s="505"/>
      <c r="AD16" s="521"/>
      <c r="AU16" s="521"/>
      <c r="BB16"/>
      <c r="BX16" s="656"/>
      <c r="BY16" s="656"/>
      <c r="BZ16" s="656"/>
      <c r="CA16" s="656"/>
      <c r="CB16" s="656"/>
    </row>
    <row r="17" spans="1:84" s="507" customFormat="1">
      <c r="A17" s="1233" t="s">
        <v>364</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c r="BX17" s="656"/>
      <c r="BY17" s="656"/>
      <c r="BZ17" s="656"/>
      <c r="CA17" s="656"/>
      <c r="CB17" s="656"/>
    </row>
    <row r="18" spans="1:84" s="507" customFormat="1"/>
    <row r="19" spans="1:84" s="507" customFormat="1" ht="18.75" thickBot="1">
      <c r="A19" s="805"/>
      <c r="B19" s="805"/>
      <c r="C19" s="805"/>
      <c r="D19" s="805"/>
      <c r="E19" s="805"/>
      <c r="F19" s="805"/>
      <c r="G19" s="805"/>
      <c r="H19" s="805"/>
      <c r="I19" s="805"/>
      <c r="J19" s="805"/>
      <c r="K19" s="805"/>
      <c r="L19" s="805"/>
      <c r="M19" s="805"/>
      <c r="N19" s="805"/>
      <c r="O19" s="805"/>
      <c r="P19" s="805"/>
      <c r="Q19" s="805"/>
      <c r="R19" s="805"/>
      <c r="S19" s="805"/>
      <c r="T19" s="805"/>
      <c r="U19" s="805"/>
      <c r="V19" s="805"/>
      <c r="W19" s="805"/>
      <c r="X19" s="805"/>
      <c r="Y19" s="805"/>
      <c r="Z19" s="805"/>
      <c r="AA19" s="805"/>
      <c r="AB19" s="805"/>
      <c r="AC19" s="805"/>
      <c r="AD19" s="805"/>
      <c r="AE19" s="805"/>
      <c r="AF19" s="805"/>
      <c r="AG19" s="805"/>
      <c r="AH19" s="805"/>
      <c r="AI19" s="805"/>
      <c r="AJ19" s="805"/>
      <c r="AK19" s="805"/>
      <c r="AL19" s="805"/>
      <c r="AM19" s="805"/>
      <c r="AN19" s="805"/>
      <c r="AO19" s="805"/>
      <c r="AP19" s="805"/>
      <c r="AQ19" s="805"/>
      <c r="AR19" s="805"/>
      <c r="AS19" s="805"/>
      <c r="AT19" s="805"/>
      <c r="AU19" s="805"/>
      <c r="AV19" s="805"/>
      <c r="AW19" s="805"/>
      <c r="AX19" s="805"/>
      <c r="AY19" s="805"/>
      <c r="AZ19" s="805"/>
      <c r="BA19" s="805"/>
      <c r="BB19" s="805"/>
      <c r="BC19" s="805"/>
      <c r="BD19" s="805"/>
      <c r="BE19" s="805"/>
      <c r="BF19" s="805"/>
      <c r="BG19" s="805"/>
      <c r="BH19" s="805"/>
      <c r="BI19" s="805"/>
      <c r="BJ19" s="805"/>
      <c r="BK19" s="805"/>
      <c r="BL19" s="805"/>
      <c r="BM19" s="805"/>
      <c r="BN19" s="805"/>
      <c r="BO19" s="805"/>
      <c r="BP19" s="805"/>
      <c r="BQ19" s="805"/>
      <c r="BR19" s="805"/>
      <c r="BS19" s="805"/>
      <c r="BT19" s="726" t="s">
        <v>274</v>
      </c>
      <c r="BU19" s="726" t="s">
        <v>273</v>
      </c>
      <c r="BV19" s="726" t="s">
        <v>273</v>
      </c>
      <c r="BW19" s="805"/>
    </row>
    <row r="20" spans="1:84" s="507" customFormat="1" ht="18.75" thickBot="1">
      <c r="A20" s="626"/>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31">
        <v>43101</v>
      </c>
      <c r="AW20" s="631">
        <v>43132</v>
      </c>
      <c r="AX20" s="631">
        <v>43160</v>
      </c>
      <c r="AY20" s="631">
        <v>43191</v>
      </c>
      <c r="AZ20" s="631">
        <v>43221</v>
      </c>
      <c r="BA20" s="631">
        <v>43252</v>
      </c>
      <c r="BB20" s="631">
        <v>43283</v>
      </c>
      <c r="BC20" s="631">
        <v>43315</v>
      </c>
      <c r="BD20" s="631">
        <v>43347</v>
      </c>
      <c r="BE20" s="631">
        <v>43378</v>
      </c>
      <c r="BF20" s="631">
        <v>43410</v>
      </c>
      <c r="BG20" s="631">
        <v>43441</v>
      </c>
      <c r="BH20" s="716">
        <v>43466</v>
      </c>
      <c r="BI20" s="716">
        <v>43497</v>
      </c>
      <c r="BJ20" s="716">
        <v>43526</v>
      </c>
      <c r="BK20" s="716">
        <v>43558</v>
      </c>
      <c r="BL20" s="717">
        <v>43586</v>
      </c>
      <c r="BM20" s="717">
        <v>43617</v>
      </c>
      <c r="BN20" s="717">
        <v>43647</v>
      </c>
      <c r="BO20" s="717">
        <v>43678</v>
      </c>
      <c r="BP20" s="717">
        <v>43709</v>
      </c>
      <c r="BQ20" s="717">
        <v>43739</v>
      </c>
      <c r="BR20" s="717">
        <v>43770</v>
      </c>
      <c r="BS20" s="719">
        <v>43800</v>
      </c>
      <c r="BT20" s="720">
        <v>43831</v>
      </c>
      <c r="BU20" s="720">
        <v>43863</v>
      </c>
      <c r="BV20" s="720">
        <v>43895</v>
      </c>
      <c r="BW20" s="720">
        <v>43926</v>
      </c>
      <c r="BX20" s="720">
        <v>43952</v>
      </c>
      <c r="BY20" s="720">
        <v>43983</v>
      </c>
      <c r="BZ20" s="720">
        <v>44013</v>
      </c>
      <c r="CA20" s="720">
        <v>44044</v>
      </c>
      <c r="CB20" s="770">
        <v>44075</v>
      </c>
      <c r="CC20" s="770">
        <v>44105</v>
      </c>
      <c r="CD20" s="770">
        <v>44136</v>
      </c>
      <c r="CE20" s="770">
        <v>44166</v>
      </c>
      <c r="CF20" s="803">
        <v>44197</v>
      </c>
    </row>
    <row r="21" spans="1:84" s="507" customFormat="1" ht="18" hidden="1" customHeight="1">
      <c r="A21" s="633" t="s">
        <v>250</v>
      </c>
      <c r="B21" s="634"/>
      <c r="C21" s="634"/>
      <c r="D21" s="634"/>
      <c r="E21" s="634"/>
      <c r="F21" s="634"/>
      <c r="G21" s="634"/>
      <c r="H21" s="634"/>
      <c r="I21" s="634"/>
      <c r="J21" s="634"/>
      <c r="K21" s="634"/>
      <c r="L21" s="634"/>
      <c r="M21" s="634"/>
      <c r="N21" s="635"/>
      <c r="O21" s="634"/>
      <c r="P21" s="634"/>
      <c r="Q21" s="634"/>
      <c r="R21" s="634"/>
      <c r="S21" s="636"/>
      <c r="T21" s="636"/>
      <c r="U21" s="636"/>
      <c r="V21" s="636"/>
      <c r="W21" s="636"/>
      <c r="X21" s="636"/>
      <c r="Y21" s="636"/>
      <c r="Z21" s="636"/>
      <c r="AA21" s="636"/>
      <c r="AB21" s="636"/>
      <c r="AC21" s="636"/>
      <c r="AD21" s="637"/>
      <c r="AE21" s="636"/>
      <c r="AF21" s="636"/>
      <c r="AG21" s="636"/>
      <c r="AH21" s="636"/>
      <c r="AI21" s="636"/>
      <c r="AJ21" s="636"/>
      <c r="AK21" s="636"/>
      <c r="AL21" s="636"/>
      <c r="AM21" s="636"/>
      <c r="AN21" s="636"/>
      <c r="AO21" s="636"/>
      <c r="AP21" s="636"/>
      <c r="AQ21" s="636"/>
      <c r="AR21" s="636"/>
      <c r="AS21" s="636"/>
      <c r="AT21" s="636"/>
      <c r="AU21" s="637"/>
      <c r="AV21" s="642">
        <f>(AV22+AV23+AV24)/3</f>
        <v>556.66666666666663</v>
      </c>
      <c r="AW21" s="642">
        <f>AVERAGE(AW22:AW25)</f>
        <v>530</v>
      </c>
      <c r="AX21" s="642">
        <f t="shared" ref="AX21:BH21" si="33">AVERAGE(AX22:AX25)</f>
        <v>482.5</v>
      </c>
      <c r="AY21" s="642">
        <f t="shared" si="33"/>
        <v>467.5</v>
      </c>
      <c r="AZ21" s="642">
        <f t="shared" si="33"/>
        <v>487.125</v>
      </c>
      <c r="BA21" s="642">
        <f t="shared" si="33"/>
        <v>555.75</v>
      </c>
      <c r="BB21" s="642">
        <f t="shared" si="33"/>
        <v>539.75</v>
      </c>
      <c r="BC21" s="642">
        <f t="shared" si="33"/>
        <v>560.625</v>
      </c>
      <c r="BD21" s="642">
        <f t="shared" si="33"/>
        <v>606.25</v>
      </c>
      <c r="BE21" s="642">
        <f t="shared" si="33"/>
        <v>651.875</v>
      </c>
      <c r="BF21" s="642">
        <f t="shared" si="33"/>
        <v>591.25</v>
      </c>
      <c r="BG21" s="642">
        <f t="shared" si="33"/>
        <v>453.75</v>
      </c>
      <c r="BH21" s="642">
        <f t="shared" si="33"/>
        <v>409.16666666666669</v>
      </c>
      <c r="BI21" s="642">
        <f t="shared" ref="BI21:BV21" si="34">AVERAGE(BI22:BI26)</f>
        <v>436</v>
      </c>
      <c r="BJ21" s="642">
        <f t="shared" si="34"/>
        <v>486</v>
      </c>
      <c r="BK21" s="642">
        <f t="shared" si="34"/>
        <v>513</v>
      </c>
      <c r="BL21" s="642">
        <f t="shared" si="34"/>
        <v>528.5</v>
      </c>
      <c r="BM21" s="642">
        <f t="shared" si="34"/>
        <v>428.75</v>
      </c>
      <c r="BN21" s="642">
        <f t="shared" si="34"/>
        <v>349.5</v>
      </c>
      <c r="BO21" s="642">
        <f t="shared" si="34"/>
        <v>380.625</v>
      </c>
      <c r="BP21" s="642">
        <f t="shared" si="34"/>
        <v>345.5</v>
      </c>
      <c r="BQ21" s="642">
        <f t="shared" si="34"/>
        <v>393.75</v>
      </c>
      <c r="BR21" s="642">
        <f t="shared" si="34"/>
        <v>432.5</v>
      </c>
      <c r="BS21" s="702">
        <f t="shared" si="34"/>
        <v>423.125</v>
      </c>
      <c r="BT21" s="702">
        <f t="shared" si="34"/>
        <v>485.625</v>
      </c>
      <c r="BU21" s="702">
        <f t="shared" si="34"/>
        <v>547.5</v>
      </c>
      <c r="BV21" s="702">
        <f t="shared" si="34"/>
        <v>407.5</v>
      </c>
      <c r="BW21" s="702">
        <f t="shared" ref="BW21:CF21" si="35">AVERAGE(BW22:BW27)</f>
        <v>278.75</v>
      </c>
      <c r="BX21" s="702">
        <f t="shared" si="35"/>
        <v>339.16666666666669</v>
      </c>
      <c r="BY21" s="674">
        <f t="shared" si="35"/>
        <v>320</v>
      </c>
      <c r="BZ21" s="674">
        <f t="shared" si="35"/>
        <v>335.83333333333331</v>
      </c>
      <c r="CA21" s="674">
        <f t="shared" si="35"/>
        <v>352.5</v>
      </c>
      <c r="CB21" s="771">
        <f t="shared" si="35"/>
        <v>361.66666666666669</v>
      </c>
      <c r="CC21" s="771">
        <f t="shared" si="35"/>
        <v>369.58333333333331</v>
      </c>
      <c r="CD21" s="771">
        <f t="shared" si="35"/>
        <v>432.5</v>
      </c>
      <c r="CE21" s="771">
        <f t="shared" si="35"/>
        <v>429.16666666666669</v>
      </c>
      <c r="CF21" s="771">
        <f t="shared" si="35"/>
        <v>423.75</v>
      </c>
    </row>
    <row r="22" spans="1:84" s="507" customFormat="1" ht="18" hidden="1" customHeight="1">
      <c r="A22" s="624" t="s">
        <v>240</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5">
        <v>575</v>
      </c>
      <c r="AW22" s="646">
        <v>540</v>
      </c>
      <c r="AX22" s="652">
        <f t="shared" ref="AX22:CF27" si="36">(AX30+AX38)/2</f>
        <v>475</v>
      </c>
      <c r="AY22" s="657">
        <f t="shared" si="36"/>
        <v>465</v>
      </c>
      <c r="AZ22" s="657">
        <f t="shared" si="36"/>
        <v>485</v>
      </c>
      <c r="BA22" s="652">
        <f t="shared" si="36"/>
        <v>560</v>
      </c>
      <c r="BB22" s="657">
        <f t="shared" si="36"/>
        <v>540</v>
      </c>
      <c r="BC22" s="657">
        <f t="shared" si="36"/>
        <v>560</v>
      </c>
      <c r="BD22" s="657">
        <f t="shared" si="36"/>
        <v>602.5</v>
      </c>
      <c r="BE22" s="652">
        <f t="shared" si="36"/>
        <v>657.5</v>
      </c>
      <c r="BF22" s="657">
        <f t="shared" si="36"/>
        <v>605</v>
      </c>
      <c r="BG22" s="657">
        <f t="shared" si="36"/>
        <v>460</v>
      </c>
      <c r="BH22" s="652">
        <f t="shared" si="36"/>
        <v>415</v>
      </c>
      <c r="BI22" s="657">
        <f t="shared" si="36"/>
        <v>435</v>
      </c>
      <c r="BJ22" s="657">
        <f t="shared" si="36"/>
        <v>485</v>
      </c>
      <c r="BK22" s="652">
        <f t="shared" si="36"/>
        <v>525</v>
      </c>
      <c r="BL22" s="657">
        <f t="shared" si="36"/>
        <v>520</v>
      </c>
      <c r="BM22" s="657">
        <f t="shared" si="36"/>
        <v>440</v>
      </c>
      <c r="BN22" s="657">
        <f t="shared" si="36"/>
        <v>352.5</v>
      </c>
      <c r="BO22" s="652">
        <f t="shared" si="36"/>
        <v>375</v>
      </c>
      <c r="BP22" s="657">
        <f t="shared" si="36"/>
        <v>345</v>
      </c>
      <c r="BQ22" s="657">
        <f t="shared" si="36"/>
        <v>382.5</v>
      </c>
      <c r="BR22" s="657">
        <f t="shared" si="36"/>
        <v>425</v>
      </c>
      <c r="BS22" s="652">
        <f t="shared" si="36"/>
        <v>427.5</v>
      </c>
      <c r="BT22" s="711">
        <f t="shared" si="36"/>
        <v>485</v>
      </c>
      <c r="BU22" s="657">
        <f t="shared" si="36"/>
        <v>550</v>
      </c>
      <c r="BV22" s="652">
        <f t="shared" si="36"/>
        <v>425</v>
      </c>
      <c r="BW22" s="652">
        <f t="shared" si="36"/>
        <v>275</v>
      </c>
      <c r="BX22" s="724">
        <f t="shared" si="36"/>
        <v>352.5</v>
      </c>
      <c r="BY22" s="652">
        <f t="shared" si="36"/>
        <v>310</v>
      </c>
      <c r="BZ22" s="652">
        <f t="shared" si="36"/>
        <v>345</v>
      </c>
      <c r="CA22" s="652">
        <f t="shared" si="36"/>
        <v>355</v>
      </c>
      <c r="CB22" s="772">
        <f t="shared" si="36"/>
        <v>365</v>
      </c>
      <c r="CC22" s="772">
        <f t="shared" si="36"/>
        <v>370</v>
      </c>
      <c r="CD22" s="772">
        <f t="shared" si="36"/>
        <v>430</v>
      </c>
      <c r="CE22" s="772">
        <f t="shared" si="36"/>
        <v>430</v>
      </c>
      <c r="CF22" s="772">
        <f t="shared" si="36"/>
        <v>420</v>
      </c>
    </row>
    <row r="23" spans="1:84" s="507" customFormat="1" ht="18" hidden="1" customHeight="1">
      <c r="A23" s="624" t="s">
        <v>255</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550</v>
      </c>
      <c r="AW23" s="646">
        <v>530</v>
      </c>
      <c r="AX23" s="651">
        <f t="shared" si="36"/>
        <v>490</v>
      </c>
      <c r="AY23" s="657">
        <f t="shared" si="36"/>
        <v>465</v>
      </c>
      <c r="AZ23" s="657">
        <f t="shared" si="36"/>
        <v>485</v>
      </c>
      <c r="BA23" s="657">
        <f t="shared" si="36"/>
        <v>550</v>
      </c>
      <c r="BB23" s="652">
        <f t="shared" si="36"/>
        <v>542.5</v>
      </c>
      <c r="BC23" s="662">
        <f t="shared" si="36"/>
        <v>567.5</v>
      </c>
      <c r="BD23" s="652">
        <f t="shared" si="36"/>
        <v>610</v>
      </c>
      <c r="BE23" s="657">
        <f t="shared" si="36"/>
        <v>660</v>
      </c>
      <c r="BF23" s="657">
        <f t="shared" si="36"/>
        <v>585</v>
      </c>
      <c r="BG23" s="657">
        <f t="shared" si="36"/>
        <v>460</v>
      </c>
      <c r="BH23" s="657">
        <f t="shared" si="36"/>
        <v>407.5</v>
      </c>
      <c r="BI23" s="657">
        <f t="shared" si="36"/>
        <v>437.5</v>
      </c>
      <c r="BJ23" s="657">
        <f t="shared" si="36"/>
        <v>490</v>
      </c>
      <c r="BK23" s="657">
        <f t="shared" si="36"/>
        <v>510</v>
      </c>
      <c r="BL23" s="652">
        <f t="shared" si="36"/>
        <v>527.5</v>
      </c>
      <c r="BM23" s="657">
        <f t="shared" si="36"/>
        <v>430</v>
      </c>
      <c r="BN23" s="657">
        <f t="shared" si="36"/>
        <v>355</v>
      </c>
      <c r="BO23" s="657">
        <f t="shared" si="36"/>
        <v>395</v>
      </c>
      <c r="BP23" s="657">
        <f t="shared" si="36"/>
        <v>345</v>
      </c>
      <c r="BQ23" s="657">
        <f t="shared" si="36"/>
        <v>397.5</v>
      </c>
      <c r="BR23" s="657">
        <f t="shared" si="36"/>
        <v>430</v>
      </c>
      <c r="BS23" s="657">
        <f t="shared" si="36"/>
        <v>420</v>
      </c>
      <c r="BT23" s="652">
        <f t="shared" si="36"/>
        <v>500</v>
      </c>
      <c r="BU23" s="657">
        <f t="shared" si="36"/>
        <v>545</v>
      </c>
      <c r="BV23" s="657">
        <f t="shared" si="36"/>
        <v>410</v>
      </c>
      <c r="BW23" s="652">
        <f t="shared" si="36"/>
        <v>275</v>
      </c>
      <c r="BX23" s="630">
        <f>(BX31+BX39)/2</f>
        <v>342.5</v>
      </c>
      <c r="BY23" s="652">
        <f>(BY31+BY39)/2</f>
        <v>332.5</v>
      </c>
      <c r="BZ23" s="652">
        <f>(BZ31+BZ39)/2</f>
        <v>322.5</v>
      </c>
      <c r="CA23" s="652">
        <f>(CA31+CA39)/2</f>
        <v>355</v>
      </c>
      <c r="CB23" s="772">
        <f>(CB31+CB39)/2</f>
        <v>360</v>
      </c>
      <c r="CC23" s="772">
        <f t="shared" si="36"/>
        <v>372.5</v>
      </c>
      <c r="CD23" s="772">
        <f t="shared" si="36"/>
        <v>430</v>
      </c>
      <c r="CE23" s="772">
        <f t="shared" si="36"/>
        <v>435</v>
      </c>
      <c r="CF23" s="772">
        <f t="shared" si="36"/>
        <v>445</v>
      </c>
    </row>
    <row r="24" spans="1:84" s="507" customFormat="1" ht="18" hidden="1" customHeight="1">
      <c r="A24" s="624" t="s">
        <v>241</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7">
        <v>545</v>
      </c>
      <c r="AW24" s="646">
        <v>530</v>
      </c>
      <c r="AX24" s="651">
        <f t="shared" si="36"/>
        <v>487.5</v>
      </c>
      <c r="AY24" s="657">
        <f t="shared" si="36"/>
        <v>470</v>
      </c>
      <c r="AZ24" s="657">
        <f t="shared" si="36"/>
        <v>486</v>
      </c>
      <c r="BA24" s="657">
        <f t="shared" si="36"/>
        <v>550</v>
      </c>
      <c r="BB24" s="657">
        <f t="shared" si="36"/>
        <v>535</v>
      </c>
      <c r="BC24" s="657">
        <f t="shared" si="36"/>
        <v>560</v>
      </c>
      <c r="BD24" s="657">
        <f t="shared" si="36"/>
        <v>605</v>
      </c>
      <c r="BE24" s="657">
        <f t="shared" si="36"/>
        <v>640</v>
      </c>
      <c r="BF24" s="657">
        <f t="shared" si="36"/>
        <v>600</v>
      </c>
      <c r="BG24" s="657">
        <f t="shared" si="36"/>
        <v>455</v>
      </c>
      <c r="BH24" s="657">
        <f t="shared" si="36"/>
        <v>405</v>
      </c>
      <c r="BI24" s="652">
        <f t="shared" si="36"/>
        <v>440</v>
      </c>
      <c r="BJ24" s="657">
        <f t="shared" si="36"/>
        <v>480</v>
      </c>
      <c r="BK24" s="657">
        <f t="shared" si="36"/>
        <v>507.5</v>
      </c>
      <c r="BL24" s="657">
        <f t="shared" si="36"/>
        <v>535</v>
      </c>
      <c r="BM24" s="652">
        <f t="shared" si="36"/>
        <v>420</v>
      </c>
      <c r="BN24" s="657">
        <f t="shared" si="36"/>
        <v>325</v>
      </c>
      <c r="BO24" s="657">
        <f t="shared" si="36"/>
        <v>377.5</v>
      </c>
      <c r="BP24" s="657">
        <f t="shared" si="36"/>
        <v>342.5</v>
      </c>
      <c r="BQ24" s="657">
        <f t="shared" si="36"/>
        <v>395</v>
      </c>
      <c r="BR24" s="657">
        <f t="shared" si="36"/>
        <v>435</v>
      </c>
      <c r="BS24" s="657">
        <f t="shared" si="36"/>
        <v>425</v>
      </c>
      <c r="BT24" s="711">
        <f t="shared" si="36"/>
        <v>490</v>
      </c>
      <c r="BU24" s="652">
        <f t="shared" si="36"/>
        <v>540</v>
      </c>
      <c r="BV24" s="657">
        <f t="shared" si="36"/>
        <v>375</v>
      </c>
      <c r="BW24" s="652">
        <f t="shared" si="36"/>
        <v>275</v>
      </c>
      <c r="BX24" s="630">
        <f t="shared" si="36"/>
        <v>342.5</v>
      </c>
      <c r="BY24" s="652">
        <f t="shared" si="36"/>
        <v>317.5</v>
      </c>
      <c r="BZ24" s="652">
        <f t="shared" si="36"/>
        <v>332.5</v>
      </c>
      <c r="CA24" s="652">
        <f t="shared" si="36"/>
        <v>342.5</v>
      </c>
      <c r="CB24" s="772">
        <f t="shared" si="36"/>
        <v>355</v>
      </c>
      <c r="CC24" s="772">
        <f t="shared" si="36"/>
        <v>367.5</v>
      </c>
      <c r="CD24" s="772">
        <f t="shared" si="36"/>
        <v>425</v>
      </c>
      <c r="CE24" s="772">
        <f t="shared" si="36"/>
        <v>430</v>
      </c>
      <c r="CF24" s="772">
        <f t="shared" si="36"/>
        <v>435</v>
      </c>
    </row>
    <row r="25" spans="1:84" s="507" customFormat="1" ht="18" hidden="1" customHeight="1">
      <c r="A25" s="624" t="s">
        <v>242</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v>520</v>
      </c>
      <c r="AX25" s="651">
        <f t="shared" si="36"/>
        <v>477.5</v>
      </c>
      <c r="AY25" s="657">
        <f t="shared" si="36"/>
        <v>470</v>
      </c>
      <c r="AZ25" s="652">
        <f t="shared" si="36"/>
        <v>492.5</v>
      </c>
      <c r="BA25" s="657">
        <f t="shared" si="36"/>
        <v>563</v>
      </c>
      <c r="BB25" s="657">
        <f t="shared" si="36"/>
        <v>541.5</v>
      </c>
      <c r="BC25" s="657">
        <f t="shared" si="36"/>
        <v>555</v>
      </c>
      <c r="BD25" s="657">
        <f t="shared" si="36"/>
        <v>607.5</v>
      </c>
      <c r="BE25" s="657">
        <f t="shared" si="36"/>
        <v>650</v>
      </c>
      <c r="BF25" s="652">
        <f t="shared" si="36"/>
        <v>575</v>
      </c>
      <c r="BG25" s="652">
        <f t="shared" si="36"/>
        <v>440</v>
      </c>
      <c r="BH25" s="652"/>
      <c r="BI25" s="657">
        <f t="shared" si="36"/>
        <v>432.5</v>
      </c>
      <c r="BJ25" s="652">
        <f t="shared" si="36"/>
        <v>492.5</v>
      </c>
      <c r="BK25" s="657">
        <f t="shared" si="36"/>
        <v>512.5</v>
      </c>
      <c r="BL25" s="657">
        <f t="shared" si="36"/>
        <v>535</v>
      </c>
      <c r="BM25" s="652">
        <f t="shared" si="36"/>
        <v>425</v>
      </c>
      <c r="BN25" s="652">
        <f t="shared" si="36"/>
        <v>360</v>
      </c>
      <c r="BO25" s="652">
        <f t="shared" si="36"/>
        <v>375</v>
      </c>
      <c r="BP25" s="657">
        <f t="shared" si="36"/>
        <v>345</v>
      </c>
      <c r="BQ25" s="652">
        <f t="shared" si="36"/>
        <v>400</v>
      </c>
      <c r="BR25" s="657">
        <f t="shared" si="36"/>
        <v>435</v>
      </c>
      <c r="BS25" s="657"/>
      <c r="BT25" s="705"/>
      <c r="BU25" s="706"/>
      <c r="BV25" s="657">
        <f>(BV33+BV41)/2</f>
        <v>420</v>
      </c>
      <c r="BW25" s="657">
        <f>(BW33+BW41)/2</f>
        <v>290</v>
      </c>
      <c r="BX25" s="724">
        <f t="shared" si="36"/>
        <v>352.5</v>
      </c>
      <c r="BY25" s="652">
        <f t="shared" si="36"/>
        <v>337.5</v>
      </c>
      <c r="BZ25" s="652">
        <f t="shared" si="36"/>
        <v>342.5</v>
      </c>
      <c r="CA25" s="652">
        <f t="shared" si="36"/>
        <v>365</v>
      </c>
      <c r="CB25" s="772">
        <f t="shared" si="36"/>
        <v>370</v>
      </c>
      <c r="CC25" s="772">
        <f t="shared" si="36"/>
        <v>367.5</v>
      </c>
      <c r="CD25" s="772">
        <f t="shared" si="36"/>
        <v>435</v>
      </c>
      <c r="CE25" s="772">
        <f t="shared" si="36"/>
        <v>425</v>
      </c>
      <c r="CF25" s="772">
        <f t="shared" si="36"/>
        <v>420</v>
      </c>
    </row>
    <row r="26" spans="1:84" s="507" customFormat="1" ht="18" hidden="1" customHeight="1">
      <c r="A26" s="624" t="s">
        <v>254</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f>(BI34+BI42)/2</f>
        <v>435</v>
      </c>
      <c r="BJ26" s="657">
        <f>(BJ34+BJ42)/2</f>
        <v>482.5</v>
      </c>
      <c r="BK26" s="657">
        <f>(BK34+BK42)/2</f>
        <v>510</v>
      </c>
      <c r="BL26" s="657">
        <f>(BL34+BL42)/2</f>
        <v>525</v>
      </c>
      <c r="BM26" s="652"/>
      <c r="BN26" s="657">
        <f>(BN34+BN42)/2</f>
        <v>355</v>
      </c>
      <c r="BO26" s="662"/>
      <c r="BP26" s="652">
        <f>(BP34+BP42)/2</f>
        <v>350</v>
      </c>
      <c r="BQ26" s="652"/>
      <c r="BR26" s="652">
        <f>(BR34+BR42)/2</f>
        <v>437.5</v>
      </c>
      <c r="BS26" s="657">
        <f>(BS34+BS42)/2</f>
        <v>420</v>
      </c>
      <c r="BT26" s="711">
        <f>(BT34+BT42)/2</f>
        <v>467.5</v>
      </c>
      <c r="BU26" s="657">
        <f>(BU34+BU42)/2</f>
        <v>555</v>
      </c>
      <c r="BV26" s="652"/>
      <c r="BW26" s="657">
        <f t="shared" ref="BW26:BY27" si="37">(BW34+BW42)/2</f>
        <v>277.5</v>
      </c>
      <c r="BX26" s="672">
        <f t="shared" si="37"/>
        <v>342.5</v>
      </c>
      <c r="BY26" s="652">
        <f t="shared" si="37"/>
        <v>290</v>
      </c>
      <c r="BZ26" s="652">
        <f t="shared" si="36"/>
        <v>352.5</v>
      </c>
      <c r="CA26" s="652">
        <f t="shared" si="36"/>
        <v>362.5</v>
      </c>
      <c r="CB26" s="772">
        <f t="shared" si="36"/>
        <v>367.5</v>
      </c>
      <c r="CC26" s="772">
        <f t="shared" si="36"/>
        <v>372.5</v>
      </c>
      <c r="CD26" s="772">
        <f t="shared" si="36"/>
        <v>435</v>
      </c>
      <c r="CE26" s="772">
        <f t="shared" si="36"/>
        <v>427.5</v>
      </c>
      <c r="CF26" s="772">
        <f t="shared" si="36"/>
        <v>415</v>
      </c>
    </row>
    <row r="27" spans="1:84" s="507" customFormat="1" ht="18" hidden="1" customHeight="1">
      <c r="A27" s="624" t="s">
        <v>279</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41"/>
      <c r="AW27" s="648"/>
      <c r="AX27" s="651"/>
      <c r="AY27" s="657"/>
      <c r="AZ27" s="652"/>
      <c r="BA27" s="657"/>
      <c r="BB27" s="657"/>
      <c r="BC27" s="657"/>
      <c r="BD27" s="657"/>
      <c r="BE27" s="657"/>
      <c r="BF27" s="652"/>
      <c r="BG27" s="652"/>
      <c r="BH27" s="652"/>
      <c r="BI27" s="657"/>
      <c r="BJ27" s="657"/>
      <c r="BK27" s="657"/>
      <c r="BL27" s="657"/>
      <c r="BM27" s="652"/>
      <c r="BN27" s="657"/>
      <c r="BO27" s="662"/>
      <c r="BP27" s="652"/>
      <c r="BQ27" s="652"/>
      <c r="BR27" s="652"/>
      <c r="BS27" s="657"/>
      <c r="BT27" s="711"/>
      <c r="BU27" s="657"/>
      <c r="BV27" s="652"/>
      <c r="BW27" s="657">
        <f t="shared" si="37"/>
        <v>280</v>
      </c>
      <c r="BX27" s="724">
        <f t="shared" si="37"/>
        <v>302.5</v>
      </c>
      <c r="BY27" s="652">
        <f t="shared" si="37"/>
        <v>332.5</v>
      </c>
      <c r="BZ27" s="652">
        <f t="shared" si="36"/>
        <v>320</v>
      </c>
      <c r="CA27" s="652">
        <f t="shared" si="36"/>
        <v>335</v>
      </c>
      <c r="CB27" s="772">
        <f t="shared" si="36"/>
        <v>352.5</v>
      </c>
      <c r="CC27" s="772">
        <f t="shared" si="36"/>
        <v>367.5</v>
      </c>
      <c r="CD27" s="772">
        <f t="shared" si="36"/>
        <v>440</v>
      </c>
      <c r="CE27" s="772">
        <f t="shared" si="36"/>
        <v>427.5</v>
      </c>
      <c r="CF27" s="772">
        <f t="shared" si="36"/>
        <v>407.5</v>
      </c>
    </row>
    <row r="28" spans="1:84" s="507" customFormat="1" ht="18" hidden="1" customHeight="1">
      <c r="A28" s="625"/>
      <c r="B28" s="627"/>
      <c r="C28" s="627"/>
      <c r="D28" s="627"/>
      <c r="E28" s="627"/>
      <c r="F28" s="627"/>
      <c r="G28" s="627"/>
      <c r="H28" s="627"/>
      <c r="I28" s="627"/>
      <c r="J28" s="627"/>
      <c r="K28" s="627"/>
      <c r="L28" s="627"/>
      <c r="M28" s="627"/>
      <c r="N28" s="627"/>
      <c r="O28" s="627"/>
      <c r="P28" s="627"/>
      <c r="Q28" s="627"/>
      <c r="R28" s="627"/>
      <c r="S28" s="627"/>
      <c r="T28" s="627"/>
      <c r="U28" s="627"/>
      <c r="V28" s="627"/>
      <c r="W28" s="627"/>
      <c r="X28" s="627"/>
      <c r="Y28" s="627"/>
      <c r="Z28" s="627"/>
      <c r="AA28" s="627"/>
      <c r="AB28" s="627"/>
      <c r="AC28" s="627"/>
      <c r="AD28" s="643"/>
      <c r="AE28" s="627"/>
      <c r="AF28" s="627"/>
      <c r="AG28" s="627"/>
      <c r="AH28" s="627"/>
      <c r="AI28" s="627"/>
      <c r="AJ28" s="627"/>
      <c r="AK28" s="627"/>
      <c r="AL28" s="627"/>
      <c r="AM28" s="627"/>
      <c r="AN28" s="627"/>
      <c r="AO28" s="627"/>
      <c r="AP28" s="627"/>
      <c r="AQ28" s="627"/>
      <c r="AR28" s="627"/>
      <c r="AS28" s="627"/>
      <c r="AT28" s="627"/>
      <c r="AU28" s="643"/>
      <c r="AV28" s="644"/>
      <c r="AW28" s="644"/>
      <c r="AX28" s="644"/>
      <c r="AY28" s="632"/>
      <c r="AZ28" s="644"/>
      <c r="BA28" s="644"/>
      <c r="BB28" s="644"/>
      <c r="BC28" s="644"/>
      <c r="BD28" s="644"/>
      <c r="BE28" s="644"/>
      <c r="BF28" s="644"/>
      <c r="BG28" s="644"/>
      <c r="BH28" s="644"/>
      <c r="BI28" s="644"/>
      <c r="BJ28" s="644"/>
      <c r="BK28" s="627"/>
      <c r="BL28" s="627"/>
      <c r="BM28" s="627"/>
      <c r="BN28" s="627"/>
      <c r="BO28" s="627"/>
      <c r="BP28" s="627"/>
      <c r="BQ28" s="627"/>
      <c r="BR28" s="627"/>
      <c r="BS28" s="627"/>
      <c r="BT28" s="505"/>
      <c r="BU28" s="505"/>
      <c r="BV28" s="505"/>
      <c r="BW28" s="505"/>
      <c r="BX28" s="505"/>
      <c r="BY28" s="505"/>
      <c r="BZ28" s="505"/>
      <c r="CA28" s="505"/>
      <c r="CB28" s="505"/>
    </row>
    <row r="29" spans="1:84" s="507" customFormat="1" ht="18" customHeight="1">
      <c r="A29" s="638" t="s">
        <v>251</v>
      </c>
      <c r="B29" s="639"/>
      <c r="C29" s="639"/>
      <c r="D29" s="639"/>
      <c r="E29" s="639"/>
      <c r="F29" s="639"/>
      <c r="G29" s="639"/>
      <c r="H29" s="639"/>
      <c r="I29" s="639"/>
      <c r="J29" s="639"/>
      <c r="K29" s="639"/>
      <c r="L29" s="639"/>
      <c r="M29" s="639"/>
      <c r="N29" s="640"/>
      <c r="O29" s="639"/>
      <c r="P29" s="639"/>
      <c r="Q29" s="639"/>
      <c r="R29" s="639"/>
      <c r="S29" s="637"/>
      <c r="T29" s="637"/>
      <c r="U29" s="637"/>
      <c r="V29" s="637"/>
      <c r="W29" s="637"/>
      <c r="X29" s="637"/>
      <c r="Y29" s="637"/>
      <c r="Z29" s="637"/>
      <c r="AA29" s="637"/>
      <c r="AB29" s="637"/>
      <c r="AC29" s="637"/>
      <c r="AD29" s="637"/>
      <c r="AE29" s="637"/>
      <c r="AF29" s="637"/>
      <c r="AG29" s="637"/>
      <c r="AH29" s="637"/>
      <c r="AI29" s="637"/>
      <c r="AJ29" s="637"/>
      <c r="AK29" s="637"/>
      <c r="AL29" s="637"/>
      <c r="AM29" s="637"/>
      <c r="AN29" s="637"/>
      <c r="AO29" s="637"/>
      <c r="AP29" s="637"/>
      <c r="AQ29" s="637"/>
      <c r="AR29" s="637"/>
      <c r="AS29" s="637"/>
      <c r="AT29" s="637"/>
      <c r="AU29" s="637"/>
      <c r="AV29" s="637"/>
      <c r="AW29" s="637"/>
      <c r="AX29" s="642">
        <f>AVERAGE(AX30:AX33)</f>
        <v>490</v>
      </c>
      <c r="AY29" s="642">
        <f t="shared" ref="AY29:BD29" si="38">AVERAGE(AY30:AY33)</f>
        <v>471.25</v>
      </c>
      <c r="AZ29" s="642">
        <v>484</v>
      </c>
      <c r="BA29" s="642">
        <f t="shared" si="38"/>
        <v>555.75</v>
      </c>
      <c r="BB29" s="642">
        <f t="shared" si="38"/>
        <v>536.25</v>
      </c>
      <c r="BC29" s="642">
        <f t="shared" si="38"/>
        <v>552.5</v>
      </c>
      <c r="BD29" s="642">
        <f t="shared" si="38"/>
        <v>595</v>
      </c>
      <c r="BE29" s="642">
        <f t="shared" ref="BE29:BS29" si="39">AVERAGE(BE30:BE34)</f>
        <v>642</v>
      </c>
      <c r="BF29" s="642">
        <f t="shared" si="39"/>
        <v>597</v>
      </c>
      <c r="BG29" s="642">
        <f t="shared" si="39"/>
        <v>461</v>
      </c>
      <c r="BH29" s="642">
        <f t="shared" si="39"/>
        <v>416.66666666666669</v>
      </c>
      <c r="BI29" s="642">
        <f t="shared" si="39"/>
        <v>429</v>
      </c>
      <c r="BJ29" s="642">
        <f t="shared" si="39"/>
        <v>472</v>
      </c>
      <c r="BK29" s="642">
        <f t="shared" si="39"/>
        <v>503</v>
      </c>
      <c r="BL29" s="642">
        <f t="shared" si="39"/>
        <v>524</v>
      </c>
      <c r="BM29" s="642">
        <f t="shared" si="39"/>
        <v>438.75</v>
      </c>
      <c r="BN29" s="642">
        <f t="shared" si="39"/>
        <v>357</v>
      </c>
      <c r="BO29" s="642">
        <f t="shared" si="39"/>
        <v>386.25</v>
      </c>
      <c r="BP29" s="642">
        <f t="shared" si="39"/>
        <v>340</v>
      </c>
      <c r="BQ29" s="642">
        <f t="shared" si="39"/>
        <v>380</v>
      </c>
      <c r="BR29" s="642">
        <f t="shared" si="39"/>
        <v>424</v>
      </c>
      <c r="BS29" s="642">
        <f t="shared" si="39"/>
        <v>417.5</v>
      </c>
      <c r="BT29" s="642">
        <f>AVERAGE(BT30:BT34)</f>
        <v>475</v>
      </c>
      <c r="BU29" s="642">
        <f>AVERAGE(BU30:BU34)</f>
        <v>533.75</v>
      </c>
      <c r="BV29" s="642">
        <f>AVERAGE(BV30:BV34)</f>
        <v>378.75</v>
      </c>
      <c r="BW29" s="642">
        <f t="shared" ref="BW29:CF29" si="40">AVERAGE(BW30:BW35)</f>
        <v>266.66666666666669</v>
      </c>
      <c r="BX29" s="642">
        <f t="shared" si="40"/>
        <v>336.66666666666669</v>
      </c>
      <c r="BY29" s="642">
        <f t="shared" si="40"/>
        <v>328.33333333333331</v>
      </c>
      <c r="BZ29" s="642">
        <f t="shared" si="40"/>
        <v>343.75</v>
      </c>
      <c r="CA29" s="642">
        <f t="shared" si="40"/>
        <v>358.33333333333331</v>
      </c>
      <c r="CB29" s="642">
        <f t="shared" si="40"/>
        <v>366.66666666666669</v>
      </c>
      <c r="CC29" s="642">
        <f t="shared" si="40"/>
        <v>366.66666666666669</v>
      </c>
      <c r="CD29" s="773">
        <f t="shared" si="40"/>
        <v>427.5</v>
      </c>
      <c r="CE29" s="773">
        <f t="shared" si="40"/>
        <v>426.66666666666669</v>
      </c>
      <c r="CF29" s="773">
        <f t="shared" si="40"/>
        <v>421.66666666666669</v>
      </c>
    </row>
    <row r="30" spans="1:84" s="507" customFormat="1">
      <c r="A30" s="624" t="s">
        <v>240</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470</v>
      </c>
      <c r="AZ30" s="647">
        <v>480</v>
      </c>
      <c r="BA30" s="652">
        <v>560</v>
      </c>
      <c r="BB30" s="647">
        <v>535</v>
      </c>
      <c r="BC30" s="657">
        <v>550</v>
      </c>
      <c r="BD30" s="657">
        <v>590</v>
      </c>
      <c r="BE30" s="657">
        <v>645</v>
      </c>
      <c r="BF30" s="657">
        <v>610</v>
      </c>
      <c r="BG30" s="657">
        <v>470</v>
      </c>
      <c r="BH30" s="662">
        <v>420</v>
      </c>
      <c r="BI30" s="630">
        <v>430</v>
      </c>
      <c r="BJ30" s="657">
        <v>470</v>
      </c>
      <c r="BK30" s="630">
        <v>510</v>
      </c>
      <c r="BL30" s="657">
        <v>510</v>
      </c>
      <c r="BM30" s="657">
        <v>450</v>
      </c>
      <c r="BN30" s="657">
        <v>360</v>
      </c>
      <c r="BO30" s="630">
        <v>380</v>
      </c>
      <c r="BP30" s="657">
        <v>340</v>
      </c>
      <c r="BQ30" s="657">
        <v>380</v>
      </c>
      <c r="BR30" s="657">
        <v>415</v>
      </c>
      <c r="BS30" s="630">
        <v>420</v>
      </c>
      <c r="BT30" s="712">
        <v>470</v>
      </c>
      <c r="BU30" s="724">
        <v>535</v>
      </c>
      <c r="BV30" s="630">
        <v>400</v>
      </c>
      <c r="BW30" s="724">
        <v>260</v>
      </c>
      <c r="BX30" s="724">
        <v>350</v>
      </c>
      <c r="BY30" s="724">
        <v>320</v>
      </c>
      <c r="BZ30" s="724">
        <v>355</v>
      </c>
      <c r="CA30" s="630">
        <v>360</v>
      </c>
      <c r="CB30" s="724">
        <v>370</v>
      </c>
      <c r="CC30" s="724">
        <v>365</v>
      </c>
      <c r="CD30" s="775">
        <v>425</v>
      </c>
      <c r="CE30" s="775">
        <v>425</v>
      </c>
      <c r="CF30" s="775">
        <v>425</v>
      </c>
    </row>
    <row r="31" spans="1:84" s="507" customFormat="1">
      <c r="A31" s="624" t="s">
        <v>255</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465</v>
      </c>
      <c r="AZ31" s="647">
        <v>480</v>
      </c>
      <c r="BA31" s="647">
        <v>550</v>
      </c>
      <c r="BB31" s="652">
        <v>540</v>
      </c>
      <c r="BC31" s="652">
        <v>560</v>
      </c>
      <c r="BD31" s="806">
        <v>600</v>
      </c>
      <c r="BE31" s="662">
        <v>650</v>
      </c>
      <c r="BF31" s="657">
        <v>590</v>
      </c>
      <c r="BG31" s="657">
        <v>470</v>
      </c>
      <c r="BH31" s="657">
        <v>415</v>
      </c>
      <c r="BI31" s="630">
        <v>430</v>
      </c>
      <c r="BJ31" s="630">
        <v>480</v>
      </c>
      <c r="BK31" s="657">
        <v>500</v>
      </c>
      <c r="BL31" s="657">
        <v>520</v>
      </c>
      <c r="BM31" s="657">
        <v>440</v>
      </c>
      <c r="BN31" s="657">
        <v>360</v>
      </c>
      <c r="BO31" s="657">
        <v>400</v>
      </c>
      <c r="BP31" s="657">
        <v>340</v>
      </c>
      <c r="BQ31" s="630">
        <v>390</v>
      </c>
      <c r="BR31" s="657">
        <v>425</v>
      </c>
      <c r="BS31" s="657">
        <v>415</v>
      </c>
      <c r="BT31" s="630">
        <v>490</v>
      </c>
      <c r="BU31" s="724">
        <v>535</v>
      </c>
      <c r="BV31" s="724">
        <v>380</v>
      </c>
      <c r="BW31" s="630">
        <v>250</v>
      </c>
      <c r="BX31" s="630">
        <v>340</v>
      </c>
      <c r="BY31" s="724">
        <v>340</v>
      </c>
      <c r="BZ31" s="724">
        <v>330</v>
      </c>
      <c r="CA31" s="630">
        <v>360</v>
      </c>
      <c r="CB31" s="630">
        <v>365</v>
      </c>
      <c r="CC31" s="630">
        <v>370</v>
      </c>
      <c r="CD31" s="774">
        <v>425</v>
      </c>
      <c r="CE31" s="774">
        <v>435</v>
      </c>
      <c r="CF31" s="774">
        <v>445</v>
      </c>
    </row>
    <row r="32" spans="1:84" s="507" customFormat="1">
      <c r="A32" s="624" t="s">
        <v>241</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3">
        <v>495</v>
      </c>
      <c r="AY32" s="647">
        <v>475</v>
      </c>
      <c r="AZ32" s="647">
        <v>485</v>
      </c>
      <c r="BA32" s="647">
        <v>550</v>
      </c>
      <c r="BB32" s="647">
        <v>530</v>
      </c>
      <c r="BC32" s="657">
        <v>550</v>
      </c>
      <c r="BD32" s="657">
        <v>595</v>
      </c>
      <c r="BE32" s="657">
        <v>630</v>
      </c>
      <c r="BF32" s="657">
        <v>610</v>
      </c>
      <c r="BG32" s="657">
        <v>465</v>
      </c>
      <c r="BH32" s="657">
        <v>415</v>
      </c>
      <c r="BI32" s="630">
        <v>430</v>
      </c>
      <c r="BJ32" s="657">
        <v>465</v>
      </c>
      <c r="BK32" s="657">
        <v>500</v>
      </c>
      <c r="BL32" s="630">
        <v>530</v>
      </c>
      <c r="BM32" s="630">
        <v>430</v>
      </c>
      <c r="BN32" s="657">
        <v>335</v>
      </c>
      <c r="BO32" s="657">
        <v>385</v>
      </c>
      <c r="BP32" s="657">
        <v>335</v>
      </c>
      <c r="BQ32" s="630">
        <v>390</v>
      </c>
      <c r="BR32" s="657">
        <v>425</v>
      </c>
      <c r="BS32" s="657">
        <v>420</v>
      </c>
      <c r="BT32" s="712">
        <v>480</v>
      </c>
      <c r="BU32" s="630">
        <v>525</v>
      </c>
      <c r="BV32" s="724">
        <v>350</v>
      </c>
      <c r="BW32" s="724">
        <v>270</v>
      </c>
      <c r="BX32" s="630">
        <v>340</v>
      </c>
      <c r="BY32" s="724">
        <v>325</v>
      </c>
      <c r="BZ32" s="724">
        <v>340</v>
      </c>
      <c r="CA32" s="724">
        <v>350</v>
      </c>
      <c r="CB32" s="724">
        <v>360</v>
      </c>
      <c r="CC32" s="724">
        <v>365</v>
      </c>
      <c r="CD32" s="775">
        <v>420</v>
      </c>
      <c r="CE32" s="775">
        <v>425</v>
      </c>
      <c r="CF32" s="775">
        <v>430</v>
      </c>
    </row>
    <row r="33" spans="1:84" s="507" customFormat="1">
      <c r="A33" s="624" t="s">
        <v>242</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v>485</v>
      </c>
      <c r="AY33" s="647">
        <v>475</v>
      </c>
      <c r="AZ33" s="654">
        <v>490</v>
      </c>
      <c r="BA33" s="647">
        <v>563</v>
      </c>
      <c r="BB33" s="647">
        <v>540</v>
      </c>
      <c r="BC33" s="657">
        <v>550</v>
      </c>
      <c r="BD33" s="657">
        <v>595</v>
      </c>
      <c r="BE33" s="657">
        <v>645</v>
      </c>
      <c r="BF33" s="806">
        <v>580</v>
      </c>
      <c r="BG33" s="630">
        <v>450</v>
      </c>
      <c r="BH33" s="629"/>
      <c r="BI33" s="657">
        <v>425</v>
      </c>
      <c r="BJ33" s="657">
        <v>475</v>
      </c>
      <c r="BK33" s="657">
        <v>505</v>
      </c>
      <c r="BL33" s="630">
        <v>530</v>
      </c>
      <c r="BM33" s="657">
        <v>435</v>
      </c>
      <c r="BN33" s="630">
        <v>370</v>
      </c>
      <c r="BO33" s="630">
        <v>380</v>
      </c>
      <c r="BP33" s="657">
        <v>340</v>
      </c>
      <c r="BQ33" s="630">
        <v>390</v>
      </c>
      <c r="BR33" s="657">
        <v>425</v>
      </c>
      <c r="BS33" s="657"/>
      <c r="BT33" s="705"/>
      <c r="BU33" s="705"/>
      <c r="BV33" s="724">
        <v>385</v>
      </c>
      <c r="BW33" s="724">
        <v>280</v>
      </c>
      <c r="BX33" s="724">
        <v>350</v>
      </c>
      <c r="BY33" s="672">
        <v>345</v>
      </c>
      <c r="BZ33" s="724">
        <v>350</v>
      </c>
      <c r="CA33" s="630">
        <v>370</v>
      </c>
      <c r="CB33" s="724">
        <v>375</v>
      </c>
      <c r="CC33" s="724">
        <v>365</v>
      </c>
      <c r="CD33" s="774">
        <v>430</v>
      </c>
      <c r="CE33" s="774">
        <v>420</v>
      </c>
      <c r="CF33" s="774">
        <v>415</v>
      </c>
    </row>
    <row r="34" spans="1:84" s="507" customFormat="1" ht="18" customHeight="1">
      <c r="A34" s="624" t="s">
        <v>254</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v>640</v>
      </c>
      <c r="BF34" s="657">
        <v>595</v>
      </c>
      <c r="BG34" s="630">
        <v>450</v>
      </c>
      <c r="BH34" s="629"/>
      <c r="BI34" s="672">
        <v>430</v>
      </c>
      <c r="BJ34" s="657">
        <v>470</v>
      </c>
      <c r="BK34" s="657">
        <v>500</v>
      </c>
      <c r="BL34" s="630">
        <v>530</v>
      </c>
      <c r="BM34" s="657"/>
      <c r="BN34" s="657">
        <v>360</v>
      </c>
      <c r="BO34" s="629"/>
      <c r="BP34" s="630">
        <v>345</v>
      </c>
      <c r="BQ34" s="657">
        <v>350</v>
      </c>
      <c r="BR34" s="630">
        <v>430</v>
      </c>
      <c r="BS34" s="657">
        <v>415</v>
      </c>
      <c r="BT34" s="712">
        <v>460</v>
      </c>
      <c r="BU34" s="724">
        <v>540</v>
      </c>
      <c r="BV34" s="628"/>
      <c r="BW34" s="724">
        <v>265</v>
      </c>
      <c r="BX34" s="672">
        <v>340</v>
      </c>
      <c r="BY34" s="724">
        <v>300</v>
      </c>
      <c r="BZ34" s="672">
        <v>360</v>
      </c>
      <c r="CA34" s="630">
        <v>370</v>
      </c>
      <c r="CB34" s="724">
        <v>370</v>
      </c>
      <c r="CC34" s="630">
        <v>370</v>
      </c>
      <c r="CD34" s="747">
        <v>430</v>
      </c>
      <c r="CE34" s="775">
        <v>435</v>
      </c>
      <c r="CF34" s="775">
        <v>420</v>
      </c>
    </row>
    <row r="35" spans="1:84" s="507" customFormat="1" ht="18.75" thickBot="1">
      <c r="A35" s="624" t="s">
        <v>279</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4"/>
      <c r="AY35" s="647"/>
      <c r="AZ35" s="654"/>
      <c r="BA35" s="647"/>
      <c r="BB35" s="647"/>
      <c r="BC35" s="657"/>
      <c r="BD35" s="657"/>
      <c r="BE35" s="657"/>
      <c r="BF35" s="657"/>
      <c r="BG35" s="630"/>
      <c r="BH35" s="629"/>
      <c r="BI35" s="672"/>
      <c r="BJ35" s="657"/>
      <c r="BK35" s="657"/>
      <c r="BL35" s="630"/>
      <c r="BM35" s="657"/>
      <c r="BN35" s="657"/>
      <c r="BO35" s="629"/>
      <c r="BP35" s="630"/>
      <c r="BQ35" s="657"/>
      <c r="BR35" s="630"/>
      <c r="BS35" s="657"/>
      <c r="BT35" s="712"/>
      <c r="BU35" s="724"/>
      <c r="BV35" s="628"/>
      <c r="BW35" s="724">
        <v>275</v>
      </c>
      <c r="BX35" s="724">
        <v>300</v>
      </c>
      <c r="BY35" s="724">
        <v>340</v>
      </c>
      <c r="BZ35" s="724">
        <v>327.5</v>
      </c>
      <c r="CA35" s="724">
        <v>340</v>
      </c>
      <c r="CB35" s="724">
        <v>360</v>
      </c>
      <c r="CC35" s="724">
        <v>365</v>
      </c>
      <c r="CD35" s="775">
        <v>435</v>
      </c>
      <c r="CE35" s="775">
        <v>420</v>
      </c>
      <c r="CF35" s="775">
        <v>395</v>
      </c>
    </row>
    <row r="36" spans="1:84" s="507" customFormat="1" ht="18.75" thickBot="1">
      <c r="A36" s="625"/>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44"/>
      <c r="AY36" s="632"/>
      <c r="AZ36" s="644"/>
      <c r="BA36" s="644"/>
      <c r="BB36" s="644"/>
      <c r="BC36" s="644"/>
      <c r="BD36" s="644"/>
      <c r="BE36" s="644"/>
      <c r="BF36" s="644"/>
      <c r="BG36" s="644"/>
      <c r="BH36" s="644"/>
      <c r="BI36" s="644"/>
      <c r="BJ36" s="644"/>
      <c r="BK36" s="629"/>
      <c r="BL36" s="629"/>
      <c r="BM36" s="629"/>
      <c r="BN36" s="629"/>
      <c r="BO36" s="629"/>
      <c r="BP36" s="629"/>
      <c r="BQ36" s="629"/>
      <c r="BR36" s="629"/>
      <c r="BS36" s="629"/>
      <c r="CC36" s="724"/>
      <c r="CD36" s="770">
        <v>44136</v>
      </c>
      <c r="CE36" s="770">
        <v>44166</v>
      </c>
      <c r="CF36" s="803">
        <v>44197</v>
      </c>
    </row>
    <row r="37" spans="1:84" s="507" customFormat="1">
      <c r="A37" s="638" t="s">
        <v>252</v>
      </c>
      <c r="B37" s="639"/>
      <c r="C37" s="639"/>
      <c r="D37" s="639"/>
      <c r="E37" s="639"/>
      <c r="F37" s="639"/>
      <c r="G37" s="639"/>
      <c r="H37" s="639"/>
      <c r="I37" s="639"/>
      <c r="J37" s="639"/>
      <c r="K37" s="639"/>
      <c r="L37" s="639"/>
      <c r="M37" s="639"/>
      <c r="N37" s="640"/>
      <c r="O37" s="639"/>
      <c r="P37" s="639"/>
      <c r="Q37" s="639"/>
      <c r="R37" s="639"/>
      <c r="S37" s="637"/>
      <c r="T37" s="637"/>
      <c r="U37" s="637"/>
      <c r="V37" s="637"/>
      <c r="W37" s="637"/>
      <c r="X37" s="637"/>
      <c r="Y37" s="637"/>
      <c r="Z37" s="637"/>
      <c r="AA37" s="637"/>
      <c r="AB37" s="637"/>
      <c r="AC37" s="637"/>
      <c r="AD37" s="637"/>
      <c r="AE37" s="637"/>
      <c r="AF37" s="637"/>
      <c r="AG37" s="637"/>
      <c r="AH37" s="637"/>
      <c r="AI37" s="637"/>
      <c r="AJ37" s="637"/>
      <c r="AK37" s="637"/>
      <c r="AL37" s="637"/>
      <c r="AM37" s="637"/>
      <c r="AN37" s="637"/>
      <c r="AO37" s="637"/>
      <c r="AP37" s="637"/>
      <c r="AQ37" s="637"/>
      <c r="AR37" s="637"/>
      <c r="AS37" s="637"/>
      <c r="AT37" s="637"/>
      <c r="AU37" s="637"/>
      <c r="AV37" s="637"/>
      <c r="AW37" s="637"/>
      <c r="AX37" s="642">
        <f>AVERAGE(AX38:AX41)</f>
        <v>475</v>
      </c>
      <c r="AY37" s="642">
        <f t="shared" ref="AY37:BD37" si="41">AVERAGE(AY38:AY41)</f>
        <v>463.75</v>
      </c>
      <c r="AZ37" s="642">
        <f t="shared" si="41"/>
        <v>490.5</v>
      </c>
      <c r="BA37" s="642">
        <f t="shared" si="41"/>
        <v>555.75</v>
      </c>
      <c r="BB37" s="642">
        <f t="shared" si="41"/>
        <v>543.25</v>
      </c>
      <c r="BC37" s="642">
        <f t="shared" si="41"/>
        <v>568.75</v>
      </c>
      <c r="BD37" s="642">
        <f t="shared" si="41"/>
        <v>617.5</v>
      </c>
      <c r="BE37" s="642">
        <f t="shared" ref="BE37:BV37" si="42">AVERAGE(BE38:BE42)</f>
        <v>659</v>
      </c>
      <c r="BF37" s="642">
        <f t="shared" si="42"/>
        <v>588</v>
      </c>
      <c r="BG37" s="642">
        <f t="shared" si="42"/>
        <v>442</v>
      </c>
      <c r="BH37" s="642">
        <f t="shared" si="42"/>
        <v>401.66666666666669</v>
      </c>
      <c r="BI37" s="642">
        <f>AVERAGE(BI38:BI42)</f>
        <v>443</v>
      </c>
      <c r="BJ37" s="642">
        <f t="shared" si="42"/>
        <v>500</v>
      </c>
      <c r="BK37" s="642">
        <f t="shared" si="42"/>
        <v>523</v>
      </c>
      <c r="BL37" s="642">
        <f t="shared" si="42"/>
        <v>533</v>
      </c>
      <c r="BM37" s="642">
        <f t="shared" si="42"/>
        <v>418.75</v>
      </c>
      <c r="BN37" s="642">
        <f t="shared" si="42"/>
        <v>342</v>
      </c>
      <c r="BO37" s="642">
        <f t="shared" si="42"/>
        <v>375</v>
      </c>
      <c r="BP37" s="642">
        <f t="shared" si="42"/>
        <v>351</v>
      </c>
      <c r="BQ37" s="642">
        <f t="shared" si="42"/>
        <v>392</v>
      </c>
      <c r="BR37" s="642">
        <f t="shared" si="42"/>
        <v>441</v>
      </c>
      <c r="BS37" s="642">
        <f t="shared" si="42"/>
        <v>428.75</v>
      </c>
      <c r="BT37" s="642">
        <f t="shared" si="42"/>
        <v>496.25</v>
      </c>
      <c r="BU37" s="642">
        <f t="shared" si="42"/>
        <v>561.25</v>
      </c>
      <c r="BV37" s="642">
        <f t="shared" si="42"/>
        <v>436.25</v>
      </c>
      <c r="BW37" s="642">
        <f t="shared" ref="BW37:CF37" si="43">AVERAGE(BW38:BW43)</f>
        <v>290.83333333333331</v>
      </c>
      <c r="BX37" s="642">
        <f t="shared" si="43"/>
        <v>341.66666666666669</v>
      </c>
      <c r="BY37" s="642">
        <f t="shared" si="43"/>
        <v>311.66666666666669</v>
      </c>
      <c r="BZ37" s="642">
        <f t="shared" si="43"/>
        <v>327.91666666666669</v>
      </c>
      <c r="CA37" s="642">
        <f t="shared" si="43"/>
        <v>346.66666666666669</v>
      </c>
      <c r="CB37" s="642">
        <f t="shared" si="43"/>
        <v>356.66666666666669</v>
      </c>
      <c r="CC37" s="642">
        <f t="shared" si="43"/>
        <v>372.5</v>
      </c>
      <c r="CD37" s="660">
        <f t="shared" si="43"/>
        <v>437.5</v>
      </c>
      <c r="CE37" s="660">
        <f t="shared" si="43"/>
        <v>431.66666666666669</v>
      </c>
      <c r="CF37" s="660">
        <f t="shared" si="43"/>
        <v>425.83333333333331</v>
      </c>
    </row>
    <row r="38" spans="1:84" s="507" customFormat="1">
      <c r="A38" s="624" t="s">
        <v>240</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4">
        <v>465</v>
      </c>
      <c r="AY38" s="647">
        <v>460</v>
      </c>
      <c r="AZ38" s="647">
        <v>490</v>
      </c>
      <c r="BA38" s="652">
        <v>560</v>
      </c>
      <c r="BB38" s="652">
        <v>545</v>
      </c>
      <c r="BC38" s="657">
        <v>570</v>
      </c>
      <c r="BD38" s="657">
        <v>615</v>
      </c>
      <c r="BE38" s="657">
        <v>670</v>
      </c>
      <c r="BF38" s="657">
        <v>600</v>
      </c>
      <c r="BG38" s="657">
        <v>450</v>
      </c>
      <c r="BH38" s="630">
        <v>410</v>
      </c>
      <c r="BI38" s="657">
        <v>440</v>
      </c>
      <c r="BJ38" s="657">
        <v>500</v>
      </c>
      <c r="BK38" s="672">
        <v>540</v>
      </c>
      <c r="BL38" s="672">
        <v>530</v>
      </c>
      <c r="BM38" s="657">
        <v>430</v>
      </c>
      <c r="BN38" s="657">
        <v>345</v>
      </c>
      <c r="BO38" s="672">
        <v>370</v>
      </c>
      <c r="BP38" s="657">
        <v>350</v>
      </c>
      <c r="BQ38" s="657">
        <v>385</v>
      </c>
      <c r="BR38" s="657">
        <v>435</v>
      </c>
      <c r="BS38" s="630">
        <v>435</v>
      </c>
      <c r="BT38" s="712">
        <v>500</v>
      </c>
      <c r="BU38" s="724">
        <v>565</v>
      </c>
      <c r="BV38" s="724">
        <v>450</v>
      </c>
      <c r="BW38" s="724">
        <v>290</v>
      </c>
      <c r="BX38" s="724">
        <v>355</v>
      </c>
      <c r="BY38" s="724">
        <v>300</v>
      </c>
      <c r="BZ38" s="724">
        <v>335</v>
      </c>
      <c r="CA38" s="630">
        <v>350</v>
      </c>
      <c r="CB38" s="724">
        <v>360</v>
      </c>
      <c r="CC38" s="630">
        <v>375</v>
      </c>
      <c r="CD38" s="747">
        <v>435</v>
      </c>
      <c r="CE38" s="747">
        <v>435</v>
      </c>
      <c r="CF38" s="747">
        <v>415</v>
      </c>
    </row>
    <row r="39" spans="1:84" s="507" customFormat="1">
      <c r="A39" s="624" t="s">
        <v>255</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485</v>
      </c>
      <c r="AY39" s="647">
        <v>465</v>
      </c>
      <c r="AZ39" s="647">
        <v>490</v>
      </c>
      <c r="BA39" s="647">
        <v>550</v>
      </c>
      <c r="BB39" s="652">
        <v>545</v>
      </c>
      <c r="BC39" s="652">
        <v>575</v>
      </c>
      <c r="BD39" s="806">
        <v>620</v>
      </c>
      <c r="BE39" s="657">
        <v>670</v>
      </c>
      <c r="BF39" s="657">
        <v>580</v>
      </c>
      <c r="BG39" s="657">
        <v>450</v>
      </c>
      <c r="BH39" s="657">
        <v>400</v>
      </c>
      <c r="BI39" s="657">
        <v>445</v>
      </c>
      <c r="BJ39" s="657">
        <v>500</v>
      </c>
      <c r="BK39" s="657">
        <v>520</v>
      </c>
      <c r="BL39" s="657">
        <v>535</v>
      </c>
      <c r="BM39" s="657">
        <v>420</v>
      </c>
      <c r="BN39" s="672">
        <v>350</v>
      </c>
      <c r="BO39" s="657">
        <v>390</v>
      </c>
      <c r="BP39" s="657">
        <v>350</v>
      </c>
      <c r="BQ39" s="657">
        <v>405</v>
      </c>
      <c r="BR39" s="657">
        <v>435</v>
      </c>
      <c r="BS39" s="657">
        <v>425</v>
      </c>
      <c r="BT39" s="630">
        <v>510</v>
      </c>
      <c r="BU39" s="630">
        <v>555</v>
      </c>
      <c r="BV39" s="724">
        <v>440</v>
      </c>
      <c r="BW39" s="724">
        <v>300</v>
      </c>
      <c r="BX39" s="630">
        <v>345</v>
      </c>
      <c r="BY39" s="724">
        <v>325</v>
      </c>
      <c r="BZ39" s="724">
        <v>315</v>
      </c>
      <c r="CA39" s="630">
        <v>350</v>
      </c>
      <c r="CB39" s="630">
        <v>355</v>
      </c>
      <c r="CC39" s="630">
        <v>375</v>
      </c>
      <c r="CD39" s="746">
        <v>435</v>
      </c>
      <c r="CE39" s="746">
        <v>435</v>
      </c>
      <c r="CF39" s="746">
        <v>445</v>
      </c>
    </row>
    <row r="40" spans="1:84" s="507" customFormat="1">
      <c r="A40" s="624" t="s">
        <v>241</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480</v>
      </c>
      <c r="AY40" s="647">
        <v>465</v>
      </c>
      <c r="AZ40" s="647">
        <v>487</v>
      </c>
      <c r="BA40" s="647">
        <v>550</v>
      </c>
      <c r="BB40" s="647">
        <v>540</v>
      </c>
      <c r="BC40" s="657">
        <v>570</v>
      </c>
      <c r="BD40" s="657">
        <v>615</v>
      </c>
      <c r="BE40" s="657">
        <v>650</v>
      </c>
      <c r="BF40" s="657">
        <v>590</v>
      </c>
      <c r="BG40" s="657">
        <v>445</v>
      </c>
      <c r="BH40" s="657">
        <v>395</v>
      </c>
      <c r="BI40" s="672">
        <v>450</v>
      </c>
      <c r="BJ40" s="657">
        <v>495</v>
      </c>
      <c r="BK40" s="657">
        <v>515</v>
      </c>
      <c r="BL40" s="657">
        <v>540</v>
      </c>
      <c r="BM40" s="657">
        <v>410</v>
      </c>
      <c r="BN40" s="657">
        <v>315</v>
      </c>
      <c r="BO40" s="672">
        <v>370</v>
      </c>
      <c r="BP40" s="657">
        <v>350</v>
      </c>
      <c r="BQ40" s="657">
        <v>400</v>
      </c>
      <c r="BR40" s="657">
        <v>445</v>
      </c>
      <c r="BS40" s="657">
        <v>430</v>
      </c>
      <c r="BT40" s="712">
        <v>500</v>
      </c>
      <c r="BU40" s="630">
        <v>555</v>
      </c>
      <c r="BV40" s="724">
        <v>400</v>
      </c>
      <c r="BW40" s="724">
        <v>280</v>
      </c>
      <c r="BX40" s="630">
        <v>345</v>
      </c>
      <c r="BY40" s="724">
        <v>310</v>
      </c>
      <c r="BZ40" s="724">
        <v>325</v>
      </c>
      <c r="CA40" s="724">
        <v>335</v>
      </c>
      <c r="CB40" s="724">
        <v>350</v>
      </c>
      <c r="CC40" s="724">
        <v>370</v>
      </c>
      <c r="CD40" s="747">
        <v>430</v>
      </c>
      <c r="CE40" s="747">
        <v>435</v>
      </c>
      <c r="CF40" s="747">
        <v>440</v>
      </c>
    </row>
    <row r="41" spans="1:84" s="507" customFormat="1">
      <c r="A41" s="624" t="s">
        <v>242</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v>470</v>
      </c>
      <c r="AY41" s="647">
        <v>465</v>
      </c>
      <c r="AZ41" s="654">
        <v>495</v>
      </c>
      <c r="BA41" s="647">
        <v>563</v>
      </c>
      <c r="BB41" s="647">
        <v>543</v>
      </c>
      <c r="BC41" s="657">
        <v>560</v>
      </c>
      <c r="BD41" s="806">
        <v>620</v>
      </c>
      <c r="BE41" s="662">
        <v>655</v>
      </c>
      <c r="BF41" s="806">
        <v>570</v>
      </c>
      <c r="BG41" s="630">
        <v>430</v>
      </c>
      <c r="BH41" s="629"/>
      <c r="BI41" s="657">
        <v>440</v>
      </c>
      <c r="BJ41" s="672">
        <v>510</v>
      </c>
      <c r="BK41" s="657">
        <v>520</v>
      </c>
      <c r="BL41" s="657">
        <v>540</v>
      </c>
      <c r="BM41" s="672">
        <v>415</v>
      </c>
      <c r="BN41" s="672">
        <v>350</v>
      </c>
      <c r="BO41" s="672">
        <v>370</v>
      </c>
      <c r="BP41" s="657">
        <v>350</v>
      </c>
      <c r="BQ41" s="630">
        <v>410</v>
      </c>
      <c r="BR41" s="657">
        <v>445</v>
      </c>
      <c r="BS41" s="657"/>
      <c r="BT41" s="705"/>
      <c r="BU41" s="705"/>
      <c r="BV41" s="630">
        <v>455</v>
      </c>
      <c r="BW41" s="724">
        <v>300</v>
      </c>
      <c r="BX41" s="724">
        <v>355</v>
      </c>
      <c r="BY41" s="672">
        <v>330</v>
      </c>
      <c r="BZ41" s="630">
        <v>335</v>
      </c>
      <c r="CA41" s="724">
        <v>360</v>
      </c>
      <c r="CB41" s="724">
        <v>365</v>
      </c>
      <c r="CC41" s="724">
        <v>370</v>
      </c>
      <c r="CD41" s="746">
        <v>440</v>
      </c>
      <c r="CE41" s="746">
        <v>430</v>
      </c>
      <c r="CF41" s="746">
        <v>425</v>
      </c>
    </row>
    <row r="42" spans="1:84" s="507" customFormat="1">
      <c r="A42" s="624" t="s">
        <v>254</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06"/>
      <c r="BE42" s="657">
        <v>650</v>
      </c>
      <c r="BF42" s="657">
        <v>600</v>
      </c>
      <c r="BG42" s="657">
        <v>435</v>
      </c>
      <c r="BH42" s="629"/>
      <c r="BI42" s="657">
        <v>440</v>
      </c>
      <c r="BJ42" s="657">
        <v>495</v>
      </c>
      <c r="BK42" s="657">
        <v>520</v>
      </c>
      <c r="BL42" s="657">
        <v>520</v>
      </c>
      <c r="BM42" s="629"/>
      <c r="BN42" s="672">
        <v>350</v>
      </c>
      <c r="BO42" s="629"/>
      <c r="BP42" s="630">
        <v>355</v>
      </c>
      <c r="BQ42" s="657">
        <v>360</v>
      </c>
      <c r="BR42" s="630">
        <v>445</v>
      </c>
      <c r="BS42" s="657">
        <v>425</v>
      </c>
      <c r="BT42" s="712">
        <v>475</v>
      </c>
      <c r="BU42" s="724">
        <v>570</v>
      </c>
      <c r="BV42" s="628"/>
      <c r="BW42" s="724">
        <v>290</v>
      </c>
      <c r="BX42" s="672">
        <v>345</v>
      </c>
      <c r="BY42" s="724">
        <v>280</v>
      </c>
      <c r="BZ42" s="672">
        <v>345</v>
      </c>
      <c r="CA42" s="724">
        <v>355</v>
      </c>
      <c r="CB42" s="724">
        <v>365</v>
      </c>
      <c r="CC42" s="630">
        <v>375</v>
      </c>
      <c r="CD42" s="747">
        <v>440</v>
      </c>
      <c r="CE42" s="747">
        <v>420</v>
      </c>
      <c r="CF42" s="747">
        <v>410</v>
      </c>
    </row>
    <row r="43" spans="1:84" s="507" customFormat="1">
      <c r="A43" s="624" t="s">
        <v>279</v>
      </c>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53"/>
      <c r="AY43" s="647"/>
      <c r="AZ43" s="654"/>
      <c r="BA43" s="647"/>
      <c r="BB43" s="647"/>
      <c r="BC43" s="657"/>
      <c r="BD43" s="806"/>
      <c r="BE43" s="657"/>
      <c r="BF43" s="657"/>
      <c r="BG43" s="657"/>
      <c r="BH43" s="629"/>
      <c r="BI43" s="657"/>
      <c r="BJ43" s="657"/>
      <c r="BK43" s="657"/>
      <c r="BL43" s="657"/>
      <c r="BM43" s="629"/>
      <c r="BN43" s="672"/>
      <c r="BO43" s="629"/>
      <c r="BP43" s="630"/>
      <c r="BQ43" s="657"/>
      <c r="BR43" s="630"/>
      <c r="BS43" s="657"/>
      <c r="BT43" s="712"/>
      <c r="BU43" s="724"/>
      <c r="BV43" s="628"/>
      <c r="BW43" s="630">
        <v>285</v>
      </c>
      <c r="BX43" s="724">
        <v>305</v>
      </c>
      <c r="BY43" s="724">
        <v>325</v>
      </c>
      <c r="BZ43" s="724">
        <v>312.5</v>
      </c>
      <c r="CA43" s="724">
        <v>330</v>
      </c>
      <c r="CB43" s="724">
        <v>345</v>
      </c>
      <c r="CC43" s="724">
        <v>370</v>
      </c>
      <c r="CD43" s="747">
        <v>445</v>
      </c>
      <c r="CE43" s="747">
        <v>435</v>
      </c>
      <c r="CF43" s="747">
        <v>420</v>
      </c>
    </row>
    <row r="44" spans="1:84" s="507" customFormat="1">
      <c r="A44" s="625"/>
      <c r="B44" s="627"/>
      <c r="C44" s="627"/>
      <c r="D44" s="627"/>
      <c r="E44" s="627"/>
      <c r="F44" s="627"/>
      <c r="G44" s="627"/>
      <c r="H44" s="627"/>
      <c r="I44" s="627"/>
      <c r="J44" s="627"/>
      <c r="K44" s="627"/>
      <c r="L44" s="627"/>
      <c r="M44" s="627"/>
      <c r="N44" s="628"/>
      <c r="O44" s="627"/>
      <c r="P44" s="627"/>
      <c r="Q44" s="627"/>
      <c r="R44" s="627"/>
      <c r="S44" s="629"/>
      <c r="T44" s="629"/>
      <c r="U44" s="629"/>
      <c r="V44" s="629"/>
      <c r="W44" s="629"/>
      <c r="X44" s="629"/>
      <c r="Y44" s="629"/>
      <c r="Z44" s="629"/>
      <c r="AA44" s="629"/>
      <c r="AB44" s="629"/>
      <c r="AC44" s="629"/>
      <c r="AD44" s="630"/>
      <c r="AE44" s="629"/>
      <c r="AF44" s="629"/>
      <c r="AG44" s="629"/>
      <c r="AH44" s="629"/>
      <c r="AI44" s="629"/>
      <c r="AJ44" s="629"/>
      <c r="AK44" s="629"/>
      <c r="AL44" s="629"/>
      <c r="AM44" s="629"/>
      <c r="AN44" s="629"/>
      <c r="AO44" s="629"/>
      <c r="AP44" s="629"/>
      <c r="AQ44" s="629"/>
      <c r="AR44" s="629"/>
      <c r="AS44" s="629"/>
      <c r="AT44" s="629"/>
      <c r="AU44" s="630"/>
      <c r="AV44" s="632"/>
      <c r="AW44" s="632"/>
      <c r="AX44" s="644"/>
      <c r="AY44" s="632"/>
      <c r="AZ44" s="644"/>
      <c r="BA44" s="644"/>
      <c r="BB44" s="644"/>
      <c r="BC44" s="644"/>
      <c r="BD44" s="644"/>
      <c r="BE44" s="644"/>
      <c r="BF44" s="644"/>
      <c r="BG44" s="644"/>
      <c r="BH44" s="644"/>
      <c r="BI44" s="644"/>
      <c r="BJ44" s="644"/>
      <c r="BK44" s="627"/>
      <c r="BL44" s="627"/>
      <c r="BM44" s="627"/>
      <c r="BN44" s="627"/>
      <c r="BO44" s="627"/>
      <c r="BP44" s="627"/>
      <c r="BQ44" s="657"/>
      <c r="BR44" s="627"/>
      <c r="BS44" s="627"/>
      <c r="BT44" s="505"/>
      <c r="BU44" s="505"/>
      <c r="BV44" s="505"/>
      <c r="BW44" s="505"/>
    </row>
    <row r="45" spans="1:84" s="507" customFormat="1">
      <c r="A45" s="638" t="s">
        <v>253</v>
      </c>
      <c r="B45" s="639"/>
      <c r="C45" s="639"/>
      <c r="D45" s="639"/>
      <c r="E45" s="639"/>
      <c r="F45" s="639"/>
      <c r="G45" s="639"/>
      <c r="H45" s="639"/>
      <c r="I45" s="639"/>
      <c r="J45" s="639"/>
      <c r="K45" s="639"/>
      <c r="L45" s="639"/>
      <c r="M45" s="639"/>
      <c r="N45" s="640"/>
      <c r="O45" s="639"/>
      <c r="P45" s="639"/>
      <c r="Q45" s="639"/>
      <c r="R45" s="639"/>
      <c r="S45" s="637"/>
      <c r="T45" s="637"/>
      <c r="U45" s="637"/>
      <c r="V45" s="637"/>
      <c r="W45" s="637"/>
      <c r="X45" s="637"/>
      <c r="Y45" s="637"/>
      <c r="Z45" s="637"/>
      <c r="AA45" s="637"/>
      <c r="AB45" s="637"/>
      <c r="AC45" s="637"/>
      <c r="AD45" s="637"/>
      <c r="AE45" s="637"/>
      <c r="AF45" s="637"/>
      <c r="AG45" s="637"/>
      <c r="AH45" s="637"/>
      <c r="AI45" s="637"/>
      <c r="AJ45" s="637"/>
      <c r="AK45" s="637"/>
      <c r="AL45" s="637"/>
      <c r="AM45" s="637"/>
      <c r="AN45" s="637"/>
      <c r="AO45" s="637"/>
      <c r="AP45" s="637"/>
      <c r="AQ45" s="637"/>
      <c r="AR45" s="637"/>
      <c r="AS45" s="637"/>
      <c r="AT45" s="637"/>
      <c r="AU45" s="637"/>
      <c r="AV45" s="637"/>
      <c r="AW45" s="637"/>
      <c r="AX45" s="642">
        <f>AX6-AX21</f>
        <v>98.600000000000023</v>
      </c>
      <c r="AY45" s="642">
        <f t="shared" ref="AY45:CE45" si="44">AY6-AY21</f>
        <v>149.33000000000004</v>
      </c>
      <c r="AZ45" s="642">
        <f t="shared" si="44"/>
        <v>198.55499999999995</v>
      </c>
      <c r="BA45" s="642">
        <f t="shared" si="44"/>
        <v>95.189999999999941</v>
      </c>
      <c r="BB45" s="642">
        <f t="shared" si="44"/>
        <v>124.06000000000006</v>
      </c>
      <c r="BC45" s="642">
        <f t="shared" si="44"/>
        <v>98.595000000000027</v>
      </c>
      <c r="BD45" s="642">
        <f t="shared" si="44"/>
        <v>65.75</v>
      </c>
      <c r="BE45" s="642">
        <f t="shared" si="44"/>
        <v>35.335000000000036</v>
      </c>
      <c r="BF45" s="642">
        <f t="shared" si="44"/>
        <v>-65.410000000000082</v>
      </c>
      <c r="BG45" s="642">
        <f t="shared" si="44"/>
        <v>38.25</v>
      </c>
      <c r="BH45" s="642">
        <f t="shared" si="44"/>
        <v>70.773333333333255</v>
      </c>
      <c r="BI45" s="642">
        <f t="shared" si="44"/>
        <v>86.509999999999991</v>
      </c>
      <c r="BJ45" s="642">
        <f t="shared" si="44"/>
        <v>69.269999999999982</v>
      </c>
      <c r="BK45" s="642">
        <f t="shared" si="44"/>
        <v>70.980000000000018</v>
      </c>
      <c r="BL45" s="642">
        <f t="shared" si="44"/>
        <v>26.050000000000068</v>
      </c>
      <c r="BM45" s="642">
        <f t="shared" si="44"/>
        <v>51.099999999999966</v>
      </c>
      <c r="BN45" s="642">
        <f t="shared" si="44"/>
        <v>165.45000000000005</v>
      </c>
      <c r="BO45" s="642">
        <f t="shared" si="44"/>
        <v>89.324999999999989</v>
      </c>
      <c r="BP45" s="642">
        <f t="shared" si="44"/>
        <v>155.76999999999998</v>
      </c>
      <c r="BQ45" s="642">
        <f t="shared" si="44"/>
        <v>129.63</v>
      </c>
      <c r="BR45" s="642">
        <f t="shared" si="44"/>
        <v>110.5</v>
      </c>
      <c r="BS45" s="642">
        <f t="shared" si="44"/>
        <v>167.57499999999993</v>
      </c>
      <c r="BT45" s="642">
        <f t="shared" si="44"/>
        <v>74.295000000000073</v>
      </c>
      <c r="BU45" s="642">
        <f t="shared" si="44"/>
        <v>-64.800000000000011</v>
      </c>
      <c r="BV45" s="642">
        <f t="shared" si="44"/>
        <v>-109.03818181818184</v>
      </c>
      <c r="BW45" s="642">
        <f t="shared" si="44"/>
        <v>-99.799999999999983</v>
      </c>
      <c r="BX45" s="642">
        <f t="shared" si="44"/>
        <v>-90.466666666666669</v>
      </c>
      <c r="BY45" s="642">
        <f t="shared" si="44"/>
        <v>42.730000000000018</v>
      </c>
      <c r="BZ45" s="642">
        <f t="shared" si="44"/>
        <v>51.916666666666686</v>
      </c>
      <c r="CA45" s="642">
        <f t="shared" si="44"/>
        <v>45.599999999999909</v>
      </c>
      <c r="CB45" s="642">
        <f t="shared" si="44"/>
        <v>37.226969696969661</v>
      </c>
      <c r="CC45" s="642">
        <f t="shared" si="44"/>
        <v>24.916666666666686</v>
      </c>
      <c r="CD45" s="642">
        <f t="shared" si="44"/>
        <v>-43.175000000000011</v>
      </c>
      <c r="CE45" s="642">
        <f t="shared" si="44"/>
        <v>-39.391666666666652</v>
      </c>
      <c r="CF45" s="642">
        <f>CF6-CF21</f>
        <v>-30.78000000000003</v>
      </c>
    </row>
    <row r="46" spans="1:84" s="507" customFormat="1">
      <c r="A46" s="805"/>
      <c r="B46" s="505"/>
      <c r="C46" s="505"/>
      <c r="D46" s="505"/>
      <c r="E46" s="505"/>
      <c r="F46" s="505"/>
      <c r="G46" s="505"/>
      <c r="H46" s="505"/>
      <c r="I46" s="505"/>
      <c r="J46" s="505"/>
      <c r="K46" s="505"/>
      <c r="L46" s="505"/>
      <c r="M46" s="505"/>
      <c r="N46" s="506"/>
      <c r="O46" s="505"/>
      <c r="P46" s="505"/>
      <c r="Q46" s="505"/>
      <c r="R46" s="505"/>
      <c r="AD46" s="521"/>
      <c r="AU46" s="521"/>
      <c r="BB46" s="623"/>
    </row>
    <row r="47" spans="1:84">
      <c r="D47" s="509"/>
      <c r="E47" s="509"/>
      <c r="F47" s="509"/>
      <c r="G47" s="509"/>
      <c r="H47" s="509"/>
      <c r="I47" s="509"/>
      <c r="J47" s="509"/>
      <c r="K47" s="509"/>
      <c r="L47" s="509"/>
      <c r="M47" s="509"/>
      <c r="BU47" s="725"/>
    </row>
    <row r="48" spans="1:84">
      <c r="D48" s="509"/>
      <c r="E48" s="509"/>
      <c r="F48" s="509"/>
      <c r="G48" s="509"/>
      <c r="H48" s="509"/>
      <c r="I48" s="509"/>
      <c r="J48" s="509"/>
      <c r="K48" s="509"/>
      <c r="L48" s="509"/>
      <c r="M48" s="509"/>
    </row>
    <row r="425" spans="1:80" s="508" customFormat="1">
      <c r="A425" s="432"/>
      <c r="I425" s="508">
        <v>333</v>
      </c>
      <c r="N425" s="510"/>
      <c r="S425" s="432"/>
      <c r="T425" s="432"/>
      <c r="U425" s="432"/>
      <c r="V425" s="432"/>
      <c r="W425" s="432"/>
      <c r="X425" s="432"/>
      <c r="Y425" s="432"/>
      <c r="Z425" s="432"/>
      <c r="AA425" s="432"/>
      <c r="AB425" s="432"/>
      <c r="AC425" s="432"/>
      <c r="AD425" s="518"/>
      <c r="AE425" s="432"/>
      <c r="AF425" s="432"/>
      <c r="AG425" s="432"/>
      <c r="AH425" s="432"/>
      <c r="AI425" s="432"/>
      <c r="AJ425" s="432"/>
      <c r="AK425" s="432"/>
      <c r="AL425" s="432"/>
      <c r="AM425" s="432"/>
      <c r="AN425" s="432"/>
      <c r="AO425" s="432"/>
      <c r="AP425" s="432"/>
      <c r="AQ425" s="432"/>
      <c r="AR425" s="432"/>
      <c r="AS425" s="432"/>
      <c r="AT425" s="432"/>
      <c r="AU425" s="432"/>
      <c r="AV425" s="432"/>
      <c r="AW425" s="432"/>
      <c r="AX425" s="432"/>
      <c r="AY425" s="432"/>
      <c r="AZ425" s="432"/>
      <c r="BA425" s="432"/>
      <c r="BB425"/>
      <c r="BC425" s="432"/>
      <c r="BD425" s="432"/>
      <c r="BE425" s="432"/>
      <c r="BF425" s="432"/>
      <c r="BG425" s="432"/>
      <c r="BH425" s="432"/>
      <c r="BI425" s="432"/>
      <c r="BJ425" s="432"/>
      <c r="BK425" s="432"/>
      <c r="BL425" s="432"/>
      <c r="BM425" s="432"/>
      <c r="BN425" s="432"/>
      <c r="BO425" s="432"/>
      <c r="BP425" s="432"/>
      <c r="BQ425" s="432"/>
      <c r="BR425" s="432"/>
      <c r="BS425" s="432"/>
      <c r="BT425" s="432"/>
      <c r="BU425" s="432"/>
      <c r="BV425" s="432"/>
      <c r="BW425" s="432"/>
      <c r="BX425" s="432"/>
      <c r="BY425" s="432"/>
      <c r="BZ425" s="432"/>
      <c r="CA425" s="432"/>
      <c r="CB425" s="432"/>
    </row>
    <row r="570" spans="14:14">
      <c r="N570" s="510">
        <v>32.659999999999997</v>
      </c>
    </row>
    <row r="572" spans="14:14">
      <c r="N572" s="510">
        <v>31.45</v>
      </c>
    </row>
    <row r="578" spans="14:14">
      <c r="N578" s="510">
        <v>26.62</v>
      </c>
    </row>
  </sheetData>
  <mergeCells count="9">
    <mergeCell ref="BH2:BS2"/>
    <mergeCell ref="BT2:CC2"/>
    <mergeCell ref="A17:BW17"/>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578"/>
  <sheetViews>
    <sheetView topLeftCell="BT1" zoomScale="70" zoomScaleNormal="70" workbookViewId="0">
      <selection activeCell="CH20" sqref="CH20:CH29"/>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customWidth="1"/>
    <col min="80" max="80" width="10" style="432" customWidth="1"/>
    <col min="81" max="82" width="11.5" style="432" customWidth="1"/>
    <col min="83" max="83" width="11.625" style="432" customWidth="1"/>
    <col min="84" max="84" width="9.125" style="432" customWidth="1"/>
    <col min="85" max="85" width="9.5" style="432" bestFit="1" customWidth="1"/>
    <col min="86" max="86" width="90.25" style="432" customWidth="1"/>
    <col min="87" max="16384" width="9.125" style="432"/>
  </cols>
  <sheetData>
    <row r="1" spans="1:85" ht="18.75" thickBot="1">
      <c r="A1" s="428" t="s">
        <v>366</v>
      </c>
      <c r="B1" s="429"/>
      <c r="C1" s="429"/>
      <c r="D1" s="429"/>
      <c r="E1" s="429"/>
      <c r="F1" s="429"/>
      <c r="G1" s="429"/>
      <c r="H1" s="429"/>
      <c r="I1" s="429"/>
      <c r="J1" s="429"/>
      <c r="K1" s="429"/>
      <c r="L1" s="430"/>
      <c r="M1" s="430"/>
      <c r="N1" s="431"/>
      <c r="O1" s="431"/>
      <c r="P1" s="431"/>
      <c r="Q1" s="431"/>
      <c r="R1" s="431"/>
      <c r="BB1" s="548"/>
    </row>
    <row r="2" spans="1:85"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c r="CF2" s="1236">
        <v>2021</v>
      </c>
      <c r="CG2" s="1236"/>
    </row>
    <row r="3" spans="1:85"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c r="CF3" s="803">
        <v>44197</v>
      </c>
      <c r="CG3" s="803">
        <v>44228</v>
      </c>
    </row>
    <row r="4" spans="1:85">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37">
        <v>43.987250000000003</v>
      </c>
      <c r="CB4" s="737">
        <v>41.49522727272727</v>
      </c>
      <c r="CC4" s="737">
        <v>40.661136363636366</v>
      </c>
      <c r="CD4" s="699">
        <v>40.200000000000003</v>
      </c>
      <c r="CE4" s="699">
        <v>41.3</v>
      </c>
      <c r="CF4" s="699">
        <v>42</v>
      </c>
      <c r="CG4" s="699">
        <v>42.8</v>
      </c>
    </row>
    <row r="5" spans="1:85"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37">
        <v>42.899999999999991</v>
      </c>
      <c r="CB5" s="737">
        <v>42.988181818181815</v>
      </c>
      <c r="CC5" s="737">
        <v>41.730000000000004</v>
      </c>
      <c r="CD5" s="699">
        <v>39.900000000000006</v>
      </c>
      <c r="CE5" s="699">
        <v>40.799999999999997</v>
      </c>
      <c r="CF5" s="699">
        <v>41.174999999999997</v>
      </c>
      <c r="CG5" s="699">
        <v>41.674999999999997</v>
      </c>
    </row>
    <row r="6" spans="1:85"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F6" si="11">(BV5*9)+12</f>
        <v>298.46181818181816</v>
      </c>
      <c r="BW6" s="737">
        <f t="shared" si="11"/>
        <v>178.95000000000002</v>
      </c>
      <c r="BX6" s="737">
        <f t="shared" si="11"/>
        <v>248.70000000000002</v>
      </c>
      <c r="BY6" s="737">
        <f t="shared" si="11"/>
        <v>362.73</v>
      </c>
      <c r="BZ6" s="737">
        <f t="shared" si="11"/>
        <v>387.75</v>
      </c>
      <c r="CA6" s="737">
        <f t="shared" si="11"/>
        <v>398.09999999999991</v>
      </c>
      <c r="CB6" s="737">
        <f t="shared" si="11"/>
        <v>398.89363636363635</v>
      </c>
      <c r="CC6" s="737">
        <f t="shared" si="11"/>
        <v>387.57000000000005</v>
      </c>
      <c r="CD6" s="699">
        <f t="shared" si="11"/>
        <v>371.1</v>
      </c>
      <c r="CE6" s="699">
        <f t="shared" si="11"/>
        <v>379.2</v>
      </c>
      <c r="CF6" s="699">
        <f t="shared" si="11"/>
        <v>382.57499999999999</v>
      </c>
      <c r="CG6" s="699">
        <f t="shared" ref="CG6" si="12">(CG5*9)+12</f>
        <v>387.07499999999999</v>
      </c>
    </row>
    <row r="7" spans="1:85"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CG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8">
        <f t="shared" si="14"/>
        <v>340</v>
      </c>
      <c r="BY7" s="708">
        <f t="shared" si="14"/>
        <v>340</v>
      </c>
      <c r="BZ7" s="708">
        <f t="shared" si="14"/>
        <v>350</v>
      </c>
      <c r="CA7" s="708">
        <f t="shared" si="14"/>
        <v>355</v>
      </c>
      <c r="CB7" s="708">
        <f t="shared" si="14"/>
        <v>360</v>
      </c>
      <c r="CC7" s="708">
        <f t="shared" si="14"/>
        <v>377.5</v>
      </c>
      <c r="CD7" s="708">
        <f t="shared" si="14"/>
        <v>435</v>
      </c>
      <c r="CE7" s="700">
        <f t="shared" si="14"/>
        <v>445</v>
      </c>
      <c r="CF7" s="700">
        <f t="shared" si="14"/>
        <v>440</v>
      </c>
      <c r="CG7" s="700">
        <f t="shared" si="14"/>
        <v>422.5</v>
      </c>
    </row>
    <row r="8" spans="1:85"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9">
        <v>375</v>
      </c>
      <c r="CD8" s="709">
        <v>430</v>
      </c>
      <c r="CE8" s="707">
        <v>440</v>
      </c>
      <c r="CF8" s="707">
        <v>435</v>
      </c>
      <c r="CG8" s="707">
        <v>415</v>
      </c>
    </row>
    <row r="9" spans="1:85"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9">
        <v>380</v>
      </c>
      <c r="CD9" s="709">
        <v>440</v>
      </c>
      <c r="CE9" s="707">
        <v>450</v>
      </c>
      <c r="CF9" s="707">
        <v>445</v>
      </c>
      <c r="CG9" s="707">
        <v>430</v>
      </c>
    </row>
    <row r="10" spans="1:85"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F10" si="15">AW6-AW7</f>
        <v>51.069999999999936</v>
      </c>
      <c r="AX10" s="650">
        <f t="shared" si="15"/>
        <v>108.60000000000002</v>
      </c>
      <c r="AY10" s="650">
        <f t="shared" si="15"/>
        <v>144.33000000000004</v>
      </c>
      <c r="AZ10" s="650">
        <f t="shared" si="15"/>
        <v>183.17999999999995</v>
      </c>
      <c r="BA10" s="650">
        <f t="shared" si="15"/>
        <v>90.939999999999941</v>
      </c>
      <c r="BB10" s="650">
        <f t="shared" si="15"/>
        <v>101.31000000000006</v>
      </c>
      <c r="BC10" s="650">
        <f t="shared" si="15"/>
        <v>71.720000000000027</v>
      </c>
      <c r="BD10" s="650">
        <f t="shared" si="15"/>
        <v>54.5</v>
      </c>
      <c r="BE10" s="650">
        <f t="shared" si="15"/>
        <v>32.210000000000036</v>
      </c>
      <c r="BF10" s="650">
        <f t="shared" si="15"/>
        <v>-6.6600000000000819</v>
      </c>
      <c r="BG10" s="618">
        <f t="shared" si="15"/>
        <v>62</v>
      </c>
      <c r="BH10" s="650">
        <f t="shared" si="15"/>
        <v>54.939999999999941</v>
      </c>
      <c r="BI10" s="650">
        <f t="shared" si="15"/>
        <v>67.509999999999991</v>
      </c>
      <c r="BJ10" s="650">
        <f t="shared" si="15"/>
        <v>50.269999999999982</v>
      </c>
      <c r="BK10" s="650">
        <f t="shared" si="15"/>
        <v>58.980000000000018</v>
      </c>
      <c r="BL10" s="650">
        <f t="shared" si="15"/>
        <v>27.050000000000068</v>
      </c>
      <c r="BM10" s="650">
        <f t="shared" si="15"/>
        <v>57.349999999999966</v>
      </c>
      <c r="BN10" s="650">
        <f t="shared" si="15"/>
        <v>149.95000000000005</v>
      </c>
      <c r="BO10" s="650">
        <f t="shared" si="15"/>
        <v>104.94999999999999</v>
      </c>
      <c r="BP10" s="650">
        <f t="shared" si="15"/>
        <v>146.26999999999998</v>
      </c>
      <c r="BQ10" s="650">
        <f t="shared" si="15"/>
        <v>95.88</v>
      </c>
      <c r="BR10" s="650">
        <f t="shared" si="15"/>
        <v>105.5</v>
      </c>
      <c r="BS10" s="650">
        <f t="shared" si="15"/>
        <v>143.19999999999993</v>
      </c>
      <c r="BT10" s="710">
        <f t="shared" si="15"/>
        <v>-17.579999999999927</v>
      </c>
      <c r="BU10" s="710">
        <f t="shared" si="15"/>
        <v>-42.300000000000011</v>
      </c>
      <c r="BV10" s="710">
        <f t="shared" si="15"/>
        <v>-156.53818181818184</v>
      </c>
      <c r="BW10" s="710">
        <f t="shared" si="15"/>
        <v>-56.049999999999983</v>
      </c>
      <c r="BX10" s="710">
        <f t="shared" si="15"/>
        <v>-91.299999999999983</v>
      </c>
      <c r="BY10" s="710">
        <f t="shared" si="15"/>
        <v>22.730000000000018</v>
      </c>
      <c r="BZ10" s="710">
        <f t="shared" si="15"/>
        <v>37.75</v>
      </c>
      <c r="CA10" s="710">
        <f t="shared" si="15"/>
        <v>43.099999999999909</v>
      </c>
      <c r="CB10" s="710">
        <f t="shared" si="15"/>
        <v>38.893636363636347</v>
      </c>
      <c r="CC10" s="710">
        <f t="shared" si="15"/>
        <v>10.07000000000005</v>
      </c>
      <c r="CD10" s="710">
        <f t="shared" si="15"/>
        <v>-63.899999999999977</v>
      </c>
      <c r="CE10" s="701">
        <f t="shared" si="15"/>
        <v>-65.800000000000011</v>
      </c>
      <c r="CF10" s="701">
        <f t="shared" si="15"/>
        <v>-57.425000000000011</v>
      </c>
      <c r="CG10" s="701">
        <f t="shared" ref="CG10" si="16">CG6-CG7</f>
        <v>-35.425000000000011</v>
      </c>
    </row>
    <row r="11" spans="1:85"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5"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F12" si="17">BZ3</f>
        <v>44013</v>
      </c>
      <c r="CA12" s="573">
        <f t="shared" si="17"/>
        <v>44044</v>
      </c>
      <c r="CB12" s="573">
        <f t="shared" si="17"/>
        <v>44075</v>
      </c>
      <c r="CC12" s="573">
        <f t="shared" si="17"/>
        <v>44105</v>
      </c>
      <c r="CD12" s="573">
        <f t="shared" si="17"/>
        <v>44136</v>
      </c>
      <c r="CE12" s="573">
        <f t="shared" si="17"/>
        <v>44166</v>
      </c>
      <c r="CF12" s="803">
        <f t="shared" si="17"/>
        <v>44197</v>
      </c>
      <c r="CG12" s="803">
        <f t="shared" ref="CG12" si="18">CG3</f>
        <v>44228</v>
      </c>
    </row>
    <row r="13" spans="1:85" ht="18.75" thickBot="1">
      <c r="A13" s="484" t="s">
        <v>237</v>
      </c>
      <c r="B13" s="452">
        <f t="shared" ref="B13:M13" si="19">(B7/11.6)-B4</f>
        <v>-7.6432512315270955</v>
      </c>
      <c r="C13" s="453">
        <f t="shared" si="19"/>
        <v>-16.01966379310344</v>
      </c>
      <c r="D13" s="453">
        <f t="shared" si="19"/>
        <v>-12.933589341692787</v>
      </c>
      <c r="E13" s="453">
        <f t="shared" si="19"/>
        <v>-18.549523809523819</v>
      </c>
      <c r="F13" s="453">
        <f t="shared" si="19"/>
        <v>-23.125965517241376</v>
      </c>
      <c r="G13" s="453">
        <f t="shared" si="19"/>
        <v>-25.667405582922832</v>
      </c>
      <c r="H13" s="453">
        <f t="shared" si="19"/>
        <v>-21.0679235382309</v>
      </c>
      <c r="I13" s="453">
        <f t="shared" si="19"/>
        <v>-15.200205254515595</v>
      </c>
      <c r="J13" s="454">
        <f t="shared" si="19"/>
        <v>-17.189435736677126</v>
      </c>
      <c r="K13" s="454">
        <f t="shared" si="19"/>
        <v>-14.631739811912215</v>
      </c>
      <c r="L13" s="455">
        <f t="shared" si="19"/>
        <v>-6.3630131362889983</v>
      </c>
      <c r="M13" s="485">
        <f t="shared" si="19"/>
        <v>5.6571964017990979</v>
      </c>
      <c r="N13" s="452">
        <f t="shared" ref="N13:N14" si="20">AVERAGE(B13:D13)</f>
        <v>-12.198834788774441</v>
      </c>
      <c r="O13" s="453">
        <f t="shared" ref="O13:O14" si="21">AVERAGE(E13:G13)</f>
        <v>-22.447631636562676</v>
      </c>
      <c r="P13" s="453">
        <f t="shared" ref="P13:P14" si="22">AVERAGE(H13:J13)</f>
        <v>-17.81918817647454</v>
      </c>
      <c r="Q13" s="486">
        <f t="shared" ref="Q13:Q14" si="23">AVERAGE(K13:M13)</f>
        <v>-5.112518848800705</v>
      </c>
      <c r="R13" s="487">
        <f t="shared" ref="R13:R14" si="24">AVERAGE(B13:M13)</f>
        <v>-14.39454336265309</v>
      </c>
      <c r="S13" s="456">
        <f t="shared" ref="S13:AD13" si="25">(S7/11.6)-S4</f>
        <v>4.4836034482758613</v>
      </c>
      <c r="T13" s="457">
        <f t="shared" si="25"/>
        <v>-3.7965517241379274</v>
      </c>
      <c r="U13" s="457">
        <f t="shared" si="25"/>
        <v>-9.065517241379311</v>
      </c>
      <c r="V13" s="457">
        <f t="shared" si="25"/>
        <v>-10.407405582922831</v>
      </c>
      <c r="W13" s="457">
        <f t="shared" si="25"/>
        <v>-14.353934169278993</v>
      </c>
      <c r="X13" s="457">
        <f t="shared" si="25"/>
        <v>-16.715353901996366</v>
      </c>
      <c r="Y13" s="488">
        <f t="shared" si="25"/>
        <v>-16.511724137931033</v>
      </c>
      <c r="Z13" s="512">
        <f t="shared" si="25"/>
        <v>-18.960893416927892</v>
      </c>
      <c r="AA13" s="512">
        <f t="shared" si="25"/>
        <v>-17.036420361247952</v>
      </c>
      <c r="AB13" s="457">
        <f t="shared" si="25"/>
        <v>-18.639696223316911</v>
      </c>
      <c r="AC13" s="488">
        <f t="shared" si="25"/>
        <v>-8.5197178683385602</v>
      </c>
      <c r="AD13" s="520">
        <f t="shared" si="25"/>
        <v>-17.959688013136294</v>
      </c>
      <c r="AE13" s="459">
        <f t="shared" ref="AE13:AE14" si="26">AVERAGE(S13:U13)</f>
        <v>-2.7928218390804589</v>
      </c>
      <c r="AF13" s="458">
        <f t="shared" ref="AF13:AF14" si="27">AVERAGE(V13:X13)</f>
        <v>-13.825564551399395</v>
      </c>
      <c r="AG13" s="458">
        <f t="shared" ref="AG13:AG14" si="28">AVERAGE(Y13:AA13)</f>
        <v>-17.503012638702291</v>
      </c>
      <c r="AH13" s="458">
        <f t="shared" ref="AH13:AH14" si="29">AVERAGE(AB13:AD13)</f>
        <v>-15.039700701597255</v>
      </c>
      <c r="AI13" s="531">
        <f t="shared" ref="AI13:AI14" si="30">AVERAGE(S13:AD13)</f>
        <v>-12.290274932694849</v>
      </c>
      <c r="AJ13" s="619">
        <f t="shared" ref="AJ13:CA13" si="31">(AJ7/11.6)-AJ4</f>
        <v>-13.633793103448276</v>
      </c>
      <c r="AK13" s="620">
        <f t="shared" si="31"/>
        <v>-6.5951724137931009</v>
      </c>
      <c r="AL13" s="545">
        <f t="shared" si="31"/>
        <v>-4.6482758620689637</v>
      </c>
      <c r="AM13" s="546">
        <f t="shared" si="31"/>
        <v>-12.634827586206896</v>
      </c>
      <c r="AN13" s="546">
        <f t="shared" si="31"/>
        <v>-17.134827586206896</v>
      </c>
      <c r="AO13" s="546">
        <f t="shared" si="31"/>
        <v>-13.064827586206896</v>
      </c>
      <c r="AP13" s="546">
        <f t="shared" si="31"/>
        <v>-16.966551724137929</v>
      </c>
      <c r="AQ13" s="546">
        <f t="shared" si="31"/>
        <v>-12.28896551724138</v>
      </c>
      <c r="AR13" s="546">
        <f t="shared" si="31"/>
        <v>-11.427120689655169</v>
      </c>
      <c r="AS13" s="546">
        <f t="shared" si="31"/>
        <v>-5.7655172413793068</v>
      </c>
      <c r="AT13" s="546">
        <f t="shared" si="31"/>
        <v>-11.03551724137931</v>
      </c>
      <c r="AU13" s="621">
        <f t="shared" si="31"/>
        <v>-11.600000000000001</v>
      </c>
      <c r="AV13" s="568">
        <f t="shared" si="31"/>
        <v>-16.189999999999998</v>
      </c>
      <c r="AW13" s="569">
        <f t="shared" si="31"/>
        <v>-18.323448275862063</v>
      </c>
      <c r="AX13" s="569">
        <f t="shared" si="31"/>
        <v>-22.007241379310344</v>
      </c>
      <c r="AY13" s="569">
        <f t="shared" si="31"/>
        <v>-27.537241379310338</v>
      </c>
      <c r="AZ13" s="569">
        <f t="shared" si="31"/>
        <v>-31.091034482758616</v>
      </c>
      <c r="BA13" s="569">
        <f t="shared" si="31"/>
        <v>-25.314137931034487</v>
      </c>
      <c r="BB13" s="569">
        <f t="shared" si="31"/>
        <v>-24.628620689655179</v>
      </c>
      <c r="BC13" s="569">
        <f t="shared" si="31"/>
        <v>-21.843448275862059</v>
      </c>
      <c r="BD13" s="569">
        <f t="shared" si="31"/>
        <v>-21.767241379310342</v>
      </c>
      <c r="BE13" s="569">
        <f t="shared" si="31"/>
        <v>-22.924482758620691</v>
      </c>
      <c r="BF13" s="569">
        <f t="shared" si="31"/>
        <v>-19.654827586206899</v>
      </c>
      <c r="BG13" s="664">
        <f t="shared" si="31"/>
        <v>-20.25103448275862</v>
      </c>
      <c r="BH13" s="669">
        <f t="shared" si="31"/>
        <v>-22.442068965517237</v>
      </c>
      <c r="BI13" s="669">
        <f t="shared" si="31"/>
        <v>-25.345862068965509</v>
      </c>
      <c r="BJ13" s="669">
        <f t="shared" si="31"/>
        <v>-23.395517241379316</v>
      </c>
      <c r="BK13" s="669">
        <f t="shared" si="31"/>
        <v>-25.691379310344828</v>
      </c>
      <c r="BL13" s="669">
        <f t="shared" si="31"/>
        <v>-23.905862068965511</v>
      </c>
      <c r="BM13" s="669">
        <f t="shared" si="31"/>
        <v>-25.337586206896546</v>
      </c>
      <c r="BN13" s="669">
        <f t="shared" si="31"/>
        <v>-31.78448275862069</v>
      </c>
      <c r="BO13" s="669">
        <f t="shared" si="31"/>
        <v>-27.64448275862069</v>
      </c>
      <c r="BP13" s="669">
        <f t="shared" si="31"/>
        <v>-30.516551724137926</v>
      </c>
      <c r="BQ13" s="669">
        <f t="shared" si="31"/>
        <v>-22.516551724137926</v>
      </c>
      <c r="BR13" s="669">
        <f t="shared" si="31"/>
        <v>-24.084482758620688</v>
      </c>
      <c r="BS13" s="669">
        <f t="shared" si="31"/>
        <v>-25.422413793103445</v>
      </c>
      <c r="BT13" s="669">
        <f>(BT7/11.6)-BT4</f>
        <v>-14.505517241379316</v>
      </c>
      <c r="BU13" s="669">
        <f t="shared" si="31"/>
        <v>-8.9613793103448245</v>
      </c>
      <c r="BV13" s="669">
        <f>(BV7/11.6)-BV4</f>
        <v>5.5241379310344811</v>
      </c>
      <c r="BW13" s="669">
        <f t="shared" si="31"/>
        <v>-0.13137931034482619</v>
      </c>
      <c r="BX13" s="669">
        <f t="shared" si="31"/>
        <v>-1.1596551724137925</v>
      </c>
      <c r="BY13" s="669">
        <f t="shared" si="31"/>
        <v>-11.479655172413793</v>
      </c>
      <c r="BZ13" s="669">
        <f t="shared" si="31"/>
        <v>-12.827586206896552</v>
      </c>
      <c r="CA13" s="669">
        <f t="shared" si="31"/>
        <v>-13.383801724137932</v>
      </c>
      <c r="CB13" s="669">
        <f t="shared" ref="CB13:CG13" si="32">(CB7/11.6)-CB4</f>
        <v>-10.46074451410658</v>
      </c>
      <c r="CC13" s="669">
        <f t="shared" si="32"/>
        <v>-8.1180329153605015</v>
      </c>
      <c r="CD13" s="664">
        <f t="shared" si="32"/>
        <v>-2.7000000000000028</v>
      </c>
      <c r="CE13" s="664">
        <f t="shared" si="32"/>
        <v>-2.9379310344827516</v>
      </c>
      <c r="CF13" s="664">
        <f t="shared" si="32"/>
        <v>-4.0689655172413808</v>
      </c>
      <c r="CG13" s="664">
        <f t="shared" si="32"/>
        <v>-6.3775862068965452</v>
      </c>
    </row>
    <row r="14" spans="1:85" s="503" customFormat="1" ht="18" hidden="1" customHeight="1">
      <c r="A14" s="489" t="s">
        <v>238</v>
      </c>
      <c r="B14" s="812">
        <f>(333/11.6)-B4</f>
        <v>-16.867389162561576</v>
      </c>
      <c r="C14" s="813">
        <f t="shared" ref="C14:M14" si="33">(333/11.6)-C4</f>
        <v>-27.140353448275857</v>
      </c>
      <c r="D14" s="813">
        <f t="shared" si="33"/>
        <v>-25.950830721003133</v>
      </c>
      <c r="E14" s="813">
        <f t="shared" si="33"/>
        <v>-29.842627257799681</v>
      </c>
      <c r="F14" s="813">
        <f t="shared" si="33"/>
        <v>-34.85010344827586</v>
      </c>
      <c r="G14" s="813">
        <f t="shared" si="33"/>
        <v>-33.08119868637111</v>
      </c>
      <c r="H14" s="813">
        <f t="shared" si="33"/>
        <v>-27.447233883058484</v>
      </c>
      <c r="I14" s="813">
        <f t="shared" si="33"/>
        <v>-19.165722495894908</v>
      </c>
      <c r="J14" s="814">
        <f t="shared" si="33"/>
        <v>-16.672194357366781</v>
      </c>
      <c r="K14" s="490">
        <f t="shared" si="33"/>
        <v>-17.131739811912215</v>
      </c>
      <c r="L14" s="491">
        <f t="shared" si="33"/>
        <v>-13.087151067323479</v>
      </c>
      <c r="M14" s="492">
        <f t="shared" si="33"/>
        <v>-5.8083208395802153</v>
      </c>
      <c r="N14" s="493">
        <f t="shared" si="20"/>
        <v>-23.319524443946857</v>
      </c>
      <c r="O14" s="494">
        <f t="shared" si="21"/>
        <v>-32.591309797482218</v>
      </c>
      <c r="P14" s="494">
        <f t="shared" si="22"/>
        <v>-21.09505024544006</v>
      </c>
      <c r="Q14" s="495">
        <f t="shared" si="23"/>
        <v>-12.009070572938635</v>
      </c>
      <c r="R14" s="496">
        <f t="shared" si="24"/>
        <v>-22.253738764951944</v>
      </c>
      <c r="S14" s="815">
        <f t="shared" ref="S14:AD14" si="34">(333/11.6)-S4</f>
        <v>1.8973965517241353</v>
      </c>
      <c r="T14" s="816">
        <f t="shared" si="34"/>
        <v>-0.69310344827585979</v>
      </c>
      <c r="U14" s="816">
        <f t="shared" si="34"/>
        <v>-6.3931034482758626</v>
      </c>
      <c r="V14" s="816">
        <f t="shared" si="34"/>
        <v>-10.321198686371108</v>
      </c>
      <c r="W14" s="816">
        <f t="shared" si="34"/>
        <v>-15.560830721003132</v>
      </c>
      <c r="X14" s="816">
        <f t="shared" si="34"/>
        <v>-17.66362976406533</v>
      </c>
      <c r="Y14" s="817">
        <f t="shared" si="34"/>
        <v>-13.753103448275862</v>
      </c>
      <c r="Z14" s="818">
        <f t="shared" si="34"/>
        <v>-14.995376175548582</v>
      </c>
      <c r="AA14" s="818">
        <f t="shared" si="34"/>
        <v>-14.622627257799675</v>
      </c>
      <c r="AB14" s="816">
        <f t="shared" si="34"/>
        <v>-20.277627257799669</v>
      </c>
      <c r="AC14" s="817">
        <f t="shared" si="34"/>
        <v>-15.157648902821318</v>
      </c>
      <c r="AD14" s="819">
        <f t="shared" si="34"/>
        <v>-23.390722495894916</v>
      </c>
      <c r="AE14" s="820">
        <f t="shared" si="26"/>
        <v>-1.7296034482758624</v>
      </c>
      <c r="AF14" s="821">
        <f t="shared" si="27"/>
        <v>-14.515219723813189</v>
      </c>
      <c r="AG14" s="821">
        <f t="shared" si="28"/>
        <v>-14.457035627208038</v>
      </c>
      <c r="AH14" s="821">
        <f t="shared" si="29"/>
        <v>-19.608666218838636</v>
      </c>
      <c r="AI14" s="822">
        <f t="shared" si="30"/>
        <v>-12.577631254533932</v>
      </c>
      <c r="AJ14" s="823">
        <f t="shared" ref="AJ14:AU14" si="35">(333/11.6)-AJ4</f>
        <v>-25.01310344827586</v>
      </c>
      <c r="AK14" s="824">
        <f t="shared" si="35"/>
        <v>-25.733103448275859</v>
      </c>
      <c r="AL14" s="824">
        <f t="shared" si="35"/>
        <v>-22.493103448275864</v>
      </c>
      <c r="AM14" s="825">
        <f t="shared" si="35"/>
        <v>-23.58310344827586</v>
      </c>
      <c r="AN14" s="825">
        <f t="shared" si="35"/>
        <v>-21.83310344827586</v>
      </c>
      <c r="AO14" s="825">
        <f t="shared" si="35"/>
        <v>-17.76310344827586</v>
      </c>
      <c r="AP14" s="825">
        <f t="shared" si="35"/>
        <v>-18.863103448275861</v>
      </c>
      <c r="AQ14" s="826">
        <f t="shared" si="35"/>
        <v>-21.51310344827586</v>
      </c>
      <c r="AR14" s="827">
        <f t="shared" si="35"/>
        <v>-24.961603448275856</v>
      </c>
      <c r="AS14" s="828">
        <f t="shared" si="35"/>
        <v>-26.843103448275858</v>
      </c>
      <c r="AT14" s="829">
        <f t="shared" si="35"/>
        <v>-32.113103448275865</v>
      </c>
      <c r="AU14" s="830">
        <f t="shared" si="35"/>
        <v>-32.893103448275866</v>
      </c>
      <c r="AV14" s="828"/>
      <c r="AW14" s="829"/>
      <c r="AX14" s="829"/>
      <c r="AY14" s="829"/>
      <c r="AZ14" s="830"/>
      <c r="BB14"/>
      <c r="BX14" s="655"/>
      <c r="BY14" s="655"/>
      <c r="BZ14" s="655"/>
      <c r="CA14" s="655"/>
      <c r="CB14" s="655"/>
    </row>
    <row r="15" spans="1:85" s="503" customFormat="1" ht="18" customHeight="1">
      <c r="A15" s="831" t="s">
        <v>365</v>
      </c>
      <c r="B15" s="461"/>
      <c r="C15" s="461"/>
      <c r="D15" s="461"/>
      <c r="E15" s="461"/>
      <c r="F15" s="461"/>
      <c r="G15" s="461"/>
      <c r="H15" s="461"/>
      <c r="I15" s="461"/>
      <c r="J15" s="461"/>
      <c r="K15" s="461"/>
      <c r="L15" s="461"/>
      <c r="M15" s="832"/>
      <c r="N15" s="461"/>
      <c r="O15" s="461"/>
      <c r="P15" s="461"/>
      <c r="Q15" s="832"/>
      <c r="R15" s="832"/>
      <c r="S15" s="498"/>
      <c r="T15" s="498"/>
      <c r="U15" s="498"/>
      <c r="V15" s="498"/>
      <c r="W15" s="498"/>
      <c r="X15" s="498"/>
      <c r="Y15" s="498"/>
      <c r="Z15" s="498"/>
      <c r="AA15" s="498"/>
      <c r="AB15" s="498"/>
      <c r="AC15" s="498"/>
      <c r="AD15" s="498"/>
      <c r="AE15" s="500"/>
      <c r="AF15" s="500"/>
      <c r="AG15" s="500"/>
      <c r="AH15" s="500"/>
      <c r="AI15" s="500"/>
      <c r="AJ15" s="833"/>
      <c r="AK15" s="834"/>
      <c r="AL15" s="834"/>
      <c r="AM15" s="498"/>
      <c r="AN15" s="498"/>
      <c r="AO15" s="498"/>
      <c r="AP15" s="498"/>
      <c r="AQ15" s="498"/>
      <c r="AR15" s="498"/>
      <c r="AS15" s="500"/>
      <c r="AT15" s="500"/>
      <c r="AU15" s="500"/>
      <c r="AV15" s="500"/>
      <c r="AW15" s="500"/>
      <c r="AX15" s="500"/>
      <c r="AY15" s="500"/>
      <c r="AZ15" s="500"/>
      <c r="BA15" s="835"/>
      <c r="BB15" s="679"/>
      <c r="BC15" s="835"/>
      <c r="BD15" s="835"/>
      <c r="BE15" s="835"/>
      <c r="BF15" s="835"/>
      <c r="BG15" s="835"/>
      <c r="BH15" s="835"/>
      <c r="BI15" s="835"/>
      <c r="BJ15" s="835"/>
      <c r="BK15" s="835"/>
      <c r="BL15" s="835"/>
      <c r="BM15" s="835"/>
      <c r="BN15" s="835"/>
      <c r="BO15" s="835"/>
      <c r="BP15" s="835"/>
      <c r="BQ15" s="835"/>
      <c r="BR15" s="835"/>
      <c r="BS15" s="835"/>
      <c r="BT15" s="500">
        <f>BT7/BT4</f>
        <v>8.9827344843677075</v>
      </c>
      <c r="BU15" s="500">
        <f t="shared" ref="BU15:CF15" si="36">BU7/BU4</f>
        <v>9.6827738841755817</v>
      </c>
      <c r="BV15" s="500">
        <f t="shared" si="36"/>
        <v>13.501483679525222</v>
      </c>
      <c r="BW15" s="500">
        <f t="shared" si="36"/>
        <v>11.525257479156449</v>
      </c>
      <c r="BX15" s="500">
        <f t="shared" si="36"/>
        <v>11.158516573679028</v>
      </c>
      <c r="BY15" s="500">
        <f t="shared" si="36"/>
        <v>8.3353763177249327</v>
      </c>
      <c r="BZ15" s="500">
        <f t="shared" si="36"/>
        <v>8.1395348837209305</v>
      </c>
      <c r="CA15" s="500">
        <f t="shared" si="36"/>
        <v>8.0705204348987483</v>
      </c>
      <c r="CB15" s="500">
        <f t="shared" si="36"/>
        <v>8.6756965477957486</v>
      </c>
      <c r="CC15" s="500">
        <f t="shared" si="36"/>
        <v>9.2840494329519476</v>
      </c>
      <c r="CD15" s="500">
        <f t="shared" si="36"/>
        <v>10.820895522388058</v>
      </c>
      <c r="CE15" s="500">
        <f t="shared" si="36"/>
        <v>10.774818401937047</v>
      </c>
      <c r="CF15" s="500">
        <f t="shared" si="36"/>
        <v>10.476190476190476</v>
      </c>
      <c r="CG15" s="500">
        <f t="shared" ref="CG15" si="37">CG7/CG4</f>
        <v>9.8714953271028048</v>
      </c>
    </row>
    <row r="16" spans="1:85" s="507" customFormat="1">
      <c r="A16" s="836"/>
      <c r="B16" s="505"/>
      <c r="C16" s="505"/>
      <c r="D16" s="505"/>
      <c r="E16" s="505"/>
      <c r="F16" s="505"/>
      <c r="G16" s="505"/>
      <c r="H16" s="505"/>
      <c r="I16" s="505"/>
      <c r="J16" s="505"/>
      <c r="K16" s="505"/>
      <c r="L16" s="505"/>
      <c r="M16" s="505"/>
      <c r="N16" s="506"/>
      <c r="O16" s="505"/>
      <c r="P16" s="505"/>
      <c r="Q16" s="505"/>
      <c r="R16" s="505"/>
      <c r="AD16" s="521"/>
      <c r="AU16" s="521"/>
      <c r="BB16"/>
      <c r="BX16" s="656"/>
      <c r="BY16" s="656"/>
      <c r="BZ16" s="656"/>
      <c r="CA16" s="656"/>
      <c r="CB16" s="656"/>
    </row>
    <row r="17" spans="1:86" s="507" customFormat="1">
      <c r="A17" s="1233" t="s">
        <v>367</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c r="BX17" s="656"/>
      <c r="BY17" s="656"/>
      <c r="BZ17" s="656"/>
      <c r="CA17" s="656"/>
      <c r="CB17" s="656"/>
    </row>
    <row r="18" spans="1:86" s="507" customFormat="1"/>
    <row r="19" spans="1:86" s="507" customFormat="1" ht="18.75" thickBot="1">
      <c r="A19" s="836"/>
      <c r="B19" s="836"/>
      <c r="C19" s="836"/>
      <c r="D19" s="836"/>
      <c r="E19" s="836"/>
      <c r="F19" s="836"/>
      <c r="G19" s="836"/>
      <c r="H19" s="836"/>
      <c r="I19" s="836"/>
      <c r="J19" s="836"/>
      <c r="K19" s="836"/>
      <c r="L19" s="836"/>
      <c r="M19" s="836"/>
      <c r="N19" s="836"/>
      <c r="O19" s="836"/>
      <c r="P19" s="836"/>
      <c r="Q19" s="836"/>
      <c r="R19" s="836"/>
      <c r="S19" s="836"/>
      <c r="T19" s="836"/>
      <c r="U19" s="836"/>
      <c r="V19" s="836"/>
      <c r="W19" s="836"/>
      <c r="X19" s="836"/>
      <c r="Y19" s="836"/>
      <c r="Z19" s="836"/>
      <c r="AA19" s="836"/>
      <c r="AB19" s="836"/>
      <c r="AC19" s="836"/>
      <c r="AD19" s="836"/>
      <c r="AE19" s="836"/>
      <c r="AF19" s="836"/>
      <c r="AG19" s="836"/>
      <c r="AH19" s="836"/>
      <c r="AI19" s="836"/>
      <c r="AJ19" s="836"/>
      <c r="AK19" s="836"/>
      <c r="AL19" s="836"/>
      <c r="AM19" s="836"/>
      <c r="AN19" s="836"/>
      <c r="AO19" s="836"/>
      <c r="AP19" s="836"/>
      <c r="AQ19" s="836"/>
      <c r="AR19" s="836"/>
      <c r="AS19" s="836"/>
      <c r="AT19" s="836"/>
      <c r="AU19" s="836"/>
      <c r="AV19" s="836"/>
      <c r="AW19" s="836"/>
      <c r="AX19" s="836"/>
      <c r="AY19" s="836"/>
      <c r="AZ19" s="836"/>
      <c r="BA19" s="836"/>
      <c r="BB19" s="836"/>
      <c r="BC19" s="836"/>
      <c r="BD19" s="836"/>
      <c r="BE19" s="836"/>
      <c r="BF19" s="836"/>
      <c r="BG19" s="836"/>
      <c r="BH19" s="836"/>
      <c r="BI19" s="836"/>
      <c r="BJ19" s="836"/>
      <c r="BK19" s="836"/>
      <c r="BL19" s="836"/>
      <c r="BM19" s="836"/>
      <c r="BN19" s="836"/>
      <c r="BO19" s="836"/>
      <c r="BP19" s="836"/>
      <c r="BQ19" s="836"/>
      <c r="BR19" s="836"/>
      <c r="BS19" s="836"/>
      <c r="BT19" s="726" t="s">
        <v>274</v>
      </c>
      <c r="BU19" s="726" t="s">
        <v>273</v>
      </c>
      <c r="BV19" s="726" t="s">
        <v>273</v>
      </c>
      <c r="BW19" s="836"/>
    </row>
    <row r="20" spans="1:86" s="507" customFormat="1" ht="18.75" thickBot="1">
      <c r="A20" s="626"/>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31">
        <v>43101</v>
      </c>
      <c r="AW20" s="631">
        <v>43132</v>
      </c>
      <c r="AX20" s="631">
        <v>43160</v>
      </c>
      <c r="AY20" s="631">
        <v>43191</v>
      </c>
      <c r="AZ20" s="631">
        <v>43221</v>
      </c>
      <c r="BA20" s="631">
        <v>43252</v>
      </c>
      <c r="BB20" s="631">
        <v>43283</v>
      </c>
      <c r="BC20" s="631">
        <v>43315</v>
      </c>
      <c r="BD20" s="631">
        <v>43347</v>
      </c>
      <c r="BE20" s="631">
        <v>43378</v>
      </c>
      <c r="BF20" s="631">
        <v>43410</v>
      </c>
      <c r="BG20" s="631">
        <v>43441</v>
      </c>
      <c r="BH20" s="716">
        <v>43466</v>
      </c>
      <c r="BI20" s="716">
        <v>43497</v>
      </c>
      <c r="BJ20" s="716">
        <v>43526</v>
      </c>
      <c r="BK20" s="716">
        <v>43558</v>
      </c>
      <c r="BL20" s="717">
        <v>43586</v>
      </c>
      <c r="BM20" s="717">
        <v>43617</v>
      </c>
      <c r="BN20" s="717">
        <v>43647</v>
      </c>
      <c r="BO20" s="717">
        <v>43678</v>
      </c>
      <c r="BP20" s="717">
        <v>43709</v>
      </c>
      <c r="BQ20" s="717">
        <v>43739</v>
      </c>
      <c r="BR20" s="717">
        <v>43770</v>
      </c>
      <c r="BS20" s="719">
        <v>43800</v>
      </c>
      <c r="BT20" s="720">
        <v>43831</v>
      </c>
      <c r="BU20" s="720">
        <v>43863</v>
      </c>
      <c r="BV20" s="720">
        <v>43895</v>
      </c>
      <c r="BW20" s="720">
        <v>43926</v>
      </c>
      <c r="BX20" s="720">
        <v>43952</v>
      </c>
      <c r="BY20" s="720">
        <v>43983</v>
      </c>
      <c r="BZ20" s="720">
        <v>44013</v>
      </c>
      <c r="CA20" s="720">
        <v>44044</v>
      </c>
      <c r="CB20" s="770">
        <v>44075</v>
      </c>
      <c r="CC20" s="770">
        <v>44105</v>
      </c>
      <c r="CD20" s="770">
        <v>44136</v>
      </c>
      <c r="CE20" s="770">
        <v>44166</v>
      </c>
      <c r="CF20" s="803">
        <v>44197</v>
      </c>
      <c r="CG20" s="803">
        <v>44228</v>
      </c>
      <c r="CH20" s="1235" t="s">
        <v>311</v>
      </c>
    </row>
    <row r="21" spans="1:86" s="507" customFormat="1" ht="18" hidden="1" customHeight="1">
      <c r="A21" s="633" t="s">
        <v>250</v>
      </c>
      <c r="B21" s="634"/>
      <c r="C21" s="634"/>
      <c r="D21" s="634"/>
      <c r="E21" s="634"/>
      <c r="F21" s="634"/>
      <c r="G21" s="634"/>
      <c r="H21" s="634"/>
      <c r="I21" s="634"/>
      <c r="J21" s="634"/>
      <c r="K21" s="634"/>
      <c r="L21" s="634"/>
      <c r="M21" s="634"/>
      <c r="N21" s="635"/>
      <c r="O21" s="634"/>
      <c r="P21" s="634"/>
      <c r="Q21" s="634"/>
      <c r="R21" s="634"/>
      <c r="S21" s="636"/>
      <c r="T21" s="636"/>
      <c r="U21" s="636"/>
      <c r="V21" s="636"/>
      <c r="W21" s="636"/>
      <c r="X21" s="636"/>
      <c r="Y21" s="636"/>
      <c r="Z21" s="636"/>
      <c r="AA21" s="636"/>
      <c r="AB21" s="636"/>
      <c r="AC21" s="636"/>
      <c r="AD21" s="637"/>
      <c r="AE21" s="636"/>
      <c r="AF21" s="636"/>
      <c r="AG21" s="636"/>
      <c r="AH21" s="636"/>
      <c r="AI21" s="636"/>
      <c r="AJ21" s="636"/>
      <c r="AK21" s="636"/>
      <c r="AL21" s="636"/>
      <c r="AM21" s="636"/>
      <c r="AN21" s="636"/>
      <c r="AO21" s="636"/>
      <c r="AP21" s="636"/>
      <c r="AQ21" s="636"/>
      <c r="AR21" s="636"/>
      <c r="AS21" s="636"/>
      <c r="AT21" s="636"/>
      <c r="AU21" s="637"/>
      <c r="AV21" s="642">
        <f>(AV22+AV23+AV24)/3</f>
        <v>556.66666666666663</v>
      </c>
      <c r="AW21" s="642">
        <f>AVERAGE(AW22:AW25)</f>
        <v>530</v>
      </c>
      <c r="AX21" s="642">
        <f t="shared" ref="AX21:BH21" si="38">AVERAGE(AX22:AX25)</f>
        <v>482.5</v>
      </c>
      <c r="AY21" s="642">
        <f t="shared" si="38"/>
        <v>467.5</v>
      </c>
      <c r="AZ21" s="642">
        <f t="shared" si="38"/>
        <v>487.125</v>
      </c>
      <c r="BA21" s="642">
        <f t="shared" si="38"/>
        <v>555.75</v>
      </c>
      <c r="BB21" s="642">
        <f t="shared" si="38"/>
        <v>539.75</v>
      </c>
      <c r="BC21" s="642">
        <f t="shared" si="38"/>
        <v>560.625</v>
      </c>
      <c r="BD21" s="642">
        <f t="shared" si="38"/>
        <v>606.25</v>
      </c>
      <c r="BE21" s="642">
        <f t="shared" si="38"/>
        <v>651.875</v>
      </c>
      <c r="BF21" s="642">
        <f t="shared" si="38"/>
        <v>591.25</v>
      </c>
      <c r="BG21" s="642">
        <f t="shared" si="38"/>
        <v>453.75</v>
      </c>
      <c r="BH21" s="642">
        <f t="shared" si="38"/>
        <v>409.16666666666669</v>
      </c>
      <c r="BI21" s="642">
        <f t="shared" ref="BI21:BV21" si="39">AVERAGE(BI22:BI26)</f>
        <v>436</v>
      </c>
      <c r="BJ21" s="642">
        <f t="shared" si="39"/>
        <v>486</v>
      </c>
      <c r="BK21" s="642">
        <f t="shared" si="39"/>
        <v>513</v>
      </c>
      <c r="BL21" s="642">
        <f t="shared" si="39"/>
        <v>528.5</v>
      </c>
      <c r="BM21" s="642">
        <f t="shared" si="39"/>
        <v>428.75</v>
      </c>
      <c r="BN21" s="642">
        <f t="shared" si="39"/>
        <v>349.5</v>
      </c>
      <c r="BO21" s="642">
        <f t="shared" si="39"/>
        <v>380.625</v>
      </c>
      <c r="BP21" s="642">
        <f t="shared" si="39"/>
        <v>345.5</v>
      </c>
      <c r="BQ21" s="642">
        <f t="shared" si="39"/>
        <v>393.75</v>
      </c>
      <c r="BR21" s="642">
        <f t="shared" si="39"/>
        <v>432.5</v>
      </c>
      <c r="BS21" s="702">
        <f t="shared" si="39"/>
        <v>423.125</v>
      </c>
      <c r="BT21" s="702">
        <f t="shared" si="39"/>
        <v>485.625</v>
      </c>
      <c r="BU21" s="702">
        <f t="shared" si="39"/>
        <v>547.5</v>
      </c>
      <c r="BV21" s="702">
        <f t="shared" si="39"/>
        <v>407.5</v>
      </c>
      <c r="BW21" s="702">
        <f t="shared" ref="BW21:CF21" si="40">AVERAGE(BW22:BW27)</f>
        <v>278.75</v>
      </c>
      <c r="BX21" s="702">
        <f t="shared" si="40"/>
        <v>339.16666666666669</v>
      </c>
      <c r="BY21" s="674">
        <f t="shared" si="40"/>
        <v>320</v>
      </c>
      <c r="BZ21" s="674">
        <f t="shared" si="40"/>
        <v>335.83333333333331</v>
      </c>
      <c r="CA21" s="674">
        <f t="shared" si="40"/>
        <v>352.5</v>
      </c>
      <c r="CB21" s="771">
        <f t="shared" si="40"/>
        <v>361.66666666666669</v>
      </c>
      <c r="CC21" s="771">
        <f t="shared" si="40"/>
        <v>369.58333333333331</v>
      </c>
      <c r="CD21" s="771">
        <f t="shared" si="40"/>
        <v>432.5</v>
      </c>
      <c r="CE21" s="771">
        <f t="shared" si="40"/>
        <v>446.75</v>
      </c>
      <c r="CF21" s="771">
        <f t="shared" si="40"/>
        <v>441.75</v>
      </c>
      <c r="CH21" s="1235"/>
    </row>
    <row r="22" spans="1:86" s="507" customFormat="1" ht="18" hidden="1" customHeight="1">
      <c r="A22" s="624" t="s">
        <v>240</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5">
        <v>575</v>
      </c>
      <c r="AW22" s="646">
        <v>540</v>
      </c>
      <c r="AX22" s="652">
        <f t="shared" ref="AX22:CF27" si="41">(AX30+AX38)/2</f>
        <v>475</v>
      </c>
      <c r="AY22" s="657">
        <f t="shared" si="41"/>
        <v>465</v>
      </c>
      <c r="AZ22" s="657">
        <f t="shared" si="41"/>
        <v>485</v>
      </c>
      <c r="BA22" s="652">
        <f t="shared" si="41"/>
        <v>560</v>
      </c>
      <c r="BB22" s="657">
        <f t="shared" si="41"/>
        <v>540</v>
      </c>
      <c r="BC22" s="657">
        <f t="shared" si="41"/>
        <v>560</v>
      </c>
      <c r="BD22" s="657">
        <f t="shared" si="41"/>
        <v>602.5</v>
      </c>
      <c r="BE22" s="652">
        <f t="shared" si="41"/>
        <v>657.5</v>
      </c>
      <c r="BF22" s="657">
        <f t="shared" si="41"/>
        <v>605</v>
      </c>
      <c r="BG22" s="657">
        <f t="shared" si="41"/>
        <v>460</v>
      </c>
      <c r="BH22" s="652">
        <f t="shared" si="41"/>
        <v>415</v>
      </c>
      <c r="BI22" s="657">
        <f t="shared" si="41"/>
        <v>435</v>
      </c>
      <c r="BJ22" s="657">
        <f t="shared" si="41"/>
        <v>485</v>
      </c>
      <c r="BK22" s="652">
        <f t="shared" si="41"/>
        <v>525</v>
      </c>
      <c r="BL22" s="657">
        <f t="shared" si="41"/>
        <v>520</v>
      </c>
      <c r="BM22" s="657">
        <f t="shared" si="41"/>
        <v>440</v>
      </c>
      <c r="BN22" s="657">
        <f t="shared" si="41"/>
        <v>352.5</v>
      </c>
      <c r="BO22" s="652">
        <f t="shared" si="41"/>
        <v>375</v>
      </c>
      <c r="BP22" s="657">
        <f t="shared" si="41"/>
        <v>345</v>
      </c>
      <c r="BQ22" s="657">
        <f t="shared" si="41"/>
        <v>382.5</v>
      </c>
      <c r="BR22" s="657">
        <f t="shared" si="41"/>
        <v>425</v>
      </c>
      <c r="BS22" s="652">
        <f t="shared" si="41"/>
        <v>427.5</v>
      </c>
      <c r="BT22" s="711">
        <f t="shared" si="41"/>
        <v>485</v>
      </c>
      <c r="BU22" s="657">
        <f t="shared" si="41"/>
        <v>550</v>
      </c>
      <c r="BV22" s="652">
        <f t="shared" si="41"/>
        <v>425</v>
      </c>
      <c r="BW22" s="652">
        <f t="shared" si="41"/>
        <v>275</v>
      </c>
      <c r="BX22" s="724">
        <f t="shared" si="41"/>
        <v>352.5</v>
      </c>
      <c r="BY22" s="652">
        <f t="shared" si="41"/>
        <v>310</v>
      </c>
      <c r="BZ22" s="652">
        <f t="shared" si="41"/>
        <v>345</v>
      </c>
      <c r="CA22" s="652">
        <f t="shared" si="41"/>
        <v>355</v>
      </c>
      <c r="CB22" s="772">
        <f t="shared" si="41"/>
        <v>365</v>
      </c>
      <c r="CC22" s="772">
        <f t="shared" si="41"/>
        <v>370</v>
      </c>
      <c r="CD22" s="772">
        <f t="shared" si="41"/>
        <v>430</v>
      </c>
      <c r="CE22" s="772">
        <f t="shared" si="41"/>
        <v>440</v>
      </c>
      <c r="CF22" s="772">
        <f t="shared" si="41"/>
        <v>430</v>
      </c>
      <c r="CH22" s="1235"/>
    </row>
    <row r="23" spans="1:86" s="507" customFormat="1" ht="18" hidden="1" customHeight="1">
      <c r="A23" s="624" t="s">
        <v>255</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550</v>
      </c>
      <c r="AW23" s="646">
        <v>530</v>
      </c>
      <c r="AX23" s="651">
        <f t="shared" si="41"/>
        <v>490</v>
      </c>
      <c r="AY23" s="657">
        <f t="shared" si="41"/>
        <v>465</v>
      </c>
      <c r="AZ23" s="657">
        <f t="shared" si="41"/>
        <v>485</v>
      </c>
      <c r="BA23" s="657">
        <f t="shared" si="41"/>
        <v>550</v>
      </c>
      <c r="BB23" s="652">
        <f t="shared" si="41"/>
        <v>542.5</v>
      </c>
      <c r="BC23" s="662">
        <f t="shared" si="41"/>
        <v>567.5</v>
      </c>
      <c r="BD23" s="652">
        <f t="shared" si="41"/>
        <v>610</v>
      </c>
      <c r="BE23" s="657">
        <f t="shared" si="41"/>
        <v>660</v>
      </c>
      <c r="BF23" s="657">
        <f t="shared" si="41"/>
        <v>585</v>
      </c>
      <c r="BG23" s="657">
        <f t="shared" si="41"/>
        <v>460</v>
      </c>
      <c r="BH23" s="657">
        <f t="shared" si="41"/>
        <v>407.5</v>
      </c>
      <c r="BI23" s="657">
        <f t="shared" si="41"/>
        <v>437.5</v>
      </c>
      <c r="BJ23" s="657">
        <f t="shared" si="41"/>
        <v>490</v>
      </c>
      <c r="BK23" s="657">
        <f t="shared" si="41"/>
        <v>510</v>
      </c>
      <c r="BL23" s="652">
        <f t="shared" si="41"/>
        <v>527.5</v>
      </c>
      <c r="BM23" s="657">
        <f t="shared" si="41"/>
        <v>430</v>
      </c>
      <c r="BN23" s="657">
        <f t="shared" si="41"/>
        <v>355</v>
      </c>
      <c r="BO23" s="657">
        <f t="shared" si="41"/>
        <v>395</v>
      </c>
      <c r="BP23" s="657">
        <f t="shared" si="41"/>
        <v>345</v>
      </c>
      <c r="BQ23" s="657">
        <f t="shared" si="41"/>
        <v>397.5</v>
      </c>
      <c r="BR23" s="657">
        <f t="shared" si="41"/>
        <v>430</v>
      </c>
      <c r="BS23" s="657">
        <f t="shared" si="41"/>
        <v>420</v>
      </c>
      <c r="BT23" s="652">
        <f t="shared" si="41"/>
        <v>500</v>
      </c>
      <c r="BU23" s="657">
        <f t="shared" si="41"/>
        <v>545</v>
      </c>
      <c r="BV23" s="657">
        <f t="shared" si="41"/>
        <v>410</v>
      </c>
      <c r="BW23" s="652">
        <f t="shared" si="41"/>
        <v>275</v>
      </c>
      <c r="BX23" s="630">
        <f>(BX31+BX39)/2</f>
        <v>342.5</v>
      </c>
      <c r="BY23" s="652">
        <f>(BY31+BY39)/2</f>
        <v>332.5</v>
      </c>
      <c r="BZ23" s="652">
        <f>(BZ31+BZ39)/2</f>
        <v>322.5</v>
      </c>
      <c r="CA23" s="652">
        <f>(CA31+CA39)/2</f>
        <v>355</v>
      </c>
      <c r="CB23" s="772">
        <f>(CB31+CB39)/2</f>
        <v>360</v>
      </c>
      <c r="CC23" s="772">
        <f t="shared" si="41"/>
        <v>372.5</v>
      </c>
      <c r="CD23" s="772">
        <f t="shared" si="41"/>
        <v>430</v>
      </c>
      <c r="CE23" s="772">
        <f t="shared" si="41"/>
        <v>455</v>
      </c>
      <c r="CF23" s="772">
        <f t="shared" si="41"/>
        <v>445</v>
      </c>
      <c r="CH23" s="1235"/>
    </row>
    <row r="24" spans="1:86" s="507" customFormat="1" ht="18" hidden="1" customHeight="1">
      <c r="A24" s="624" t="s">
        <v>241</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7">
        <v>545</v>
      </c>
      <c r="AW24" s="646">
        <v>530</v>
      </c>
      <c r="AX24" s="651">
        <f t="shared" si="41"/>
        <v>487.5</v>
      </c>
      <c r="AY24" s="657">
        <f t="shared" si="41"/>
        <v>470</v>
      </c>
      <c r="AZ24" s="657">
        <f t="shared" si="41"/>
        <v>486</v>
      </c>
      <c r="BA24" s="657">
        <f t="shared" si="41"/>
        <v>550</v>
      </c>
      <c r="BB24" s="657">
        <f t="shared" si="41"/>
        <v>535</v>
      </c>
      <c r="BC24" s="657">
        <f t="shared" si="41"/>
        <v>560</v>
      </c>
      <c r="BD24" s="657">
        <f t="shared" si="41"/>
        <v>605</v>
      </c>
      <c r="BE24" s="657">
        <f t="shared" si="41"/>
        <v>640</v>
      </c>
      <c r="BF24" s="657">
        <f t="shared" si="41"/>
        <v>600</v>
      </c>
      <c r="BG24" s="657">
        <f t="shared" si="41"/>
        <v>455</v>
      </c>
      <c r="BH24" s="657">
        <f t="shared" si="41"/>
        <v>405</v>
      </c>
      <c r="BI24" s="652">
        <f t="shared" si="41"/>
        <v>440</v>
      </c>
      <c r="BJ24" s="657">
        <f t="shared" si="41"/>
        <v>480</v>
      </c>
      <c r="BK24" s="657">
        <f t="shared" si="41"/>
        <v>507.5</v>
      </c>
      <c r="BL24" s="657">
        <f t="shared" si="41"/>
        <v>535</v>
      </c>
      <c r="BM24" s="652">
        <f t="shared" si="41"/>
        <v>420</v>
      </c>
      <c r="BN24" s="657">
        <f t="shared" si="41"/>
        <v>325</v>
      </c>
      <c r="BO24" s="657">
        <f t="shared" si="41"/>
        <v>377.5</v>
      </c>
      <c r="BP24" s="657">
        <f t="shared" si="41"/>
        <v>342.5</v>
      </c>
      <c r="BQ24" s="657">
        <f t="shared" si="41"/>
        <v>395</v>
      </c>
      <c r="BR24" s="657">
        <f t="shared" si="41"/>
        <v>435</v>
      </c>
      <c r="BS24" s="657">
        <f t="shared" si="41"/>
        <v>425</v>
      </c>
      <c r="BT24" s="711">
        <f t="shared" si="41"/>
        <v>490</v>
      </c>
      <c r="BU24" s="652">
        <f t="shared" si="41"/>
        <v>540</v>
      </c>
      <c r="BV24" s="657">
        <f t="shared" si="41"/>
        <v>375</v>
      </c>
      <c r="BW24" s="652">
        <f t="shared" si="41"/>
        <v>275</v>
      </c>
      <c r="BX24" s="630">
        <f t="shared" si="41"/>
        <v>342.5</v>
      </c>
      <c r="BY24" s="652">
        <f t="shared" si="41"/>
        <v>317.5</v>
      </c>
      <c r="BZ24" s="652">
        <f t="shared" si="41"/>
        <v>332.5</v>
      </c>
      <c r="CA24" s="652">
        <f t="shared" si="41"/>
        <v>342.5</v>
      </c>
      <c r="CB24" s="772">
        <f t="shared" si="41"/>
        <v>355</v>
      </c>
      <c r="CC24" s="772">
        <f t="shared" si="41"/>
        <v>367.5</v>
      </c>
      <c r="CD24" s="772">
        <f t="shared" si="41"/>
        <v>425</v>
      </c>
      <c r="CE24" s="772">
        <f t="shared" si="41"/>
        <v>435</v>
      </c>
      <c r="CF24" s="772">
        <f t="shared" si="41"/>
        <v>440</v>
      </c>
      <c r="CH24" s="1235"/>
    </row>
    <row r="25" spans="1:86" s="507" customFormat="1" ht="18" hidden="1" customHeight="1">
      <c r="A25" s="624" t="s">
        <v>242</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v>520</v>
      </c>
      <c r="AX25" s="651">
        <f t="shared" si="41"/>
        <v>477.5</v>
      </c>
      <c r="AY25" s="657">
        <f t="shared" si="41"/>
        <v>470</v>
      </c>
      <c r="AZ25" s="652">
        <f t="shared" si="41"/>
        <v>492.5</v>
      </c>
      <c r="BA25" s="657">
        <f t="shared" si="41"/>
        <v>563</v>
      </c>
      <c r="BB25" s="657">
        <f t="shared" si="41"/>
        <v>541.5</v>
      </c>
      <c r="BC25" s="657">
        <f t="shared" si="41"/>
        <v>555</v>
      </c>
      <c r="BD25" s="657">
        <f t="shared" si="41"/>
        <v>607.5</v>
      </c>
      <c r="BE25" s="657">
        <f t="shared" si="41"/>
        <v>650</v>
      </c>
      <c r="BF25" s="652">
        <f t="shared" si="41"/>
        <v>575</v>
      </c>
      <c r="BG25" s="652">
        <f t="shared" si="41"/>
        <v>440</v>
      </c>
      <c r="BH25" s="652"/>
      <c r="BI25" s="657">
        <f t="shared" si="41"/>
        <v>432.5</v>
      </c>
      <c r="BJ25" s="652">
        <f t="shared" si="41"/>
        <v>492.5</v>
      </c>
      <c r="BK25" s="657">
        <f t="shared" si="41"/>
        <v>512.5</v>
      </c>
      <c r="BL25" s="657">
        <f t="shared" si="41"/>
        <v>535</v>
      </c>
      <c r="BM25" s="652">
        <f t="shared" si="41"/>
        <v>425</v>
      </c>
      <c r="BN25" s="652">
        <f t="shared" si="41"/>
        <v>360</v>
      </c>
      <c r="BO25" s="652">
        <f t="shared" si="41"/>
        <v>375</v>
      </c>
      <c r="BP25" s="657">
        <f t="shared" si="41"/>
        <v>345</v>
      </c>
      <c r="BQ25" s="652">
        <f t="shared" si="41"/>
        <v>400</v>
      </c>
      <c r="BR25" s="657">
        <f t="shared" si="41"/>
        <v>435</v>
      </c>
      <c r="BS25" s="657"/>
      <c r="BT25" s="705"/>
      <c r="BU25" s="706"/>
      <c r="BV25" s="657">
        <f>(BV33+BV41)/2</f>
        <v>420</v>
      </c>
      <c r="BW25" s="657">
        <f>(BW33+BW41)/2</f>
        <v>290</v>
      </c>
      <c r="BX25" s="724">
        <f t="shared" si="41"/>
        <v>352.5</v>
      </c>
      <c r="BY25" s="652">
        <f t="shared" si="41"/>
        <v>337.5</v>
      </c>
      <c r="BZ25" s="652">
        <f t="shared" si="41"/>
        <v>342.5</v>
      </c>
      <c r="CA25" s="652">
        <f t="shared" si="41"/>
        <v>365</v>
      </c>
      <c r="CB25" s="772">
        <f t="shared" si="41"/>
        <v>370</v>
      </c>
      <c r="CC25" s="772">
        <f t="shared" si="41"/>
        <v>367.5</v>
      </c>
      <c r="CD25" s="772">
        <f t="shared" si="41"/>
        <v>435</v>
      </c>
      <c r="CE25" s="772">
        <f t="shared" si="41"/>
        <v>450</v>
      </c>
      <c r="CF25" s="772">
        <f t="shared" si="41"/>
        <v>440</v>
      </c>
      <c r="CH25" s="1235"/>
    </row>
    <row r="26" spans="1:86" s="507" customFormat="1" ht="18" hidden="1" customHeight="1">
      <c r="A26" s="624" t="s">
        <v>254</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f>(BI34+BI42)/2</f>
        <v>435</v>
      </c>
      <c r="BJ26" s="657">
        <f>(BJ34+BJ42)/2</f>
        <v>482.5</v>
      </c>
      <c r="BK26" s="657">
        <f>(BK34+BK42)/2</f>
        <v>510</v>
      </c>
      <c r="BL26" s="657">
        <f>(BL34+BL42)/2</f>
        <v>525</v>
      </c>
      <c r="BM26" s="652"/>
      <c r="BN26" s="657">
        <f>(BN34+BN42)/2</f>
        <v>355</v>
      </c>
      <c r="BO26" s="662"/>
      <c r="BP26" s="652">
        <f>(BP34+BP42)/2</f>
        <v>350</v>
      </c>
      <c r="BQ26" s="652"/>
      <c r="BR26" s="652">
        <f>(BR34+BR42)/2</f>
        <v>437.5</v>
      </c>
      <c r="BS26" s="657">
        <f>(BS34+BS42)/2</f>
        <v>420</v>
      </c>
      <c r="BT26" s="711">
        <f>(BT34+BT42)/2</f>
        <v>467.5</v>
      </c>
      <c r="BU26" s="657">
        <f>(BU34+BU42)/2</f>
        <v>555</v>
      </c>
      <c r="BV26" s="652"/>
      <c r="BW26" s="657">
        <f t="shared" ref="BW26:BY27" si="42">(BW34+BW42)/2</f>
        <v>277.5</v>
      </c>
      <c r="BX26" s="672">
        <f t="shared" si="42"/>
        <v>342.5</v>
      </c>
      <c r="BY26" s="652">
        <f t="shared" si="42"/>
        <v>290</v>
      </c>
      <c r="BZ26" s="652">
        <f t="shared" si="41"/>
        <v>352.5</v>
      </c>
      <c r="CA26" s="652">
        <f t="shared" si="41"/>
        <v>362.5</v>
      </c>
      <c r="CB26" s="772">
        <f t="shared" si="41"/>
        <v>367.5</v>
      </c>
      <c r="CC26" s="772">
        <f t="shared" si="41"/>
        <v>372.5</v>
      </c>
      <c r="CD26" s="772">
        <f t="shared" si="41"/>
        <v>435</v>
      </c>
      <c r="CE26" s="772">
        <f t="shared" si="41"/>
        <v>455</v>
      </c>
      <c r="CF26" s="772">
        <f t="shared" si="41"/>
        <v>465</v>
      </c>
      <c r="CH26" s="1235"/>
    </row>
    <row r="27" spans="1:86" s="507" customFormat="1" ht="18" hidden="1" customHeight="1">
      <c r="A27" s="624" t="s">
        <v>279</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41"/>
      <c r="AW27" s="648"/>
      <c r="AX27" s="651"/>
      <c r="AY27" s="657"/>
      <c r="AZ27" s="652"/>
      <c r="BA27" s="657"/>
      <c r="BB27" s="657"/>
      <c r="BC27" s="657"/>
      <c r="BD27" s="657"/>
      <c r="BE27" s="657"/>
      <c r="BF27" s="652"/>
      <c r="BG27" s="652"/>
      <c r="BH27" s="652"/>
      <c r="BI27" s="657"/>
      <c r="BJ27" s="657"/>
      <c r="BK27" s="657"/>
      <c r="BL27" s="657"/>
      <c r="BM27" s="652"/>
      <c r="BN27" s="657"/>
      <c r="BO27" s="662"/>
      <c r="BP27" s="652"/>
      <c r="BQ27" s="652"/>
      <c r="BR27" s="652"/>
      <c r="BS27" s="657"/>
      <c r="BT27" s="711"/>
      <c r="BU27" s="657"/>
      <c r="BV27" s="652"/>
      <c r="BW27" s="657">
        <f t="shared" si="42"/>
        <v>280</v>
      </c>
      <c r="BX27" s="724">
        <f t="shared" si="42"/>
        <v>302.5</v>
      </c>
      <c r="BY27" s="652">
        <f t="shared" si="42"/>
        <v>332.5</v>
      </c>
      <c r="BZ27" s="652">
        <f t="shared" si="41"/>
        <v>320</v>
      </c>
      <c r="CA27" s="652">
        <f t="shared" si="41"/>
        <v>335</v>
      </c>
      <c r="CB27" s="772">
        <f t="shared" si="41"/>
        <v>352.5</v>
      </c>
      <c r="CC27" s="772">
        <f t="shared" si="41"/>
        <v>367.5</v>
      </c>
      <c r="CD27" s="772">
        <f t="shared" si="41"/>
        <v>440</v>
      </c>
      <c r="CE27" s="772">
        <f t="shared" si="41"/>
        <v>445.5</v>
      </c>
      <c r="CF27" s="772">
        <f t="shared" si="41"/>
        <v>430.5</v>
      </c>
      <c r="CH27" s="1235"/>
    </row>
    <row r="28" spans="1:86" s="507" customFormat="1" ht="18" hidden="1" customHeight="1">
      <c r="A28" s="625"/>
      <c r="B28" s="627"/>
      <c r="C28" s="627"/>
      <c r="D28" s="627"/>
      <c r="E28" s="627"/>
      <c r="F28" s="627"/>
      <c r="G28" s="627"/>
      <c r="H28" s="627"/>
      <c r="I28" s="627"/>
      <c r="J28" s="627"/>
      <c r="K28" s="627"/>
      <c r="L28" s="627"/>
      <c r="M28" s="627"/>
      <c r="N28" s="627"/>
      <c r="O28" s="627"/>
      <c r="P28" s="627"/>
      <c r="Q28" s="627"/>
      <c r="R28" s="627"/>
      <c r="S28" s="627"/>
      <c r="T28" s="627"/>
      <c r="U28" s="627"/>
      <c r="V28" s="627"/>
      <c r="W28" s="627"/>
      <c r="X28" s="627"/>
      <c r="Y28" s="627"/>
      <c r="Z28" s="627"/>
      <c r="AA28" s="627"/>
      <c r="AB28" s="627"/>
      <c r="AC28" s="627"/>
      <c r="AD28" s="643"/>
      <c r="AE28" s="627"/>
      <c r="AF28" s="627"/>
      <c r="AG28" s="627"/>
      <c r="AH28" s="627"/>
      <c r="AI28" s="627"/>
      <c r="AJ28" s="627"/>
      <c r="AK28" s="627"/>
      <c r="AL28" s="627"/>
      <c r="AM28" s="627"/>
      <c r="AN28" s="627"/>
      <c r="AO28" s="627"/>
      <c r="AP28" s="627"/>
      <c r="AQ28" s="627"/>
      <c r="AR28" s="627"/>
      <c r="AS28" s="627"/>
      <c r="AT28" s="627"/>
      <c r="AU28" s="643"/>
      <c r="AV28" s="644"/>
      <c r="AW28" s="644"/>
      <c r="AX28" s="644"/>
      <c r="AY28" s="632"/>
      <c r="AZ28" s="644"/>
      <c r="BA28" s="644"/>
      <c r="BB28" s="644"/>
      <c r="BC28" s="644"/>
      <c r="BD28" s="644"/>
      <c r="BE28" s="644"/>
      <c r="BF28" s="644"/>
      <c r="BG28" s="644"/>
      <c r="BH28" s="644"/>
      <c r="BI28" s="644"/>
      <c r="BJ28" s="644"/>
      <c r="BK28" s="627"/>
      <c r="BL28" s="627"/>
      <c r="BM28" s="627"/>
      <c r="BN28" s="627"/>
      <c r="BO28" s="627"/>
      <c r="BP28" s="627"/>
      <c r="BQ28" s="627"/>
      <c r="BR28" s="627"/>
      <c r="BS28" s="627"/>
      <c r="BT28" s="505"/>
      <c r="BU28" s="505"/>
      <c r="BV28" s="505"/>
      <c r="BW28" s="505"/>
      <c r="BX28" s="505"/>
      <c r="BY28" s="505"/>
      <c r="BZ28" s="505"/>
      <c r="CA28" s="505"/>
      <c r="CB28" s="505"/>
      <c r="CH28" s="1235"/>
    </row>
    <row r="29" spans="1:86" s="507" customFormat="1" ht="18" customHeight="1">
      <c r="A29" s="638" t="s">
        <v>251</v>
      </c>
      <c r="B29" s="639"/>
      <c r="C29" s="639"/>
      <c r="D29" s="639"/>
      <c r="E29" s="639"/>
      <c r="F29" s="639"/>
      <c r="G29" s="639"/>
      <c r="H29" s="639"/>
      <c r="I29" s="639"/>
      <c r="J29" s="639"/>
      <c r="K29" s="639"/>
      <c r="L29" s="639"/>
      <c r="M29" s="639"/>
      <c r="N29" s="640"/>
      <c r="O29" s="639"/>
      <c r="P29" s="639"/>
      <c r="Q29" s="639"/>
      <c r="R29" s="639"/>
      <c r="S29" s="637"/>
      <c r="T29" s="637"/>
      <c r="U29" s="637"/>
      <c r="V29" s="637"/>
      <c r="W29" s="637"/>
      <c r="X29" s="637"/>
      <c r="Y29" s="637"/>
      <c r="Z29" s="637"/>
      <c r="AA29" s="637"/>
      <c r="AB29" s="637"/>
      <c r="AC29" s="637"/>
      <c r="AD29" s="637"/>
      <c r="AE29" s="637"/>
      <c r="AF29" s="637"/>
      <c r="AG29" s="637"/>
      <c r="AH29" s="637"/>
      <c r="AI29" s="637"/>
      <c r="AJ29" s="637"/>
      <c r="AK29" s="637"/>
      <c r="AL29" s="637"/>
      <c r="AM29" s="637"/>
      <c r="AN29" s="637"/>
      <c r="AO29" s="637"/>
      <c r="AP29" s="637"/>
      <c r="AQ29" s="637"/>
      <c r="AR29" s="637"/>
      <c r="AS29" s="637"/>
      <c r="AT29" s="637"/>
      <c r="AU29" s="637"/>
      <c r="AV29" s="637"/>
      <c r="AW29" s="637"/>
      <c r="AX29" s="642">
        <f>AVERAGE(AX30:AX33)</f>
        <v>490</v>
      </c>
      <c r="AY29" s="642">
        <f t="shared" ref="AY29:BD29" si="43">AVERAGE(AY30:AY33)</f>
        <v>471.25</v>
      </c>
      <c r="AZ29" s="642">
        <v>484</v>
      </c>
      <c r="BA29" s="642">
        <f t="shared" si="43"/>
        <v>555.75</v>
      </c>
      <c r="BB29" s="642">
        <f t="shared" si="43"/>
        <v>536.25</v>
      </c>
      <c r="BC29" s="642">
        <f t="shared" si="43"/>
        <v>552.5</v>
      </c>
      <c r="BD29" s="642">
        <f t="shared" si="43"/>
        <v>595</v>
      </c>
      <c r="BE29" s="642">
        <f t="shared" ref="BE29:BS29" si="44">AVERAGE(BE30:BE34)</f>
        <v>642</v>
      </c>
      <c r="BF29" s="642">
        <f t="shared" si="44"/>
        <v>597</v>
      </c>
      <c r="BG29" s="642">
        <f t="shared" si="44"/>
        <v>461</v>
      </c>
      <c r="BH29" s="642">
        <f t="shared" si="44"/>
        <v>416.66666666666669</v>
      </c>
      <c r="BI29" s="642">
        <f t="shared" si="44"/>
        <v>429</v>
      </c>
      <c r="BJ29" s="642">
        <f t="shared" si="44"/>
        <v>472</v>
      </c>
      <c r="BK29" s="642">
        <f t="shared" si="44"/>
        <v>503</v>
      </c>
      <c r="BL29" s="642">
        <f t="shared" si="44"/>
        <v>524</v>
      </c>
      <c r="BM29" s="642">
        <f t="shared" si="44"/>
        <v>438.75</v>
      </c>
      <c r="BN29" s="642">
        <f t="shared" si="44"/>
        <v>357</v>
      </c>
      <c r="BO29" s="642">
        <f t="shared" si="44"/>
        <v>386.25</v>
      </c>
      <c r="BP29" s="642">
        <f t="shared" si="44"/>
        <v>340</v>
      </c>
      <c r="BQ29" s="642">
        <f t="shared" si="44"/>
        <v>380</v>
      </c>
      <c r="BR29" s="642">
        <f t="shared" si="44"/>
        <v>424</v>
      </c>
      <c r="BS29" s="642">
        <f t="shared" si="44"/>
        <v>417.5</v>
      </c>
      <c r="BT29" s="642">
        <f>AVERAGE(BT30:BT34)</f>
        <v>475</v>
      </c>
      <c r="BU29" s="642">
        <f>AVERAGE(BU30:BU34)</f>
        <v>533.75</v>
      </c>
      <c r="BV29" s="642">
        <f>AVERAGE(BV30:BV34)</f>
        <v>378.75</v>
      </c>
      <c r="BW29" s="642">
        <f t="shared" ref="BW29:CF29" si="45">AVERAGE(BW30:BW35)</f>
        <v>266.66666666666669</v>
      </c>
      <c r="BX29" s="642">
        <f t="shared" si="45"/>
        <v>336.66666666666669</v>
      </c>
      <c r="BY29" s="642">
        <f t="shared" si="45"/>
        <v>328.33333333333331</v>
      </c>
      <c r="BZ29" s="642">
        <f t="shared" si="45"/>
        <v>343.75</v>
      </c>
      <c r="CA29" s="642">
        <f t="shared" si="45"/>
        <v>358.33333333333331</v>
      </c>
      <c r="CB29" s="642">
        <f t="shared" si="45"/>
        <v>366.66666666666669</v>
      </c>
      <c r="CC29" s="642">
        <f t="shared" si="45"/>
        <v>366.66666666666669</v>
      </c>
      <c r="CD29" s="642">
        <f t="shared" si="45"/>
        <v>427.5</v>
      </c>
      <c r="CE29" s="773">
        <f t="shared" si="45"/>
        <v>441.33333333333331</v>
      </c>
      <c r="CF29" s="773">
        <f t="shared" si="45"/>
        <v>436.33333333333331</v>
      </c>
      <c r="CG29" s="773">
        <f t="shared" ref="CG29" si="46">AVERAGE(CG30:CG35)</f>
        <v>415.66666666666669</v>
      </c>
      <c r="CH29" s="1235"/>
    </row>
    <row r="30" spans="1:86" s="507" customFormat="1" ht="216">
      <c r="A30" s="624" t="s">
        <v>240</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470</v>
      </c>
      <c r="AZ30" s="647">
        <v>480</v>
      </c>
      <c r="BA30" s="652">
        <v>560</v>
      </c>
      <c r="BB30" s="647">
        <v>535</v>
      </c>
      <c r="BC30" s="657">
        <v>550</v>
      </c>
      <c r="BD30" s="657">
        <v>590</v>
      </c>
      <c r="BE30" s="657">
        <v>645</v>
      </c>
      <c r="BF30" s="657">
        <v>610</v>
      </c>
      <c r="BG30" s="657">
        <v>470</v>
      </c>
      <c r="BH30" s="662">
        <v>420</v>
      </c>
      <c r="BI30" s="630">
        <v>430</v>
      </c>
      <c r="BJ30" s="657">
        <v>470</v>
      </c>
      <c r="BK30" s="630">
        <v>510</v>
      </c>
      <c r="BL30" s="657">
        <v>510</v>
      </c>
      <c r="BM30" s="657">
        <v>450</v>
      </c>
      <c r="BN30" s="657">
        <v>360</v>
      </c>
      <c r="BO30" s="630">
        <v>380</v>
      </c>
      <c r="BP30" s="657">
        <v>340</v>
      </c>
      <c r="BQ30" s="657">
        <v>380</v>
      </c>
      <c r="BR30" s="657">
        <v>415</v>
      </c>
      <c r="BS30" s="630">
        <v>420</v>
      </c>
      <c r="BT30" s="712">
        <v>470</v>
      </c>
      <c r="BU30" s="724">
        <v>535</v>
      </c>
      <c r="BV30" s="630">
        <v>400</v>
      </c>
      <c r="BW30" s="724">
        <v>260</v>
      </c>
      <c r="BX30" s="724">
        <v>350</v>
      </c>
      <c r="BY30" s="724">
        <v>320</v>
      </c>
      <c r="BZ30" s="724">
        <v>355</v>
      </c>
      <c r="CA30" s="630">
        <v>360</v>
      </c>
      <c r="CB30" s="724">
        <v>370</v>
      </c>
      <c r="CC30" s="724">
        <v>365</v>
      </c>
      <c r="CD30" s="724">
        <v>425</v>
      </c>
      <c r="CE30" s="774">
        <v>435</v>
      </c>
      <c r="CF30" s="774">
        <v>425</v>
      </c>
      <c r="CG30" s="774">
        <v>400</v>
      </c>
      <c r="CH30" s="838" t="s">
        <v>374</v>
      </c>
    </row>
    <row r="31" spans="1:86" s="507" customFormat="1" ht="36">
      <c r="A31" s="624" t="s">
        <v>255</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465</v>
      </c>
      <c r="AZ31" s="647">
        <v>480</v>
      </c>
      <c r="BA31" s="647">
        <v>550</v>
      </c>
      <c r="BB31" s="652">
        <v>540</v>
      </c>
      <c r="BC31" s="652">
        <v>560</v>
      </c>
      <c r="BD31" s="837">
        <v>600</v>
      </c>
      <c r="BE31" s="662">
        <v>650</v>
      </c>
      <c r="BF31" s="657">
        <v>590</v>
      </c>
      <c r="BG31" s="657">
        <v>470</v>
      </c>
      <c r="BH31" s="657">
        <v>415</v>
      </c>
      <c r="BI31" s="630">
        <v>430</v>
      </c>
      <c r="BJ31" s="630">
        <v>480</v>
      </c>
      <c r="BK31" s="657">
        <v>500</v>
      </c>
      <c r="BL31" s="657">
        <v>520</v>
      </c>
      <c r="BM31" s="657">
        <v>440</v>
      </c>
      <c r="BN31" s="657">
        <v>360</v>
      </c>
      <c r="BO31" s="657">
        <v>400</v>
      </c>
      <c r="BP31" s="657">
        <v>340</v>
      </c>
      <c r="BQ31" s="630">
        <v>390</v>
      </c>
      <c r="BR31" s="657">
        <v>425</v>
      </c>
      <c r="BS31" s="657">
        <v>415</v>
      </c>
      <c r="BT31" s="630">
        <v>490</v>
      </c>
      <c r="BU31" s="724">
        <v>535</v>
      </c>
      <c r="BV31" s="724">
        <v>380</v>
      </c>
      <c r="BW31" s="630">
        <v>250</v>
      </c>
      <c r="BX31" s="630">
        <v>340</v>
      </c>
      <c r="BY31" s="724">
        <v>340</v>
      </c>
      <c r="BZ31" s="724">
        <v>330</v>
      </c>
      <c r="CA31" s="630">
        <v>360</v>
      </c>
      <c r="CB31" s="630">
        <v>365</v>
      </c>
      <c r="CC31" s="630">
        <v>370</v>
      </c>
      <c r="CD31" s="724">
        <v>425</v>
      </c>
      <c r="CE31" s="774">
        <v>450</v>
      </c>
      <c r="CF31" s="774">
        <v>440</v>
      </c>
      <c r="CG31" s="774">
        <v>400</v>
      </c>
      <c r="CH31" s="838" t="s">
        <v>370</v>
      </c>
    </row>
    <row r="32" spans="1:86" s="507" customFormat="1" ht="126">
      <c r="A32" s="624" t="s">
        <v>241</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3">
        <v>495</v>
      </c>
      <c r="AY32" s="647">
        <v>475</v>
      </c>
      <c r="AZ32" s="647">
        <v>485</v>
      </c>
      <c r="BA32" s="647">
        <v>550</v>
      </c>
      <c r="BB32" s="647">
        <v>530</v>
      </c>
      <c r="BC32" s="657">
        <v>550</v>
      </c>
      <c r="BD32" s="657">
        <v>595</v>
      </c>
      <c r="BE32" s="657">
        <v>630</v>
      </c>
      <c r="BF32" s="657">
        <v>610</v>
      </c>
      <c r="BG32" s="657">
        <v>465</v>
      </c>
      <c r="BH32" s="657">
        <v>415</v>
      </c>
      <c r="BI32" s="630">
        <v>430</v>
      </c>
      <c r="BJ32" s="657">
        <v>465</v>
      </c>
      <c r="BK32" s="657">
        <v>500</v>
      </c>
      <c r="BL32" s="630">
        <v>530</v>
      </c>
      <c r="BM32" s="630">
        <v>430</v>
      </c>
      <c r="BN32" s="657">
        <v>335</v>
      </c>
      <c r="BO32" s="657">
        <v>385</v>
      </c>
      <c r="BP32" s="657">
        <v>335</v>
      </c>
      <c r="BQ32" s="630">
        <v>390</v>
      </c>
      <c r="BR32" s="657">
        <v>425</v>
      </c>
      <c r="BS32" s="657">
        <v>420</v>
      </c>
      <c r="BT32" s="712">
        <v>480</v>
      </c>
      <c r="BU32" s="630">
        <v>525</v>
      </c>
      <c r="BV32" s="724">
        <v>350</v>
      </c>
      <c r="BW32" s="724">
        <v>270</v>
      </c>
      <c r="BX32" s="630">
        <v>340</v>
      </c>
      <c r="BY32" s="724">
        <v>325</v>
      </c>
      <c r="BZ32" s="724">
        <v>340</v>
      </c>
      <c r="CA32" s="724">
        <v>350</v>
      </c>
      <c r="CB32" s="724">
        <v>360</v>
      </c>
      <c r="CC32" s="724">
        <v>365</v>
      </c>
      <c r="CD32" s="724">
        <v>420</v>
      </c>
      <c r="CE32" s="774">
        <v>430</v>
      </c>
      <c r="CF32" s="774">
        <v>435</v>
      </c>
      <c r="CG32" s="774">
        <v>430</v>
      </c>
      <c r="CH32" s="839" t="s">
        <v>372</v>
      </c>
    </row>
    <row r="33" spans="1:86" s="507" customFormat="1">
      <c r="A33" s="624" t="s">
        <v>242</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v>485</v>
      </c>
      <c r="AY33" s="647">
        <v>475</v>
      </c>
      <c r="AZ33" s="654">
        <v>490</v>
      </c>
      <c r="BA33" s="647">
        <v>563</v>
      </c>
      <c r="BB33" s="647">
        <v>540</v>
      </c>
      <c r="BC33" s="657">
        <v>550</v>
      </c>
      <c r="BD33" s="657">
        <v>595</v>
      </c>
      <c r="BE33" s="657">
        <v>645</v>
      </c>
      <c r="BF33" s="837">
        <v>580</v>
      </c>
      <c r="BG33" s="630">
        <v>450</v>
      </c>
      <c r="BH33" s="629"/>
      <c r="BI33" s="657">
        <v>425</v>
      </c>
      <c r="BJ33" s="657">
        <v>475</v>
      </c>
      <c r="BK33" s="657">
        <v>505</v>
      </c>
      <c r="BL33" s="630">
        <v>530</v>
      </c>
      <c r="BM33" s="657">
        <v>435</v>
      </c>
      <c r="BN33" s="630">
        <v>370</v>
      </c>
      <c r="BO33" s="630">
        <v>380</v>
      </c>
      <c r="BP33" s="657">
        <v>340</v>
      </c>
      <c r="BQ33" s="630">
        <v>390</v>
      </c>
      <c r="BR33" s="657">
        <v>425</v>
      </c>
      <c r="BS33" s="657"/>
      <c r="BT33" s="705"/>
      <c r="BU33" s="705"/>
      <c r="BV33" s="724">
        <v>385</v>
      </c>
      <c r="BW33" s="724">
        <v>280</v>
      </c>
      <c r="BX33" s="724">
        <v>350</v>
      </c>
      <c r="BY33" s="672">
        <v>345</v>
      </c>
      <c r="BZ33" s="724">
        <v>350</v>
      </c>
      <c r="CA33" s="630">
        <v>370</v>
      </c>
      <c r="CB33" s="724">
        <v>375</v>
      </c>
      <c r="CC33" s="724">
        <v>365</v>
      </c>
      <c r="CD33" s="630">
        <v>430</v>
      </c>
      <c r="CE33" s="774">
        <v>445</v>
      </c>
      <c r="CF33" s="774">
        <v>435</v>
      </c>
      <c r="CG33" s="774">
        <v>425</v>
      </c>
      <c r="CH33" s="774" t="s">
        <v>371</v>
      </c>
    </row>
    <row r="34" spans="1:86" s="507" customFormat="1" ht="18" customHeight="1">
      <c r="A34" s="624" t="s">
        <v>254</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v>640</v>
      </c>
      <c r="BF34" s="657">
        <v>595</v>
      </c>
      <c r="BG34" s="630">
        <v>450</v>
      </c>
      <c r="BH34" s="629"/>
      <c r="BI34" s="672">
        <v>430</v>
      </c>
      <c r="BJ34" s="657">
        <v>470</v>
      </c>
      <c r="BK34" s="657">
        <v>500</v>
      </c>
      <c r="BL34" s="630">
        <v>530</v>
      </c>
      <c r="BM34" s="657"/>
      <c r="BN34" s="657">
        <v>360</v>
      </c>
      <c r="BO34" s="629"/>
      <c r="BP34" s="630">
        <v>345</v>
      </c>
      <c r="BQ34" s="657">
        <v>350</v>
      </c>
      <c r="BR34" s="630">
        <v>430</v>
      </c>
      <c r="BS34" s="657">
        <v>415</v>
      </c>
      <c r="BT34" s="712">
        <v>460</v>
      </c>
      <c r="BU34" s="724">
        <v>540</v>
      </c>
      <c r="BV34" s="628"/>
      <c r="BW34" s="724">
        <v>265</v>
      </c>
      <c r="BX34" s="672">
        <v>340</v>
      </c>
      <c r="BY34" s="724">
        <v>300</v>
      </c>
      <c r="BZ34" s="672">
        <v>360</v>
      </c>
      <c r="CA34" s="630">
        <v>370</v>
      </c>
      <c r="CB34" s="724">
        <v>370</v>
      </c>
      <c r="CC34" s="630">
        <v>370</v>
      </c>
      <c r="CD34" s="630">
        <v>430</v>
      </c>
      <c r="CE34" s="775">
        <v>450</v>
      </c>
      <c r="CF34" s="775">
        <v>460</v>
      </c>
      <c r="CG34" s="775">
        <v>430</v>
      </c>
      <c r="CH34" s="775"/>
    </row>
    <row r="35" spans="1:86" s="507" customFormat="1" ht="18.75" thickBot="1">
      <c r="A35" s="624" t="s">
        <v>279</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4"/>
      <c r="AY35" s="647"/>
      <c r="AZ35" s="654"/>
      <c r="BA35" s="647"/>
      <c r="BB35" s="647"/>
      <c r="BC35" s="657"/>
      <c r="BD35" s="657"/>
      <c r="BE35" s="657"/>
      <c r="BF35" s="657"/>
      <c r="BG35" s="630"/>
      <c r="BH35" s="629"/>
      <c r="BI35" s="672"/>
      <c r="BJ35" s="657"/>
      <c r="BK35" s="657"/>
      <c r="BL35" s="630"/>
      <c r="BM35" s="657"/>
      <c r="BN35" s="657"/>
      <c r="BO35" s="629"/>
      <c r="BP35" s="630"/>
      <c r="BQ35" s="657"/>
      <c r="BR35" s="630"/>
      <c r="BS35" s="657"/>
      <c r="BT35" s="712"/>
      <c r="BU35" s="724"/>
      <c r="BV35" s="628"/>
      <c r="BW35" s="724">
        <v>275</v>
      </c>
      <c r="BX35" s="724">
        <v>300</v>
      </c>
      <c r="BY35" s="724">
        <v>340</v>
      </c>
      <c r="BZ35" s="724">
        <v>327.5</v>
      </c>
      <c r="CA35" s="724">
        <v>340</v>
      </c>
      <c r="CB35" s="724">
        <v>360</v>
      </c>
      <c r="CC35" s="724">
        <v>365</v>
      </c>
      <c r="CD35" s="724">
        <v>435</v>
      </c>
      <c r="CE35" s="775">
        <v>438</v>
      </c>
      <c r="CF35" s="775">
        <v>423</v>
      </c>
      <c r="CG35" s="775">
        <v>409</v>
      </c>
      <c r="CH35" s="775" t="s">
        <v>368</v>
      </c>
    </row>
    <row r="36" spans="1:86" s="507" customFormat="1" ht="18.75" thickBot="1">
      <c r="A36" s="625"/>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44"/>
      <c r="AY36" s="632"/>
      <c r="AZ36" s="644"/>
      <c r="BA36" s="644"/>
      <c r="BB36" s="644"/>
      <c r="BC36" s="644"/>
      <c r="BD36" s="644"/>
      <c r="BE36" s="644"/>
      <c r="BF36" s="644"/>
      <c r="BG36" s="644"/>
      <c r="BH36" s="644"/>
      <c r="BI36" s="644"/>
      <c r="BJ36" s="644"/>
      <c r="BK36" s="629"/>
      <c r="BL36" s="629"/>
      <c r="BM36" s="629"/>
      <c r="BN36" s="629"/>
      <c r="BO36" s="629"/>
      <c r="BP36" s="629"/>
      <c r="BQ36" s="629"/>
      <c r="BR36" s="629"/>
      <c r="BS36" s="629"/>
      <c r="CC36" s="724"/>
      <c r="CD36" s="770">
        <v>44136</v>
      </c>
      <c r="CE36" s="770">
        <v>44166</v>
      </c>
      <c r="CF36" s="803">
        <v>44197</v>
      </c>
      <c r="CG36" s="803">
        <v>44228</v>
      </c>
    </row>
    <row r="37" spans="1:86" s="507" customFormat="1">
      <c r="A37" s="638" t="s">
        <v>252</v>
      </c>
      <c r="B37" s="639"/>
      <c r="C37" s="639"/>
      <c r="D37" s="639"/>
      <c r="E37" s="639"/>
      <c r="F37" s="639"/>
      <c r="G37" s="639"/>
      <c r="H37" s="639"/>
      <c r="I37" s="639"/>
      <c r="J37" s="639"/>
      <c r="K37" s="639"/>
      <c r="L37" s="639"/>
      <c r="M37" s="639"/>
      <c r="N37" s="640"/>
      <c r="O37" s="639"/>
      <c r="P37" s="639"/>
      <c r="Q37" s="639"/>
      <c r="R37" s="639"/>
      <c r="S37" s="637"/>
      <c r="T37" s="637"/>
      <c r="U37" s="637"/>
      <c r="V37" s="637"/>
      <c r="W37" s="637"/>
      <c r="X37" s="637"/>
      <c r="Y37" s="637"/>
      <c r="Z37" s="637"/>
      <c r="AA37" s="637"/>
      <c r="AB37" s="637"/>
      <c r="AC37" s="637"/>
      <c r="AD37" s="637"/>
      <c r="AE37" s="637"/>
      <c r="AF37" s="637"/>
      <c r="AG37" s="637"/>
      <c r="AH37" s="637"/>
      <c r="AI37" s="637"/>
      <c r="AJ37" s="637"/>
      <c r="AK37" s="637"/>
      <c r="AL37" s="637"/>
      <c r="AM37" s="637"/>
      <c r="AN37" s="637"/>
      <c r="AO37" s="637"/>
      <c r="AP37" s="637"/>
      <c r="AQ37" s="637"/>
      <c r="AR37" s="637"/>
      <c r="AS37" s="637"/>
      <c r="AT37" s="637"/>
      <c r="AU37" s="637"/>
      <c r="AV37" s="637"/>
      <c r="AW37" s="637"/>
      <c r="AX37" s="642">
        <f>AVERAGE(AX38:AX41)</f>
        <v>475</v>
      </c>
      <c r="AY37" s="642">
        <f t="shared" ref="AY37:BD37" si="47">AVERAGE(AY38:AY41)</f>
        <v>463.75</v>
      </c>
      <c r="AZ37" s="642">
        <f t="shared" si="47"/>
        <v>490.5</v>
      </c>
      <c r="BA37" s="642">
        <f t="shared" si="47"/>
        <v>555.75</v>
      </c>
      <c r="BB37" s="642">
        <f t="shared" si="47"/>
        <v>543.25</v>
      </c>
      <c r="BC37" s="642">
        <f t="shared" si="47"/>
        <v>568.75</v>
      </c>
      <c r="BD37" s="642">
        <f t="shared" si="47"/>
        <v>617.5</v>
      </c>
      <c r="BE37" s="642">
        <f t="shared" ref="BE37:BV37" si="48">AVERAGE(BE38:BE42)</f>
        <v>659</v>
      </c>
      <c r="BF37" s="642">
        <f t="shared" si="48"/>
        <v>588</v>
      </c>
      <c r="BG37" s="642">
        <f t="shared" si="48"/>
        <v>442</v>
      </c>
      <c r="BH37" s="642">
        <f t="shared" si="48"/>
        <v>401.66666666666669</v>
      </c>
      <c r="BI37" s="642">
        <f>AVERAGE(BI38:BI42)</f>
        <v>443</v>
      </c>
      <c r="BJ37" s="642">
        <f t="shared" si="48"/>
        <v>500</v>
      </c>
      <c r="BK37" s="642">
        <f t="shared" si="48"/>
        <v>523</v>
      </c>
      <c r="BL37" s="642">
        <f t="shared" si="48"/>
        <v>533</v>
      </c>
      <c r="BM37" s="642">
        <f t="shared" si="48"/>
        <v>418.75</v>
      </c>
      <c r="BN37" s="642">
        <f t="shared" si="48"/>
        <v>342</v>
      </c>
      <c r="BO37" s="642">
        <f t="shared" si="48"/>
        <v>375</v>
      </c>
      <c r="BP37" s="642">
        <f t="shared" si="48"/>
        <v>351</v>
      </c>
      <c r="BQ37" s="642">
        <f t="shared" si="48"/>
        <v>392</v>
      </c>
      <c r="BR37" s="642">
        <f t="shared" si="48"/>
        <v>441</v>
      </c>
      <c r="BS37" s="642">
        <f t="shared" si="48"/>
        <v>428.75</v>
      </c>
      <c r="BT37" s="642">
        <f t="shared" si="48"/>
        <v>496.25</v>
      </c>
      <c r="BU37" s="642">
        <f t="shared" si="48"/>
        <v>561.25</v>
      </c>
      <c r="BV37" s="642">
        <f t="shared" si="48"/>
        <v>436.25</v>
      </c>
      <c r="BW37" s="642">
        <f t="shared" ref="BW37:CF37" si="49">AVERAGE(BW38:BW43)</f>
        <v>290.83333333333331</v>
      </c>
      <c r="BX37" s="642">
        <f t="shared" si="49"/>
        <v>341.66666666666669</v>
      </c>
      <c r="BY37" s="642">
        <f t="shared" si="49"/>
        <v>311.66666666666669</v>
      </c>
      <c r="BZ37" s="642">
        <f t="shared" si="49"/>
        <v>327.91666666666669</v>
      </c>
      <c r="CA37" s="642">
        <f t="shared" si="49"/>
        <v>346.66666666666669</v>
      </c>
      <c r="CB37" s="642">
        <f t="shared" si="49"/>
        <v>356.66666666666669</v>
      </c>
      <c r="CC37" s="642">
        <f t="shared" si="49"/>
        <v>372.5</v>
      </c>
      <c r="CD37" s="642">
        <f t="shared" si="49"/>
        <v>437.5</v>
      </c>
      <c r="CE37" s="660">
        <f t="shared" si="49"/>
        <v>452.16666666666669</v>
      </c>
      <c r="CF37" s="660">
        <f t="shared" si="49"/>
        <v>447.16666666666669</v>
      </c>
      <c r="CG37" s="660">
        <f t="shared" ref="CG37" si="50">AVERAGE(CG38:CG43)</f>
        <v>429.83333333333331</v>
      </c>
    </row>
    <row r="38" spans="1:86" s="507" customFormat="1" ht="57" customHeight="1">
      <c r="A38" s="624" t="s">
        <v>240</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4">
        <v>465</v>
      </c>
      <c r="AY38" s="647">
        <v>460</v>
      </c>
      <c r="AZ38" s="647">
        <v>490</v>
      </c>
      <c r="BA38" s="652">
        <v>560</v>
      </c>
      <c r="BB38" s="652">
        <v>545</v>
      </c>
      <c r="BC38" s="657">
        <v>570</v>
      </c>
      <c r="BD38" s="657">
        <v>615</v>
      </c>
      <c r="BE38" s="657">
        <v>670</v>
      </c>
      <c r="BF38" s="657">
        <v>600</v>
      </c>
      <c r="BG38" s="657">
        <v>450</v>
      </c>
      <c r="BH38" s="630">
        <v>410</v>
      </c>
      <c r="BI38" s="657">
        <v>440</v>
      </c>
      <c r="BJ38" s="657">
        <v>500</v>
      </c>
      <c r="BK38" s="672">
        <v>540</v>
      </c>
      <c r="BL38" s="672">
        <v>530</v>
      </c>
      <c r="BM38" s="657">
        <v>430</v>
      </c>
      <c r="BN38" s="657">
        <v>345</v>
      </c>
      <c r="BO38" s="672">
        <v>370</v>
      </c>
      <c r="BP38" s="657">
        <v>350</v>
      </c>
      <c r="BQ38" s="657">
        <v>385</v>
      </c>
      <c r="BR38" s="657">
        <v>435</v>
      </c>
      <c r="BS38" s="630">
        <v>435</v>
      </c>
      <c r="BT38" s="712">
        <v>500</v>
      </c>
      <c r="BU38" s="724">
        <v>565</v>
      </c>
      <c r="BV38" s="724">
        <v>450</v>
      </c>
      <c r="BW38" s="724">
        <v>290</v>
      </c>
      <c r="BX38" s="724">
        <v>355</v>
      </c>
      <c r="BY38" s="724">
        <v>300</v>
      </c>
      <c r="BZ38" s="724">
        <v>335</v>
      </c>
      <c r="CA38" s="630">
        <v>350</v>
      </c>
      <c r="CB38" s="724">
        <v>360</v>
      </c>
      <c r="CC38" s="630">
        <v>375</v>
      </c>
      <c r="CD38" s="724">
        <v>435</v>
      </c>
      <c r="CE38" s="746">
        <v>445</v>
      </c>
      <c r="CF38" s="746">
        <v>435</v>
      </c>
      <c r="CG38" s="746">
        <v>405</v>
      </c>
      <c r="CH38" s="840" t="s">
        <v>375</v>
      </c>
    </row>
    <row r="39" spans="1:86" s="507" customFormat="1">
      <c r="A39" s="624" t="s">
        <v>255</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485</v>
      </c>
      <c r="AY39" s="647">
        <v>465</v>
      </c>
      <c r="AZ39" s="647">
        <v>490</v>
      </c>
      <c r="BA39" s="647">
        <v>550</v>
      </c>
      <c r="BB39" s="652">
        <v>545</v>
      </c>
      <c r="BC39" s="652">
        <v>575</v>
      </c>
      <c r="BD39" s="837">
        <v>620</v>
      </c>
      <c r="BE39" s="657">
        <v>670</v>
      </c>
      <c r="BF39" s="657">
        <v>580</v>
      </c>
      <c r="BG39" s="657">
        <v>450</v>
      </c>
      <c r="BH39" s="657">
        <v>400</v>
      </c>
      <c r="BI39" s="657">
        <v>445</v>
      </c>
      <c r="BJ39" s="657">
        <v>500</v>
      </c>
      <c r="BK39" s="657">
        <v>520</v>
      </c>
      <c r="BL39" s="657">
        <v>535</v>
      </c>
      <c r="BM39" s="657">
        <v>420</v>
      </c>
      <c r="BN39" s="672">
        <v>350</v>
      </c>
      <c r="BO39" s="657">
        <v>390</v>
      </c>
      <c r="BP39" s="657">
        <v>350</v>
      </c>
      <c r="BQ39" s="657">
        <v>405</v>
      </c>
      <c r="BR39" s="657">
        <v>435</v>
      </c>
      <c r="BS39" s="657">
        <v>425</v>
      </c>
      <c r="BT39" s="630">
        <v>510</v>
      </c>
      <c r="BU39" s="630">
        <v>555</v>
      </c>
      <c r="BV39" s="724">
        <v>440</v>
      </c>
      <c r="BW39" s="724">
        <v>300</v>
      </c>
      <c r="BX39" s="630">
        <v>345</v>
      </c>
      <c r="BY39" s="724">
        <v>325</v>
      </c>
      <c r="BZ39" s="724">
        <v>315</v>
      </c>
      <c r="CA39" s="630">
        <v>350</v>
      </c>
      <c r="CB39" s="630">
        <v>355</v>
      </c>
      <c r="CC39" s="630">
        <v>375</v>
      </c>
      <c r="CD39" s="724">
        <v>435</v>
      </c>
      <c r="CE39" s="746">
        <v>460</v>
      </c>
      <c r="CF39" s="746">
        <v>450</v>
      </c>
      <c r="CG39" s="746">
        <v>430</v>
      </c>
      <c r="CH39" s="746"/>
    </row>
    <row r="40" spans="1:86" s="507" customFormat="1" ht="36">
      <c r="A40" s="624" t="s">
        <v>241</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480</v>
      </c>
      <c r="AY40" s="647">
        <v>465</v>
      </c>
      <c r="AZ40" s="647">
        <v>487</v>
      </c>
      <c r="BA40" s="647">
        <v>550</v>
      </c>
      <c r="BB40" s="647">
        <v>540</v>
      </c>
      <c r="BC40" s="657">
        <v>570</v>
      </c>
      <c r="BD40" s="657">
        <v>615</v>
      </c>
      <c r="BE40" s="657">
        <v>650</v>
      </c>
      <c r="BF40" s="657">
        <v>590</v>
      </c>
      <c r="BG40" s="657">
        <v>445</v>
      </c>
      <c r="BH40" s="657">
        <v>395</v>
      </c>
      <c r="BI40" s="672">
        <v>450</v>
      </c>
      <c r="BJ40" s="657">
        <v>495</v>
      </c>
      <c r="BK40" s="657">
        <v>515</v>
      </c>
      <c r="BL40" s="657">
        <v>540</v>
      </c>
      <c r="BM40" s="657">
        <v>410</v>
      </c>
      <c r="BN40" s="657">
        <v>315</v>
      </c>
      <c r="BO40" s="672">
        <v>370</v>
      </c>
      <c r="BP40" s="657">
        <v>350</v>
      </c>
      <c r="BQ40" s="657">
        <v>400</v>
      </c>
      <c r="BR40" s="657">
        <v>445</v>
      </c>
      <c r="BS40" s="657">
        <v>430</v>
      </c>
      <c r="BT40" s="712">
        <v>500</v>
      </c>
      <c r="BU40" s="630">
        <v>555</v>
      </c>
      <c r="BV40" s="724">
        <v>400</v>
      </c>
      <c r="BW40" s="724">
        <v>280</v>
      </c>
      <c r="BX40" s="630">
        <v>345</v>
      </c>
      <c r="BY40" s="724">
        <v>310</v>
      </c>
      <c r="BZ40" s="724">
        <v>325</v>
      </c>
      <c r="CA40" s="724">
        <v>335</v>
      </c>
      <c r="CB40" s="724">
        <v>350</v>
      </c>
      <c r="CC40" s="724">
        <v>370</v>
      </c>
      <c r="CD40" s="724">
        <v>430</v>
      </c>
      <c r="CE40" s="746">
        <v>440</v>
      </c>
      <c r="CF40" s="746">
        <v>445</v>
      </c>
      <c r="CG40" s="746">
        <v>440</v>
      </c>
      <c r="CH40" s="841" t="s">
        <v>373</v>
      </c>
    </row>
    <row r="41" spans="1:86" s="507" customFormat="1">
      <c r="A41" s="624" t="s">
        <v>242</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v>470</v>
      </c>
      <c r="AY41" s="647">
        <v>465</v>
      </c>
      <c r="AZ41" s="654">
        <v>495</v>
      </c>
      <c r="BA41" s="647">
        <v>563</v>
      </c>
      <c r="BB41" s="647">
        <v>543</v>
      </c>
      <c r="BC41" s="657">
        <v>560</v>
      </c>
      <c r="BD41" s="837">
        <v>620</v>
      </c>
      <c r="BE41" s="662">
        <v>655</v>
      </c>
      <c r="BF41" s="837">
        <v>570</v>
      </c>
      <c r="BG41" s="630">
        <v>430</v>
      </c>
      <c r="BH41" s="629"/>
      <c r="BI41" s="657">
        <v>440</v>
      </c>
      <c r="BJ41" s="672">
        <v>510</v>
      </c>
      <c r="BK41" s="657">
        <v>520</v>
      </c>
      <c r="BL41" s="657">
        <v>540</v>
      </c>
      <c r="BM41" s="672">
        <v>415</v>
      </c>
      <c r="BN41" s="672">
        <v>350</v>
      </c>
      <c r="BO41" s="672">
        <v>370</v>
      </c>
      <c r="BP41" s="657">
        <v>350</v>
      </c>
      <c r="BQ41" s="630">
        <v>410</v>
      </c>
      <c r="BR41" s="657">
        <v>445</v>
      </c>
      <c r="BS41" s="657"/>
      <c r="BT41" s="705"/>
      <c r="BU41" s="705"/>
      <c r="BV41" s="630">
        <v>455</v>
      </c>
      <c r="BW41" s="724">
        <v>300</v>
      </c>
      <c r="BX41" s="724">
        <v>355</v>
      </c>
      <c r="BY41" s="672">
        <v>330</v>
      </c>
      <c r="BZ41" s="630">
        <v>335</v>
      </c>
      <c r="CA41" s="724">
        <v>360</v>
      </c>
      <c r="CB41" s="724">
        <v>365</v>
      </c>
      <c r="CC41" s="724">
        <v>370</v>
      </c>
      <c r="CD41" s="630">
        <v>440</v>
      </c>
      <c r="CE41" s="746">
        <v>455</v>
      </c>
      <c r="CF41" s="746">
        <v>445</v>
      </c>
      <c r="CG41" s="746">
        <v>435</v>
      </c>
      <c r="CH41" s="746"/>
    </row>
    <row r="42" spans="1:86" s="507" customFormat="1">
      <c r="A42" s="624" t="s">
        <v>254</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37"/>
      <c r="BE42" s="657">
        <v>650</v>
      </c>
      <c r="BF42" s="657">
        <v>600</v>
      </c>
      <c r="BG42" s="657">
        <v>435</v>
      </c>
      <c r="BH42" s="629"/>
      <c r="BI42" s="657">
        <v>440</v>
      </c>
      <c r="BJ42" s="657">
        <v>495</v>
      </c>
      <c r="BK42" s="657">
        <v>520</v>
      </c>
      <c r="BL42" s="657">
        <v>520</v>
      </c>
      <c r="BM42" s="629"/>
      <c r="BN42" s="672">
        <v>350</v>
      </c>
      <c r="BO42" s="629"/>
      <c r="BP42" s="630">
        <v>355</v>
      </c>
      <c r="BQ42" s="657">
        <v>360</v>
      </c>
      <c r="BR42" s="630">
        <v>445</v>
      </c>
      <c r="BS42" s="657">
        <v>425</v>
      </c>
      <c r="BT42" s="712">
        <v>475</v>
      </c>
      <c r="BU42" s="724">
        <v>570</v>
      </c>
      <c r="BV42" s="628"/>
      <c r="BW42" s="724">
        <v>290</v>
      </c>
      <c r="BX42" s="672">
        <v>345</v>
      </c>
      <c r="BY42" s="724">
        <v>280</v>
      </c>
      <c r="BZ42" s="672">
        <v>345</v>
      </c>
      <c r="CA42" s="724">
        <v>355</v>
      </c>
      <c r="CB42" s="724">
        <v>365</v>
      </c>
      <c r="CC42" s="630">
        <v>375</v>
      </c>
      <c r="CD42" s="630">
        <v>440</v>
      </c>
      <c r="CE42" s="747">
        <v>460</v>
      </c>
      <c r="CF42" s="747">
        <v>470</v>
      </c>
      <c r="CG42" s="747">
        <v>450</v>
      </c>
      <c r="CH42" s="747"/>
    </row>
    <row r="43" spans="1:86" s="507" customFormat="1">
      <c r="A43" s="624" t="s">
        <v>279</v>
      </c>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53"/>
      <c r="AY43" s="647"/>
      <c r="AZ43" s="654"/>
      <c r="BA43" s="647"/>
      <c r="BB43" s="647"/>
      <c r="BC43" s="657"/>
      <c r="BD43" s="837"/>
      <c r="BE43" s="657"/>
      <c r="BF43" s="657"/>
      <c r="BG43" s="657"/>
      <c r="BH43" s="629"/>
      <c r="BI43" s="657"/>
      <c r="BJ43" s="657"/>
      <c r="BK43" s="657"/>
      <c r="BL43" s="657"/>
      <c r="BM43" s="629"/>
      <c r="BN43" s="672"/>
      <c r="BO43" s="629"/>
      <c r="BP43" s="630"/>
      <c r="BQ43" s="657"/>
      <c r="BR43" s="630"/>
      <c r="BS43" s="657"/>
      <c r="BT43" s="712"/>
      <c r="BU43" s="724"/>
      <c r="BV43" s="628"/>
      <c r="BW43" s="630">
        <v>285</v>
      </c>
      <c r="BX43" s="724">
        <v>305</v>
      </c>
      <c r="BY43" s="724">
        <v>325</v>
      </c>
      <c r="BZ43" s="724">
        <v>312.5</v>
      </c>
      <c r="CA43" s="724">
        <v>330</v>
      </c>
      <c r="CB43" s="724">
        <v>345</v>
      </c>
      <c r="CC43" s="724">
        <v>370</v>
      </c>
      <c r="CD43" s="724">
        <v>445</v>
      </c>
      <c r="CE43" s="747">
        <v>453</v>
      </c>
      <c r="CF43" s="747">
        <v>438</v>
      </c>
      <c r="CG43" s="747">
        <v>419</v>
      </c>
      <c r="CH43" s="747" t="s">
        <v>369</v>
      </c>
    </row>
    <row r="44" spans="1:86" s="507" customFormat="1">
      <c r="A44" s="625"/>
      <c r="B44" s="627"/>
      <c r="C44" s="627"/>
      <c r="D44" s="627"/>
      <c r="E44" s="627"/>
      <c r="F44" s="627"/>
      <c r="G44" s="627"/>
      <c r="H44" s="627"/>
      <c r="I44" s="627"/>
      <c r="J44" s="627"/>
      <c r="K44" s="627"/>
      <c r="L44" s="627"/>
      <c r="M44" s="627"/>
      <c r="N44" s="628"/>
      <c r="O44" s="627"/>
      <c r="P44" s="627"/>
      <c r="Q44" s="627"/>
      <c r="R44" s="627"/>
      <c r="S44" s="629"/>
      <c r="T44" s="629"/>
      <c r="U44" s="629"/>
      <c r="V44" s="629"/>
      <c r="W44" s="629"/>
      <c r="X44" s="629"/>
      <c r="Y44" s="629"/>
      <c r="Z44" s="629"/>
      <c r="AA44" s="629"/>
      <c r="AB44" s="629"/>
      <c r="AC44" s="629"/>
      <c r="AD44" s="630"/>
      <c r="AE44" s="629"/>
      <c r="AF44" s="629"/>
      <c r="AG44" s="629"/>
      <c r="AH44" s="629"/>
      <c r="AI44" s="629"/>
      <c r="AJ44" s="629"/>
      <c r="AK44" s="629"/>
      <c r="AL44" s="629"/>
      <c r="AM44" s="629"/>
      <c r="AN44" s="629"/>
      <c r="AO44" s="629"/>
      <c r="AP44" s="629"/>
      <c r="AQ44" s="629"/>
      <c r="AR44" s="629"/>
      <c r="AS44" s="629"/>
      <c r="AT44" s="629"/>
      <c r="AU44" s="630"/>
      <c r="AV44" s="632"/>
      <c r="AW44" s="632"/>
      <c r="AX44" s="644"/>
      <c r="AY44" s="632"/>
      <c r="AZ44" s="644"/>
      <c r="BA44" s="644"/>
      <c r="BB44" s="644"/>
      <c r="BC44" s="644"/>
      <c r="BD44" s="644"/>
      <c r="BE44" s="644"/>
      <c r="BF44" s="644"/>
      <c r="BG44" s="644"/>
      <c r="BH44" s="644"/>
      <c r="BI44" s="644"/>
      <c r="BJ44" s="644"/>
      <c r="BK44" s="627"/>
      <c r="BL44" s="627"/>
      <c r="BM44" s="627"/>
      <c r="BN44" s="627"/>
      <c r="BO44" s="627"/>
      <c r="BP44" s="627"/>
      <c r="BQ44" s="657"/>
      <c r="BR44" s="627"/>
      <c r="BS44" s="627"/>
      <c r="BT44" s="505"/>
      <c r="BU44" s="505"/>
      <c r="BV44" s="505"/>
      <c r="BW44" s="505"/>
    </row>
    <row r="45" spans="1:86" s="507" customFormat="1">
      <c r="A45" s="638" t="s">
        <v>253</v>
      </c>
      <c r="B45" s="639"/>
      <c r="C45" s="639"/>
      <c r="D45" s="639"/>
      <c r="E45" s="639"/>
      <c r="F45" s="639"/>
      <c r="G45" s="639"/>
      <c r="H45" s="639"/>
      <c r="I45" s="639"/>
      <c r="J45" s="639"/>
      <c r="K45" s="639"/>
      <c r="L45" s="639"/>
      <c r="M45" s="639"/>
      <c r="N45" s="640"/>
      <c r="O45" s="639"/>
      <c r="P45" s="639"/>
      <c r="Q45" s="639"/>
      <c r="R45" s="639"/>
      <c r="S45" s="637"/>
      <c r="T45" s="637"/>
      <c r="U45" s="637"/>
      <c r="V45" s="637"/>
      <c r="W45" s="637"/>
      <c r="X45" s="637"/>
      <c r="Y45" s="637"/>
      <c r="Z45" s="637"/>
      <c r="AA45" s="637"/>
      <c r="AB45" s="637"/>
      <c r="AC45" s="637"/>
      <c r="AD45" s="637"/>
      <c r="AE45" s="637"/>
      <c r="AF45" s="637"/>
      <c r="AG45" s="637"/>
      <c r="AH45" s="637"/>
      <c r="AI45" s="637"/>
      <c r="AJ45" s="637"/>
      <c r="AK45" s="637"/>
      <c r="AL45" s="637"/>
      <c r="AM45" s="637"/>
      <c r="AN45" s="637"/>
      <c r="AO45" s="637"/>
      <c r="AP45" s="637"/>
      <c r="AQ45" s="637"/>
      <c r="AR45" s="637"/>
      <c r="AS45" s="637"/>
      <c r="AT45" s="637"/>
      <c r="AU45" s="637"/>
      <c r="AV45" s="637"/>
      <c r="AW45" s="637"/>
      <c r="AX45" s="642">
        <f>AX6-AX21</f>
        <v>98.600000000000023</v>
      </c>
      <c r="AY45" s="642">
        <f t="shared" ref="AY45:CE45" si="51">AY6-AY21</f>
        <v>149.33000000000004</v>
      </c>
      <c r="AZ45" s="642">
        <f t="shared" si="51"/>
        <v>198.55499999999995</v>
      </c>
      <c r="BA45" s="642">
        <f t="shared" si="51"/>
        <v>95.189999999999941</v>
      </c>
      <c r="BB45" s="642">
        <f t="shared" si="51"/>
        <v>124.06000000000006</v>
      </c>
      <c r="BC45" s="642">
        <f t="shared" si="51"/>
        <v>98.595000000000027</v>
      </c>
      <c r="BD45" s="642">
        <f t="shared" si="51"/>
        <v>65.75</v>
      </c>
      <c r="BE45" s="642">
        <f t="shared" si="51"/>
        <v>35.335000000000036</v>
      </c>
      <c r="BF45" s="642">
        <f t="shared" si="51"/>
        <v>-65.410000000000082</v>
      </c>
      <c r="BG45" s="642">
        <f t="shared" si="51"/>
        <v>38.25</v>
      </c>
      <c r="BH45" s="642">
        <f t="shared" si="51"/>
        <v>70.773333333333255</v>
      </c>
      <c r="BI45" s="642">
        <f t="shared" si="51"/>
        <v>86.509999999999991</v>
      </c>
      <c r="BJ45" s="642">
        <f t="shared" si="51"/>
        <v>69.269999999999982</v>
      </c>
      <c r="BK45" s="642">
        <f t="shared" si="51"/>
        <v>70.980000000000018</v>
      </c>
      <c r="BL45" s="642">
        <f t="shared" si="51"/>
        <v>26.050000000000068</v>
      </c>
      <c r="BM45" s="642">
        <f t="shared" si="51"/>
        <v>51.099999999999966</v>
      </c>
      <c r="BN45" s="642">
        <f t="shared" si="51"/>
        <v>165.45000000000005</v>
      </c>
      <c r="BO45" s="642">
        <f t="shared" si="51"/>
        <v>89.324999999999989</v>
      </c>
      <c r="BP45" s="642">
        <f t="shared" si="51"/>
        <v>155.76999999999998</v>
      </c>
      <c r="BQ45" s="642">
        <f t="shared" si="51"/>
        <v>129.63</v>
      </c>
      <c r="BR45" s="642">
        <f t="shared" si="51"/>
        <v>110.5</v>
      </c>
      <c r="BS45" s="642">
        <f t="shared" si="51"/>
        <v>167.57499999999993</v>
      </c>
      <c r="BT45" s="642">
        <f t="shared" si="51"/>
        <v>74.295000000000073</v>
      </c>
      <c r="BU45" s="642">
        <f t="shared" si="51"/>
        <v>-64.800000000000011</v>
      </c>
      <c r="BV45" s="642">
        <f t="shared" si="51"/>
        <v>-109.03818181818184</v>
      </c>
      <c r="BW45" s="642">
        <f t="shared" si="51"/>
        <v>-99.799999999999983</v>
      </c>
      <c r="BX45" s="642">
        <f t="shared" si="51"/>
        <v>-90.466666666666669</v>
      </c>
      <c r="BY45" s="642">
        <f t="shared" si="51"/>
        <v>42.730000000000018</v>
      </c>
      <c r="BZ45" s="642">
        <f t="shared" si="51"/>
        <v>51.916666666666686</v>
      </c>
      <c r="CA45" s="642">
        <f t="shared" si="51"/>
        <v>45.599999999999909</v>
      </c>
      <c r="CB45" s="642">
        <f t="shared" si="51"/>
        <v>37.226969696969661</v>
      </c>
      <c r="CC45" s="642">
        <f t="shared" si="51"/>
        <v>17.986666666666736</v>
      </c>
      <c r="CD45" s="642">
        <f t="shared" si="51"/>
        <v>-61.399999999999977</v>
      </c>
      <c r="CE45" s="642">
        <f t="shared" si="51"/>
        <v>-67.550000000000011</v>
      </c>
      <c r="CF45" s="642">
        <f>CF6-CF21</f>
        <v>-59.175000000000011</v>
      </c>
      <c r="CG45" s="642">
        <f>CG6-CG21</f>
        <v>387.07499999999999</v>
      </c>
    </row>
    <row r="46" spans="1:86" s="507" customFormat="1">
      <c r="A46" s="836"/>
      <c r="B46" s="505"/>
      <c r="C46" s="505"/>
      <c r="D46" s="505"/>
      <c r="E46" s="505"/>
      <c r="F46" s="505"/>
      <c r="G46" s="505"/>
      <c r="H46" s="505"/>
      <c r="I46" s="505"/>
      <c r="J46" s="505"/>
      <c r="K46" s="505"/>
      <c r="L46" s="505"/>
      <c r="M46" s="505"/>
      <c r="N46" s="506"/>
      <c r="O46" s="505"/>
      <c r="P46" s="505"/>
      <c r="Q46" s="505"/>
      <c r="R46" s="505"/>
      <c r="AD46" s="521"/>
      <c r="AU46" s="521"/>
      <c r="BB46" s="623"/>
    </row>
    <row r="47" spans="1:86">
      <c r="D47" s="509"/>
      <c r="E47" s="509"/>
      <c r="F47" s="509"/>
      <c r="G47" s="509"/>
      <c r="H47" s="509"/>
      <c r="I47" s="509"/>
      <c r="J47" s="509"/>
      <c r="K47" s="509"/>
      <c r="L47" s="509"/>
      <c r="M47" s="509"/>
      <c r="BU47" s="725"/>
    </row>
    <row r="48" spans="1:86">
      <c r="D48" s="509"/>
      <c r="E48" s="509"/>
      <c r="F48" s="509"/>
      <c r="G48" s="509"/>
      <c r="H48" s="509"/>
      <c r="I48" s="509"/>
      <c r="J48" s="509"/>
      <c r="K48" s="509"/>
      <c r="L48" s="509"/>
      <c r="M48" s="509"/>
    </row>
    <row r="425" spans="1:80" s="508" customFormat="1">
      <c r="A425" s="432"/>
      <c r="I425" s="508">
        <v>333</v>
      </c>
      <c r="N425" s="510"/>
      <c r="S425" s="432"/>
      <c r="T425" s="432"/>
      <c r="U425" s="432"/>
      <c r="V425" s="432"/>
      <c r="W425" s="432"/>
      <c r="X425" s="432"/>
      <c r="Y425" s="432"/>
      <c r="Z425" s="432"/>
      <c r="AA425" s="432"/>
      <c r="AB425" s="432"/>
      <c r="AC425" s="432"/>
      <c r="AD425" s="518"/>
      <c r="AE425" s="432"/>
      <c r="AF425" s="432"/>
      <c r="AG425" s="432"/>
      <c r="AH425" s="432"/>
      <c r="AI425" s="432"/>
      <c r="AJ425" s="432"/>
      <c r="AK425" s="432"/>
      <c r="AL425" s="432"/>
      <c r="AM425" s="432"/>
      <c r="AN425" s="432"/>
      <c r="AO425" s="432"/>
      <c r="AP425" s="432"/>
      <c r="AQ425" s="432"/>
      <c r="AR425" s="432"/>
      <c r="AS425" s="432"/>
      <c r="AT425" s="432"/>
      <c r="AU425" s="432"/>
      <c r="AV425" s="432"/>
      <c r="AW425" s="432"/>
      <c r="AX425" s="432"/>
      <c r="AY425" s="432"/>
      <c r="AZ425" s="432"/>
      <c r="BA425" s="432"/>
      <c r="BB425"/>
      <c r="BC425" s="432"/>
      <c r="BD425" s="432"/>
      <c r="BE425" s="432"/>
      <c r="BF425" s="432"/>
      <c r="BG425" s="432"/>
      <c r="BH425" s="432"/>
      <c r="BI425" s="432"/>
      <c r="BJ425" s="432"/>
      <c r="BK425" s="432"/>
      <c r="BL425" s="432"/>
      <c r="BM425" s="432"/>
      <c r="BN425" s="432"/>
      <c r="BO425" s="432"/>
      <c r="BP425" s="432"/>
      <c r="BQ425" s="432"/>
      <c r="BR425" s="432"/>
      <c r="BS425" s="432"/>
      <c r="BT425" s="432"/>
      <c r="BU425" s="432"/>
      <c r="BV425" s="432"/>
      <c r="BW425" s="432"/>
      <c r="BX425" s="432"/>
      <c r="BY425" s="432"/>
      <c r="BZ425" s="432"/>
      <c r="CA425" s="432"/>
      <c r="CB425" s="432"/>
    </row>
    <row r="570" spans="14:14">
      <c r="N570" s="510">
        <v>32.659999999999997</v>
      </c>
    </row>
    <row r="572" spans="14:14">
      <c r="N572" s="510">
        <v>31.45</v>
      </c>
    </row>
    <row r="578" spans="14:14">
      <c r="N578" s="510">
        <v>26.62</v>
      </c>
    </row>
  </sheetData>
  <mergeCells count="11">
    <mergeCell ref="BH2:BS2"/>
    <mergeCell ref="BT2:CC2"/>
    <mergeCell ref="A17:BW17"/>
    <mergeCell ref="CF2:CG2"/>
    <mergeCell ref="CH20:CH29"/>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78"/>
  <sheetViews>
    <sheetView topLeftCell="A7" zoomScale="85" zoomScaleNormal="85" workbookViewId="0">
      <selection activeCell="CE21" sqref="CE21:CF21"/>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customWidth="1"/>
    <col min="80" max="80" width="10" style="432" customWidth="1"/>
    <col min="81" max="82" width="11.5" style="432" customWidth="1"/>
    <col min="83" max="83" width="11.625" style="432" customWidth="1"/>
    <col min="84" max="84" width="9.125" style="432" customWidth="1"/>
    <col min="85" max="85" width="9.5" style="432" bestFit="1" customWidth="1"/>
    <col min="86" max="16384" width="9.125" style="432"/>
  </cols>
  <sheetData>
    <row r="1" spans="1:85" ht="18.75" thickBot="1">
      <c r="A1" s="428" t="s">
        <v>376</v>
      </c>
      <c r="B1" s="429"/>
      <c r="C1" s="429"/>
      <c r="D1" s="429"/>
      <c r="E1" s="429"/>
      <c r="F1" s="429"/>
      <c r="G1" s="429"/>
      <c r="H1" s="429"/>
      <c r="I1" s="429"/>
      <c r="J1" s="429"/>
      <c r="K1" s="429"/>
      <c r="L1" s="430"/>
      <c r="M1" s="430"/>
      <c r="N1" s="431"/>
      <c r="O1" s="431"/>
      <c r="P1" s="431"/>
      <c r="Q1" s="431"/>
      <c r="R1" s="431"/>
      <c r="BB1" s="548"/>
    </row>
    <row r="2" spans="1:85"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c r="CF2" s="1236">
        <v>2021</v>
      </c>
      <c r="CG2" s="1236"/>
    </row>
    <row r="3" spans="1:85"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c r="CF3" s="803">
        <v>44197</v>
      </c>
      <c r="CG3" s="803">
        <v>44228</v>
      </c>
    </row>
    <row r="4" spans="1:85">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37">
        <v>43.987250000000003</v>
      </c>
      <c r="CB4" s="737">
        <v>41.49522727272727</v>
      </c>
      <c r="CC4" s="737">
        <v>40.661136363636366</v>
      </c>
      <c r="CD4" s="699">
        <v>42.2</v>
      </c>
      <c r="CE4" s="699">
        <v>42.9</v>
      </c>
      <c r="CF4" s="699">
        <v>43.5</v>
      </c>
      <c r="CG4" s="699">
        <v>43.8</v>
      </c>
    </row>
    <row r="5" spans="1:85"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37">
        <v>42.899999999999991</v>
      </c>
      <c r="CB5" s="737">
        <v>42.988181818181815</v>
      </c>
      <c r="CC5" s="737">
        <v>41.730000000000004</v>
      </c>
      <c r="CD5" s="699">
        <v>39.700000000000003</v>
      </c>
      <c r="CE5" s="699">
        <v>40.65</v>
      </c>
      <c r="CF5" s="699">
        <v>42</v>
      </c>
      <c r="CG5" s="699">
        <v>42.424999999999997</v>
      </c>
    </row>
    <row r="6" spans="1:85"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G6" si="11">(BV5*9)+12</f>
        <v>298.46181818181816</v>
      </c>
      <c r="BW6" s="737">
        <f t="shared" si="11"/>
        <v>178.95000000000002</v>
      </c>
      <c r="BX6" s="737">
        <f t="shared" si="11"/>
        <v>248.70000000000002</v>
      </c>
      <c r="BY6" s="737">
        <f t="shared" si="11"/>
        <v>362.73</v>
      </c>
      <c r="BZ6" s="737">
        <f t="shared" si="11"/>
        <v>387.75</v>
      </c>
      <c r="CA6" s="737">
        <f t="shared" si="11"/>
        <v>398.09999999999991</v>
      </c>
      <c r="CB6" s="737">
        <f t="shared" si="11"/>
        <v>398.89363636363635</v>
      </c>
      <c r="CC6" s="737">
        <f t="shared" si="11"/>
        <v>387.57000000000005</v>
      </c>
      <c r="CD6" s="699">
        <f t="shared" si="11"/>
        <v>369.3</v>
      </c>
      <c r="CE6" s="699">
        <f t="shared" si="11"/>
        <v>377.84999999999997</v>
      </c>
      <c r="CF6" s="699">
        <f t="shared" si="11"/>
        <v>390</v>
      </c>
      <c r="CG6" s="699">
        <f t="shared" si="11"/>
        <v>393.82499999999999</v>
      </c>
    </row>
    <row r="7" spans="1:85"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G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8">
        <f t="shared" si="13"/>
        <v>355</v>
      </c>
      <c r="CB7" s="708">
        <f t="shared" si="13"/>
        <v>360</v>
      </c>
      <c r="CC7" s="708">
        <f t="shared" si="13"/>
        <v>377.5</v>
      </c>
      <c r="CD7" s="708">
        <f t="shared" si="13"/>
        <v>435</v>
      </c>
      <c r="CE7" s="708">
        <f t="shared" si="13"/>
        <v>455</v>
      </c>
      <c r="CF7" s="700">
        <f t="shared" si="13"/>
        <v>460</v>
      </c>
      <c r="CG7" s="700">
        <f t="shared" si="13"/>
        <v>430</v>
      </c>
    </row>
    <row r="8" spans="1:85"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9">
        <v>375</v>
      </c>
      <c r="CD8" s="709">
        <v>430</v>
      </c>
      <c r="CE8" s="709">
        <v>450</v>
      </c>
      <c r="CF8" s="707">
        <v>455</v>
      </c>
      <c r="CG8" s="707">
        <v>425</v>
      </c>
    </row>
    <row r="9" spans="1:85"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9">
        <v>380</v>
      </c>
      <c r="CD9" s="709">
        <v>440</v>
      </c>
      <c r="CE9" s="709">
        <v>460</v>
      </c>
      <c r="CF9" s="707">
        <v>465</v>
      </c>
      <c r="CG9" s="707">
        <v>435</v>
      </c>
    </row>
    <row r="10" spans="1:85"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G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10">
        <f t="shared" si="14"/>
        <v>-56.049999999999983</v>
      </c>
      <c r="BX10" s="710">
        <f t="shared" si="14"/>
        <v>-91.299999999999983</v>
      </c>
      <c r="BY10" s="710">
        <f t="shared" si="14"/>
        <v>22.730000000000018</v>
      </c>
      <c r="BZ10" s="710">
        <f t="shared" si="14"/>
        <v>37.75</v>
      </c>
      <c r="CA10" s="710">
        <f t="shared" si="14"/>
        <v>43.099999999999909</v>
      </c>
      <c r="CB10" s="710">
        <f t="shared" si="14"/>
        <v>38.893636363636347</v>
      </c>
      <c r="CC10" s="710">
        <f t="shared" si="14"/>
        <v>10.07000000000005</v>
      </c>
      <c r="CD10" s="710">
        <f t="shared" si="14"/>
        <v>-65.699999999999989</v>
      </c>
      <c r="CE10" s="701">
        <f t="shared" si="14"/>
        <v>-77.150000000000034</v>
      </c>
      <c r="CF10" s="701">
        <f t="shared" si="14"/>
        <v>-70</v>
      </c>
      <c r="CG10" s="701">
        <f t="shared" si="14"/>
        <v>-36.175000000000011</v>
      </c>
    </row>
    <row r="11" spans="1:85"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5"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G12" si="15">BZ3</f>
        <v>44013</v>
      </c>
      <c r="CA12" s="573">
        <f t="shared" si="15"/>
        <v>44044</v>
      </c>
      <c r="CB12" s="573">
        <f t="shared" si="15"/>
        <v>44075</v>
      </c>
      <c r="CC12" s="573">
        <f t="shared" si="15"/>
        <v>44105</v>
      </c>
      <c r="CD12" s="573">
        <f t="shared" si="15"/>
        <v>44136</v>
      </c>
      <c r="CE12" s="573">
        <f t="shared" si="15"/>
        <v>44166</v>
      </c>
      <c r="CF12" s="803">
        <f t="shared" si="15"/>
        <v>44197</v>
      </c>
      <c r="CG12" s="803">
        <f t="shared" si="15"/>
        <v>44228</v>
      </c>
    </row>
    <row r="13" spans="1:85" ht="18.75" thickBot="1">
      <c r="A13" s="484" t="s">
        <v>237</v>
      </c>
      <c r="B13" s="452">
        <f t="shared" ref="B13:M13" si="16">(B7/11.6)-B4</f>
        <v>-7.6432512315270955</v>
      </c>
      <c r="C13" s="453">
        <f t="shared" si="16"/>
        <v>-16.01966379310344</v>
      </c>
      <c r="D13" s="453">
        <f t="shared" si="16"/>
        <v>-12.933589341692787</v>
      </c>
      <c r="E13" s="453">
        <f t="shared" si="16"/>
        <v>-18.549523809523819</v>
      </c>
      <c r="F13" s="453">
        <f t="shared" si="16"/>
        <v>-23.125965517241376</v>
      </c>
      <c r="G13" s="453">
        <f t="shared" si="16"/>
        <v>-25.667405582922832</v>
      </c>
      <c r="H13" s="453">
        <f t="shared" si="16"/>
        <v>-21.0679235382309</v>
      </c>
      <c r="I13" s="453">
        <f t="shared" si="16"/>
        <v>-15.200205254515595</v>
      </c>
      <c r="J13" s="454">
        <f t="shared" si="16"/>
        <v>-17.189435736677126</v>
      </c>
      <c r="K13" s="454">
        <f t="shared" si="16"/>
        <v>-14.631739811912215</v>
      </c>
      <c r="L13" s="455">
        <f t="shared" si="16"/>
        <v>-6.3630131362889983</v>
      </c>
      <c r="M13" s="485">
        <f t="shared" si="16"/>
        <v>5.6571964017990979</v>
      </c>
      <c r="N13" s="452">
        <f t="shared" ref="N13:N14" si="17">AVERAGE(B13:D13)</f>
        <v>-12.198834788774441</v>
      </c>
      <c r="O13" s="453">
        <f t="shared" ref="O13:O14" si="18">AVERAGE(E13:G13)</f>
        <v>-22.447631636562676</v>
      </c>
      <c r="P13" s="453">
        <f t="shared" ref="P13:P14" si="19">AVERAGE(H13:J13)</f>
        <v>-17.81918817647454</v>
      </c>
      <c r="Q13" s="486">
        <f t="shared" ref="Q13:Q14" si="20">AVERAGE(K13:M13)</f>
        <v>-5.112518848800705</v>
      </c>
      <c r="R13" s="487">
        <f t="shared" ref="R13:R14" si="21">AVERAGE(B13:M13)</f>
        <v>-14.39454336265309</v>
      </c>
      <c r="S13" s="456">
        <f t="shared" ref="S13:AD13" si="22">(S7/11.6)-S4</f>
        <v>4.4836034482758613</v>
      </c>
      <c r="T13" s="457">
        <f t="shared" si="22"/>
        <v>-3.7965517241379274</v>
      </c>
      <c r="U13" s="457">
        <f t="shared" si="22"/>
        <v>-9.065517241379311</v>
      </c>
      <c r="V13" s="457">
        <f t="shared" si="22"/>
        <v>-10.407405582922831</v>
      </c>
      <c r="W13" s="457">
        <f t="shared" si="22"/>
        <v>-14.353934169278993</v>
      </c>
      <c r="X13" s="457">
        <f t="shared" si="22"/>
        <v>-16.715353901996366</v>
      </c>
      <c r="Y13" s="488">
        <f t="shared" si="22"/>
        <v>-16.511724137931033</v>
      </c>
      <c r="Z13" s="512">
        <f t="shared" si="22"/>
        <v>-18.960893416927892</v>
      </c>
      <c r="AA13" s="512">
        <f t="shared" si="22"/>
        <v>-17.036420361247952</v>
      </c>
      <c r="AB13" s="457">
        <f t="shared" si="22"/>
        <v>-18.639696223316911</v>
      </c>
      <c r="AC13" s="488">
        <f t="shared" si="22"/>
        <v>-8.5197178683385602</v>
      </c>
      <c r="AD13" s="520">
        <f t="shared" si="22"/>
        <v>-17.959688013136294</v>
      </c>
      <c r="AE13" s="459">
        <f t="shared" ref="AE13:AE14" si="23">AVERAGE(S13:U13)</f>
        <v>-2.7928218390804589</v>
      </c>
      <c r="AF13" s="458">
        <f t="shared" ref="AF13:AF14" si="24">AVERAGE(V13:X13)</f>
        <v>-13.825564551399395</v>
      </c>
      <c r="AG13" s="458">
        <f t="shared" ref="AG13:AG14" si="25">AVERAGE(Y13:AA13)</f>
        <v>-17.503012638702291</v>
      </c>
      <c r="AH13" s="458">
        <f t="shared" ref="AH13:AH14" si="26">AVERAGE(AB13:AD13)</f>
        <v>-15.039700701597255</v>
      </c>
      <c r="AI13" s="531">
        <f t="shared" ref="AI13:AI14" si="27">AVERAGE(S13:AD13)</f>
        <v>-12.290274932694849</v>
      </c>
      <c r="AJ13" s="619">
        <f t="shared" ref="AJ13:CG13" si="28">(AJ7/11.6)-AJ4</f>
        <v>-13.633793103448276</v>
      </c>
      <c r="AK13" s="620">
        <f t="shared" si="28"/>
        <v>-6.5951724137931009</v>
      </c>
      <c r="AL13" s="545">
        <f t="shared" si="28"/>
        <v>-4.6482758620689637</v>
      </c>
      <c r="AM13" s="546">
        <f t="shared" si="28"/>
        <v>-12.634827586206896</v>
      </c>
      <c r="AN13" s="546">
        <f t="shared" si="28"/>
        <v>-17.134827586206896</v>
      </c>
      <c r="AO13" s="546">
        <f t="shared" si="28"/>
        <v>-13.064827586206896</v>
      </c>
      <c r="AP13" s="546">
        <f t="shared" si="28"/>
        <v>-16.966551724137929</v>
      </c>
      <c r="AQ13" s="546">
        <f t="shared" si="28"/>
        <v>-12.28896551724138</v>
      </c>
      <c r="AR13" s="546">
        <f t="shared" si="28"/>
        <v>-11.427120689655169</v>
      </c>
      <c r="AS13" s="546">
        <f t="shared" si="28"/>
        <v>-5.7655172413793068</v>
      </c>
      <c r="AT13" s="546">
        <f t="shared" si="28"/>
        <v>-11.03551724137931</v>
      </c>
      <c r="AU13" s="621">
        <f t="shared" si="28"/>
        <v>-11.600000000000001</v>
      </c>
      <c r="AV13" s="568">
        <f t="shared" si="28"/>
        <v>-16.189999999999998</v>
      </c>
      <c r="AW13" s="569">
        <f t="shared" si="28"/>
        <v>-18.323448275862063</v>
      </c>
      <c r="AX13" s="569">
        <f t="shared" si="28"/>
        <v>-22.007241379310344</v>
      </c>
      <c r="AY13" s="569">
        <f t="shared" si="28"/>
        <v>-27.537241379310338</v>
      </c>
      <c r="AZ13" s="569">
        <f t="shared" si="28"/>
        <v>-31.091034482758616</v>
      </c>
      <c r="BA13" s="569">
        <f t="shared" si="28"/>
        <v>-25.314137931034487</v>
      </c>
      <c r="BB13" s="569">
        <f t="shared" si="28"/>
        <v>-24.628620689655179</v>
      </c>
      <c r="BC13" s="569">
        <f t="shared" si="28"/>
        <v>-21.843448275862059</v>
      </c>
      <c r="BD13" s="569">
        <f t="shared" si="28"/>
        <v>-21.767241379310342</v>
      </c>
      <c r="BE13" s="569">
        <f t="shared" si="28"/>
        <v>-22.924482758620691</v>
      </c>
      <c r="BF13" s="569">
        <f t="shared" si="28"/>
        <v>-19.654827586206899</v>
      </c>
      <c r="BG13" s="664">
        <f t="shared" si="28"/>
        <v>-20.25103448275862</v>
      </c>
      <c r="BH13" s="669">
        <f t="shared" si="28"/>
        <v>-22.442068965517237</v>
      </c>
      <c r="BI13" s="669">
        <f t="shared" si="28"/>
        <v>-25.345862068965509</v>
      </c>
      <c r="BJ13" s="669">
        <f t="shared" si="28"/>
        <v>-23.395517241379316</v>
      </c>
      <c r="BK13" s="669">
        <f t="shared" si="28"/>
        <v>-25.691379310344828</v>
      </c>
      <c r="BL13" s="669">
        <f t="shared" si="28"/>
        <v>-23.905862068965511</v>
      </c>
      <c r="BM13" s="669">
        <f t="shared" si="28"/>
        <v>-25.337586206896546</v>
      </c>
      <c r="BN13" s="669">
        <f t="shared" si="28"/>
        <v>-31.78448275862069</v>
      </c>
      <c r="BO13" s="669">
        <f t="shared" si="28"/>
        <v>-27.64448275862069</v>
      </c>
      <c r="BP13" s="669">
        <f t="shared" si="28"/>
        <v>-30.516551724137926</v>
      </c>
      <c r="BQ13" s="669">
        <f t="shared" si="28"/>
        <v>-22.516551724137926</v>
      </c>
      <c r="BR13" s="669">
        <f t="shared" si="28"/>
        <v>-24.084482758620688</v>
      </c>
      <c r="BS13" s="669">
        <f t="shared" si="28"/>
        <v>-25.422413793103445</v>
      </c>
      <c r="BT13" s="669">
        <f>(BT7/11.6)-BT4</f>
        <v>-14.505517241379316</v>
      </c>
      <c r="BU13" s="669">
        <f t="shared" si="28"/>
        <v>-8.9613793103448245</v>
      </c>
      <c r="BV13" s="669">
        <f>(BV7/11.6)-BV4</f>
        <v>5.5241379310344811</v>
      </c>
      <c r="BW13" s="669">
        <f t="shared" si="28"/>
        <v>-0.13137931034482619</v>
      </c>
      <c r="BX13" s="669">
        <f t="shared" si="28"/>
        <v>-1.1596551724137925</v>
      </c>
      <c r="BY13" s="669">
        <f t="shared" si="28"/>
        <v>-11.479655172413793</v>
      </c>
      <c r="BZ13" s="669">
        <f t="shared" si="28"/>
        <v>-12.827586206896552</v>
      </c>
      <c r="CA13" s="669">
        <f t="shared" si="28"/>
        <v>-13.383801724137932</v>
      </c>
      <c r="CB13" s="669">
        <f t="shared" si="28"/>
        <v>-10.46074451410658</v>
      </c>
      <c r="CC13" s="669">
        <f t="shared" si="28"/>
        <v>-8.1180329153605015</v>
      </c>
      <c r="CD13" s="664">
        <f t="shared" si="28"/>
        <v>-4.7000000000000028</v>
      </c>
      <c r="CE13" s="664">
        <f t="shared" si="28"/>
        <v>-3.6758620689655146</v>
      </c>
      <c r="CF13" s="664">
        <f t="shared" si="28"/>
        <v>-3.8448275862068968</v>
      </c>
      <c r="CG13" s="664">
        <f t="shared" si="28"/>
        <v>-6.7310344827586164</v>
      </c>
    </row>
    <row r="14" spans="1:85" s="503" customFormat="1" ht="18" hidden="1" customHeight="1">
      <c r="A14" s="489" t="s">
        <v>238</v>
      </c>
      <c r="B14" s="812">
        <f>(333/11.6)-B4</f>
        <v>-16.867389162561576</v>
      </c>
      <c r="C14" s="813">
        <f t="shared" ref="C14:M14" si="29">(333/11.6)-C4</f>
        <v>-27.140353448275857</v>
      </c>
      <c r="D14" s="813">
        <f t="shared" si="29"/>
        <v>-25.950830721003133</v>
      </c>
      <c r="E14" s="813">
        <f t="shared" si="29"/>
        <v>-29.842627257799681</v>
      </c>
      <c r="F14" s="813">
        <f t="shared" si="29"/>
        <v>-34.85010344827586</v>
      </c>
      <c r="G14" s="813">
        <f t="shared" si="29"/>
        <v>-33.08119868637111</v>
      </c>
      <c r="H14" s="813">
        <f t="shared" si="29"/>
        <v>-27.447233883058484</v>
      </c>
      <c r="I14" s="813">
        <f t="shared" si="29"/>
        <v>-19.165722495894908</v>
      </c>
      <c r="J14" s="814">
        <f t="shared" si="29"/>
        <v>-16.672194357366781</v>
      </c>
      <c r="K14" s="490">
        <f t="shared" si="29"/>
        <v>-17.131739811912215</v>
      </c>
      <c r="L14" s="491">
        <f t="shared" si="29"/>
        <v>-13.087151067323479</v>
      </c>
      <c r="M14" s="492">
        <f t="shared" si="29"/>
        <v>-5.8083208395802153</v>
      </c>
      <c r="N14" s="493">
        <f t="shared" si="17"/>
        <v>-23.319524443946857</v>
      </c>
      <c r="O14" s="494">
        <f t="shared" si="18"/>
        <v>-32.591309797482218</v>
      </c>
      <c r="P14" s="494">
        <f t="shared" si="19"/>
        <v>-21.09505024544006</v>
      </c>
      <c r="Q14" s="495">
        <f t="shared" si="20"/>
        <v>-12.009070572938635</v>
      </c>
      <c r="R14" s="496">
        <f t="shared" si="21"/>
        <v>-22.253738764951944</v>
      </c>
      <c r="S14" s="815">
        <f t="shared" ref="S14:AD14" si="30">(333/11.6)-S4</f>
        <v>1.8973965517241353</v>
      </c>
      <c r="T14" s="816">
        <f t="shared" si="30"/>
        <v>-0.69310344827585979</v>
      </c>
      <c r="U14" s="816">
        <f t="shared" si="30"/>
        <v>-6.3931034482758626</v>
      </c>
      <c r="V14" s="816">
        <f t="shared" si="30"/>
        <v>-10.321198686371108</v>
      </c>
      <c r="W14" s="816">
        <f t="shared" si="30"/>
        <v>-15.560830721003132</v>
      </c>
      <c r="X14" s="816">
        <f t="shared" si="30"/>
        <v>-17.66362976406533</v>
      </c>
      <c r="Y14" s="817">
        <f t="shared" si="30"/>
        <v>-13.753103448275862</v>
      </c>
      <c r="Z14" s="818">
        <f t="shared" si="30"/>
        <v>-14.995376175548582</v>
      </c>
      <c r="AA14" s="818">
        <f t="shared" si="30"/>
        <v>-14.622627257799675</v>
      </c>
      <c r="AB14" s="816">
        <f t="shared" si="30"/>
        <v>-20.277627257799669</v>
      </c>
      <c r="AC14" s="817">
        <f t="shared" si="30"/>
        <v>-15.157648902821318</v>
      </c>
      <c r="AD14" s="819">
        <f t="shared" si="30"/>
        <v>-23.390722495894916</v>
      </c>
      <c r="AE14" s="820">
        <f t="shared" si="23"/>
        <v>-1.7296034482758624</v>
      </c>
      <c r="AF14" s="821">
        <f t="shared" si="24"/>
        <v>-14.515219723813189</v>
      </c>
      <c r="AG14" s="821">
        <f t="shared" si="25"/>
        <v>-14.457035627208038</v>
      </c>
      <c r="AH14" s="821">
        <f t="shared" si="26"/>
        <v>-19.608666218838636</v>
      </c>
      <c r="AI14" s="822">
        <f t="shared" si="27"/>
        <v>-12.577631254533932</v>
      </c>
      <c r="AJ14" s="823">
        <f t="shared" ref="AJ14:AU14" si="31">(333/11.6)-AJ4</f>
        <v>-25.01310344827586</v>
      </c>
      <c r="AK14" s="824">
        <f t="shared" si="31"/>
        <v>-25.733103448275859</v>
      </c>
      <c r="AL14" s="824">
        <f t="shared" si="31"/>
        <v>-22.493103448275864</v>
      </c>
      <c r="AM14" s="825">
        <f t="shared" si="31"/>
        <v>-23.58310344827586</v>
      </c>
      <c r="AN14" s="825">
        <f t="shared" si="31"/>
        <v>-21.83310344827586</v>
      </c>
      <c r="AO14" s="825">
        <f t="shared" si="31"/>
        <v>-17.76310344827586</v>
      </c>
      <c r="AP14" s="825">
        <f t="shared" si="31"/>
        <v>-18.863103448275861</v>
      </c>
      <c r="AQ14" s="826">
        <f t="shared" si="31"/>
        <v>-21.51310344827586</v>
      </c>
      <c r="AR14" s="827">
        <f t="shared" si="31"/>
        <v>-24.961603448275856</v>
      </c>
      <c r="AS14" s="828">
        <f t="shared" si="31"/>
        <v>-26.843103448275858</v>
      </c>
      <c r="AT14" s="829">
        <f t="shared" si="31"/>
        <v>-32.113103448275865</v>
      </c>
      <c r="AU14" s="830">
        <f t="shared" si="31"/>
        <v>-32.893103448275866</v>
      </c>
      <c r="AV14" s="828"/>
      <c r="AW14" s="829"/>
      <c r="AX14" s="829"/>
      <c r="AY14" s="829"/>
      <c r="AZ14" s="830"/>
      <c r="BB14"/>
      <c r="BX14" s="655"/>
      <c r="BY14" s="655"/>
      <c r="BZ14" s="655"/>
      <c r="CA14" s="655"/>
      <c r="CB14" s="655"/>
    </row>
    <row r="15" spans="1:85" s="503" customFormat="1" ht="18" customHeight="1">
      <c r="A15" s="831" t="s">
        <v>365</v>
      </c>
      <c r="B15" s="461"/>
      <c r="C15" s="461"/>
      <c r="D15" s="461"/>
      <c r="E15" s="461"/>
      <c r="F15" s="461"/>
      <c r="G15" s="461"/>
      <c r="H15" s="461"/>
      <c r="I15" s="461"/>
      <c r="J15" s="461"/>
      <c r="K15" s="461"/>
      <c r="L15" s="461"/>
      <c r="M15" s="832"/>
      <c r="N15" s="461"/>
      <c r="O15" s="461"/>
      <c r="P15" s="461"/>
      <c r="Q15" s="832"/>
      <c r="R15" s="832"/>
      <c r="S15" s="498"/>
      <c r="T15" s="498"/>
      <c r="U15" s="498"/>
      <c r="V15" s="498"/>
      <c r="W15" s="498"/>
      <c r="X15" s="498"/>
      <c r="Y15" s="498"/>
      <c r="Z15" s="498"/>
      <c r="AA15" s="498"/>
      <c r="AB15" s="498"/>
      <c r="AC15" s="498"/>
      <c r="AD15" s="498"/>
      <c r="AE15" s="500"/>
      <c r="AF15" s="500"/>
      <c r="AG15" s="500"/>
      <c r="AH15" s="500"/>
      <c r="AI15" s="500"/>
      <c r="AJ15" s="833"/>
      <c r="AK15" s="834"/>
      <c r="AL15" s="834"/>
      <c r="AM15" s="498"/>
      <c r="AN15" s="498"/>
      <c r="AO15" s="498"/>
      <c r="AP15" s="498"/>
      <c r="AQ15" s="498"/>
      <c r="AR15" s="498"/>
      <c r="AS15" s="500"/>
      <c r="AT15" s="500"/>
      <c r="AU15" s="500"/>
      <c r="AV15" s="500"/>
      <c r="AW15" s="500"/>
      <c r="AX15" s="500"/>
      <c r="AY15" s="500"/>
      <c r="AZ15" s="500"/>
      <c r="BA15" s="835"/>
      <c r="BB15" s="679"/>
      <c r="BC15" s="835"/>
      <c r="BD15" s="835"/>
      <c r="BE15" s="835"/>
      <c r="BF15" s="835"/>
      <c r="BG15" s="835"/>
      <c r="BH15" s="835"/>
      <c r="BI15" s="835"/>
      <c r="BJ15" s="835"/>
      <c r="BK15" s="835"/>
      <c r="BL15" s="835"/>
      <c r="BM15" s="835"/>
      <c r="BN15" s="835"/>
      <c r="BO15" s="835"/>
      <c r="BP15" s="835"/>
      <c r="BQ15" s="835"/>
      <c r="BR15" s="835"/>
      <c r="BS15" s="835"/>
      <c r="BT15" s="500">
        <f>BT7/BT4</f>
        <v>8.9827344843677075</v>
      </c>
      <c r="BU15" s="500">
        <f t="shared" ref="BU15:CG15" si="32">BU7/BU4</f>
        <v>9.6827738841755817</v>
      </c>
      <c r="BV15" s="500">
        <f t="shared" si="32"/>
        <v>13.501483679525222</v>
      </c>
      <c r="BW15" s="500">
        <f t="shared" si="32"/>
        <v>11.525257479156449</v>
      </c>
      <c r="BX15" s="500">
        <f t="shared" si="32"/>
        <v>11.158516573679028</v>
      </c>
      <c r="BY15" s="500">
        <f t="shared" si="32"/>
        <v>8.3353763177249327</v>
      </c>
      <c r="BZ15" s="500">
        <f t="shared" si="32"/>
        <v>8.1395348837209305</v>
      </c>
      <c r="CA15" s="500">
        <f t="shared" si="32"/>
        <v>8.0705204348987483</v>
      </c>
      <c r="CB15" s="500">
        <f t="shared" si="32"/>
        <v>8.6756965477957486</v>
      </c>
      <c r="CC15" s="500">
        <f t="shared" si="32"/>
        <v>9.2840494329519476</v>
      </c>
      <c r="CD15" s="500">
        <f t="shared" si="32"/>
        <v>10.308056872037914</v>
      </c>
      <c r="CE15" s="500">
        <f t="shared" si="32"/>
        <v>10.606060606060607</v>
      </c>
      <c r="CF15" s="500">
        <f t="shared" si="32"/>
        <v>10.574712643678161</v>
      </c>
      <c r="CG15" s="500">
        <f t="shared" si="32"/>
        <v>9.8173515981735164</v>
      </c>
    </row>
    <row r="16" spans="1:85" s="507" customFormat="1">
      <c r="A16" s="842"/>
      <c r="B16" s="505"/>
      <c r="C16" s="505"/>
      <c r="D16" s="505"/>
      <c r="E16" s="505"/>
      <c r="F16" s="505"/>
      <c r="G16" s="505"/>
      <c r="H16" s="505"/>
      <c r="I16" s="505"/>
      <c r="J16" s="505"/>
      <c r="K16" s="505"/>
      <c r="L16" s="505"/>
      <c r="M16" s="505"/>
      <c r="N16" s="506"/>
      <c r="O16" s="505"/>
      <c r="P16" s="505"/>
      <c r="Q16" s="505"/>
      <c r="R16" s="505"/>
      <c r="AD16" s="521"/>
      <c r="AU16" s="521"/>
      <c r="BB16"/>
      <c r="BX16" s="656"/>
      <c r="BY16" s="656"/>
      <c r="BZ16" s="656"/>
      <c r="CA16" s="656"/>
      <c r="CB16" s="656"/>
    </row>
    <row r="17" spans="1:87" s="507" customFormat="1">
      <c r="A17" s="1233" t="s">
        <v>377</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c r="BX17" s="656"/>
      <c r="BY17" s="656"/>
      <c r="BZ17" s="656"/>
      <c r="CA17" s="656"/>
      <c r="CB17" s="656"/>
    </row>
    <row r="18" spans="1:87" s="507" customFormat="1"/>
    <row r="19" spans="1:87" s="507" customFormat="1" ht="18.75" thickBot="1">
      <c r="A19" s="842"/>
      <c r="B19" s="842"/>
      <c r="C19" s="842"/>
      <c r="D19" s="842"/>
      <c r="E19" s="842"/>
      <c r="F19" s="842"/>
      <c r="G19" s="842"/>
      <c r="H19" s="842"/>
      <c r="I19" s="842"/>
      <c r="J19" s="842"/>
      <c r="K19" s="842"/>
      <c r="L19" s="842"/>
      <c r="M19" s="842"/>
      <c r="N19" s="842"/>
      <c r="O19" s="842"/>
      <c r="P19" s="842"/>
      <c r="Q19" s="842"/>
      <c r="R19" s="842"/>
      <c r="S19" s="842"/>
      <c r="T19" s="842"/>
      <c r="U19" s="842"/>
      <c r="V19" s="842"/>
      <c r="W19" s="842"/>
      <c r="X19" s="842"/>
      <c r="Y19" s="842"/>
      <c r="Z19" s="842"/>
      <c r="AA19" s="842"/>
      <c r="AB19" s="842"/>
      <c r="AC19" s="842"/>
      <c r="AD19" s="842"/>
      <c r="AE19" s="842"/>
      <c r="AF19" s="842"/>
      <c r="AG19" s="842"/>
      <c r="AH19" s="842"/>
      <c r="AI19" s="842"/>
      <c r="AJ19" s="842"/>
      <c r="AK19" s="842"/>
      <c r="AL19" s="842"/>
      <c r="AM19" s="842"/>
      <c r="AN19" s="842"/>
      <c r="AO19" s="842"/>
      <c r="AP19" s="842"/>
      <c r="AQ19" s="842"/>
      <c r="AR19" s="842"/>
      <c r="AS19" s="842"/>
      <c r="AT19" s="842"/>
      <c r="AU19" s="842"/>
      <c r="AV19" s="842"/>
      <c r="AW19" s="842"/>
      <c r="AX19" s="842"/>
      <c r="AY19" s="842"/>
      <c r="AZ19" s="842"/>
      <c r="BA19" s="842"/>
      <c r="BB19" s="842"/>
      <c r="BC19" s="842"/>
      <c r="BD19" s="842"/>
      <c r="BE19" s="842"/>
      <c r="BF19" s="842"/>
      <c r="BG19" s="842"/>
      <c r="BH19" s="842"/>
      <c r="BI19" s="842"/>
      <c r="BJ19" s="842"/>
      <c r="BK19" s="842"/>
      <c r="BL19" s="842"/>
      <c r="BM19" s="842"/>
      <c r="BN19" s="842"/>
      <c r="BO19" s="842"/>
      <c r="BP19" s="842"/>
      <c r="BQ19" s="842"/>
      <c r="BR19" s="842"/>
      <c r="BS19" s="842"/>
      <c r="BT19" s="726" t="s">
        <v>274</v>
      </c>
      <c r="BU19" s="726" t="s">
        <v>273</v>
      </c>
      <c r="BV19" s="726" t="s">
        <v>273</v>
      </c>
      <c r="BW19" s="842"/>
    </row>
    <row r="20" spans="1:87" s="507" customFormat="1" ht="18.75" thickBot="1">
      <c r="A20" s="626"/>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31">
        <v>43101</v>
      </c>
      <c r="AW20" s="631">
        <v>43132</v>
      </c>
      <c r="AX20" s="631">
        <v>43160</v>
      </c>
      <c r="AY20" s="631">
        <v>43191</v>
      </c>
      <c r="AZ20" s="631">
        <v>43221</v>
      </c>
      <c r="BA20" s="631">
        <v>43252</v>
      </c>
      <c r="BB20" s="631">
        <v>43283</v>
      </c>
      <c r="BC20" s="631">
        <v>43315</v>
      </c>
      <c r="BD20" s="631">
        <v>43347</v>
      </c>
      <c r="BE20" s="631">
        <v>43378</v>
      </c>
      <c r="BF20" s="631">
        <v>43410</v>
      </c>
      <c r="BG20" s="631">
        <v>43441</v>
      </c>
      <c r="BH20" s="716">
        <v>43466</v>
      </c>
      <c r="BI20" s="716">
        <v>43497</v>
      </c>
      <c r="BJ20" s="716">
        <v>43526</v>
      </c>
      <c r="BK20" s="716">
        <v>43558</v>
      </c>
      <c r="BL20" s="717">
        <v>43586</v>
      </c>
      <c r="BM20" s="717">
        <v>43617</v>
      </c>
      <c r="BN20" s="717">
        <v>43647</v>
      </c>
      <c r="BO20" s="717">
        <v>43678</v>
      </c>
      <c r="BP20" s="717">
        <v>43709</v>
      </c>
      <c r="BQ20" s="717">
        <v>43739</v>
      </c>
      <c r="BR20" s="717">
        <v>43770</v>
      </c>
      <c r="BS20" s="719">
        <v>43800</v>
      </c>
      <c r="BT20" s="720">
        <v>43831</v>
      </c>
      <c r="BU20" s="720">
        <v>43863</v>
      </c>
      <c r="BV20" s="720">
        <v>43895</v>
      </c>
      <c r="BW20" s="720">
        <v>43926</v>
      </c>
      <c r="BX20" s="720">
        <v>43952</v>
      </c>
      <c r="BY20" s="720">
        <v>43983</v>
      </c>
      <c r="BZ20" s="720">
        <v>44013</v>
      </c>
      <c r="CA20" s="720">
        <v>44044</v>
      </c>
      <c r="CB20" s="770">
        <v>44075</v>
      </c>
      <c r="CC20" s="770">
        <v>44105</v>
      </c>
      <c r="CD20" s="770">
        <v>44136</v>
      </c>
      <c r="CE20" s="770">
        <v>44166</v>
      </c>
      <c r="CF20" s="803">
        <v>44197</v>
      </c>
      <c r="CG20" s="803">
        <v>44228</v>
      </c>
    </row>
    <row r="21" spans="1:87" s="507" customFormat="1" ht="18" customHeight="1">
      <c r="A21" s="633" t="s">
        <v>250</v>
      </c>
      <c r="B21" s="634"/>
      <c r="C21" s="634"/>
      <c r="D21" s="634"/>
      <c r="E21" s="634"/>
      <c r="F21" s="634"/>
      <c r="G21" s="634"/>
      <c r="H21" s="634"/>
      <c r="I21" s="634"/>
      <c r="J21" s="634"/>
      <c r="K21" s="634"/>
      <c r="L21" s="634"/>
      <c r="M21" s="634"/>
      <c r="N21" s="635"/>
      <c r="O21" s="634"/>
      <c r="P21" s="634"/>
      <c r="Q21" s="634"/>
      <c r="R21" s="634"/>
      <c r="S21" s="636"/>
      <c r="T21" s="636"/>
      <c r="U21" s="636"/>
      <c r="V21" s="636"/>
      <c r="W21" s="636"/>
      <c r="X21" s="636"/>
      <c r="Y21" s="636"/>
      <c r="Z21" s="636"/>
      <c r="AA21" s="636"/>
      <c r="AB21" s="636"/>
      <c r="AC21" s="636"/>
      <c r="AD21" s="637"/>
      <c r="AE21" s="636"/>
      <c r="AF21" s="636"/>
      <c r="AG21" s="636"/>
      <c r="AH21" s="636"/>
      <c r="AI21" s="636"/>
      <c r="AJ21" s="636"/>
      <c r="AK21" s="636"/>
      <c r="AL21" s="636"/>
      <c r="AM21" s="636"/>
      <c r="AN21" s="636"/>
      <c r="AO21" s="636"/>
      <c r="AP21" s="636"/>
      <c r="AQ21" s="636"/>
      <c r="AR21" s="636"/>
      <c r="AS21" s="636"/>
      <c r="AT21" s="636"/>
      <c r="AU21" s="637"/>
      <c r="AV21" s="642">
        <f>(AV22+AV23+AV24)/3</f>
        <v>556.66666666666663</v>
      </c>
      <c r="AW21" s="642">
        <f>AVERAGE(AW22:AW25)</f>
        <v>530</v>
      </c>
      <c r="AX21" s="642">
        <f t="shared" ref="AX21:BH21" si="33">AVERAGE(AX22:AX25)</f>
        <v>482.5</v>
      </c>
      <c r="AY21" s="642">
        <f t="shared" si="33"/>
        <v>467.5</v>
      </c>
      <c r="AZ21" s="642">
        <f t="shared" si="33"/>
        <v>487.125</v>
      </c>
      <c r="BA21" s="642">
        <f t="shared" si="33"/>
        <v>555.75</v>
      </c>
      <c r="BB21" s="642">
        <f t="shared" si="33"/>
        <v>539.75</v>
      </c>
      <c r="BC21" s="642">
        <f t="shared" si="33"/>
        <v>560.625</v>
      </c>
      <c r="BD21" s="642">
        <f t="shared" si="33"/>
        <v>606.25</v>
      </c>
      <c r="BE21" s="642">
        <f t="shared" si="33"/>
        <v>651.875</v>
      </c>
      <c r="BF21" s="642">
        <f t="shared" si="33"/>
        <v>591.25</v>
      </c>
      <c r="BG21" s="642">
        <f t="shared" si="33"/>
        <v>453.75</v>
      </c>
      <c r="BH21" s="642">
        <f t="shared" si="33"/>
        <v>409.16666666666669</v>
      </c>
      <c r="BI21" s="642">
        <f t="shared" ref="BI21:BV21" si="34">AVERAGE(BI22:BI26)</f>
        <v>436</v>
      </c>
      <c r="BJ21" s="642">
        <f t="shared" si="34"/>
        <v>486</v>
      </c>
      <c r="BK21" s="642">
        <f t="shared" si="34"/>
        <v>513</v>
      </c>
      <c r="BL21" s="642">
        <f t="shared" si="34"/>
        <v>528.5</v>
      </c>
      <c r="BM21" s="642">
        <f t="shared" si="34"/>
        <v>428.75</v>
      </c>
      <c r="BN21" s="642">
        <f t="shared" si="34"/>
        <v>349.5</v>
      </c>
      <c r="BO21" s="642">
        <f t="shared" si="34"/>
        <v>380.625</v>
      </c>
      <c r="BP21" s="642">
        <f t="shared" si="34"/>
        <v>345.5</v>
      </c>
      <c r="BQ21" s="642">
        <f t="shared" si="34"/>
        <v>393.75</v>
      </c>
      <c r="BR21" s="642">
        <f t="shared" si="34"/>
        <v>432.5</v>
      </c>
      <c r="BS21" s="702">
        <f t="shared" si="34"/>
        <v>423.125</v>
      </c>
      <c r="BT21" s="702">
        <f t="shared" si="34"/>
        <v>485.625</v>
      </c>
      <c r="BU21" s="702">
        <f t="shared" si="34"/>
        <v>547.5</v>
      </c>
      <c r="BV21" s="702">
        <f t="shared" si="34"/>
        <v>407.5</v>
      </c>
      <c r="BW21" s="702">
        <f t="shared" ref="BW21:CF21" si="35">AVERAGE(BW22:BW27)</f>
        <v>278.75</v>
      </c>
      <c r="BX21" s="702">
        <f t="shared" si="35"/>
        <v>339.16666666666669</v>
      </c>
      <c r="BY21" s="674">
        <f t="shared" si="35"/>
        <v>320</v>
      </c>
      <c r="BZ21" s="674">
        <f t="shared" si="35"/>
        <v>335.83333333333331</v>
      </c>
      <c r="CA21" s="674">
        <f t="shared" si="35"/>
        <v>352.5</v>
      </c>
      <c r="CB21" s="771">
        <f t="shared" si="35"/>
        <v>361.66666666666669</v>
      </c>
      <c r="CC21" s="771">
        <f t="shared" si="35"/>
        <v>369.58333333333331</v>
      </c>
      <c r="CD21" s="771">
        <f t="shared" si="35"/>
        <v>432.5</v>
      </c>
      <c r="CE21" s="771">
        <f t="shared" si="35"/>
        <v>455.83333333333331</v>
      </c>
      <c r="CF21" s="771">
        <f t="shared" si="35"/>
        <v>456.66666666666669</v>
      </c>
      <c r="CG21" s="771">
        <f t="shared" ref="CG21" si="36">AVERAGE(CG22:CG27)</f>
        <v>430.41666666666669</v>
      </c>
    </row>
    <row r="22" spans="1:87" s="507" customFormat="1" ht="18" customHeight="1">
      <c r="A22" s="624" t="s">
        <v>240</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5">
        <v>575</v>
      </c>
      <c r="AW22" s="646">
        <v>540</v>
      </c>
      <c r="AX22" s="652">
        <f t="shared" ref="AX22:CF27" si="37">(AX30+AX38)/2</f>
        <v>475</v>
      </c>
      <c r="AY22" s="657">
        <f t="shared" si="37"/>
        <v>465</v>
      </c>
      <c r="AZ22" s="657">
        <f t="shared" si="37"/>
        <v>485</v>
      </c>
      <c r="BA22" s="652">
        <f t="shared" si="37"/>
        <v>560</v>
      </c>
      <c r="BB22" s="657">
        <f t="shared" si="37"/>
        <v>540</v>
      </c>
      <c r="BC22" s="657">
        <f t="shared" si="37"/>
        <v>560</v>
      </c>
      <c r="BD22" s="657">
        <f t="shared" si="37"/>
        <v>602.5</v>
      </c>
      <c r="BE22" s="652">
        <f t="shared" si="37"/>
        <v>657.5</v>
      </c>
      <c r="BF22" s="657">
        <f t="shared" si="37"/>
        <v>605</v>
      </c>
      <c r="BG22" s="657">
        <f t="shared" si="37"/>
        <v>460</v>
      </c>
      <c r="BH22" s="652">
        <f t="shared" si="37"/>
        <v>415</v>
      </c>
      <c r="BI22" s="657">
        <f t="shared" si="37"/>
        <v>435</v>
      </c>
      <c r="BJ22" s="657">
        <f t="shared" si="37"/>
        <v>485</v>
      </c>
      <c r="BK22" s="652">
        <f t="shared" si="37"/>
        <v>525</v>
      </c>
      <c r="BL22" s="657">
        <f t="shared" si="37"/>
        <v>520</v>
      </c>
      <c r="BM22" s="657">
        <f t="shared" si="37"/>
        <v>440</v>
      </c>
      <c r="BN22" s="657">
        <f t="shared" si="37"/>
        <v>352.5</v>
      </c>
      <c r="BO22" s="652">
        <f t="shared" si="37"/>
        <v>375</v>
      </c>
      <c r="BP22" s="657">
        <f t="shared" si="37"/>
        <v>345</v>
      </c>
      <c r="BQ22" s="657">
        <f t="shared" si="37"/>
        <v>382.5</v>
      </c>
      <c r="BR22" s="657">
        <f t="shared" si="37"/>
        <v>425</v>
      </c>
      <c r="BS22" s="652">
        <f t="shared" si="37"/>
        <v>427.5</v>
      </c>
      <c r="BT22" s="711">
        <f t="shared" si="37"/>
        <v>485</v>
      </c>
      <c r="BU22" s="657">
        <f t="shared" si="37"/>
        <v>550</v>
      </c>
      <c r="BV22" s="652">
        <f t="shared" si="37"/>
        <v>425</v>
      </c>
      <c r="BW22" s="652">
        <f t="shared" si="37"/>
        <v>275</v>
      </c>
      <c r="BX22" s="724">
        <f t="shared" si="37"/>
        <v>352.5</v>
      </c>
      <c r="BY22" s="724">
        <f t="shared" si="37"/>
        <v>310</v>
      </c>
      <c r="BZ22" s="724">
        <f t="shared" si="37"/>
        <v>345</v>
      </c>
      <c r="CA22" s="652">
        <f t="shared" si="37"/>
        <v>355</v>
      </c>
      <c r="CB22" s="724">
        <f t="shared" si="37"/>
        <v>365</v>
      </c>
      <c r="CC22" s="724">
        <f t="shared" si="37"/>
        <v>370</v>
      </c>
      <c r="CD22" s="724">
        <f t="shared" si="37"/>
        <v>430</v>
      </c>
      <c r="CE22" s="724">
        <f t="shared" si="37"/>
        <v>450</v>
      </c>
      <c r="CF22" s="772">
        <f t="shared" si="37"/>
        <v>440</v>
      </c>
      <c r="CG22" s="772">
        <f t="shared" ref="CG22" si="38">(CG30+CG38)/2</f>
        <v>402.5</v>
      </c>
      <c r="CI22" s="507">
        <v>3</v>
      </c>
    </row>
    <row r="23" spans="1:87" s="507" customFormat="1" ht="18" customHeight="1">
      <c r="A23" s="624" t="s">
        <v>255</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550</v>
      </c>
      <c r="AW23" s="646">
        <v>530</v>
      </c>
      <c r="AX23" s="651">
        <f t="shared" si="37"/>
        <v>490</v>
      </c>
      <c r="AY23" s="657">
        <f t="shared" si="37"/>
        <v>465</v>
      </c>
      <c r="AZ23" s="657">
        <f t="shared" si="37"/>
        <v>485</v>
      </c>
      <c r="BA23" s="657">
        <f t="shared" si="37"/>
        <v>550</v>
      </c>
      <c r="BB23" s="652">
        <f t="shared" si="37"/>
        <v>542.5</v>
      </c>
      <c r="BC23" s="662">
        <f t="shared" si="37"/>
        <v>567.5</v>
      </c>
      <c r="BD23" s="652">
        <f t="shared" si="37"/>
        <v>610</v>
      </c>
      <c r="BE23" s="657">
        <f t="shared" si="37"/>
        <v>660</v>
      </c>
      <c r="BF23" s="657">
        <f t="shared" si="37"/>
        <v>585</v>
      </c>
      <c r="BG23" s="657">
        <f t="shared" si="37"/>
        <v>460</v>
      </c>
      <c r="BH23" s="657">
        <f t="shared" si="37"/>
        <v>407.5</v>
      </c>
      <c r="BI23" s="657">
        <f t="shared" si="37"/>
        <v>437.5</v>
      </c>
      <c r="BJ23" s="657">
        <f t="shared" si="37"/>
        <v>490</v>
      </c>
      <c r="BK23" s="657">
        <f t="shared" si="37"/>
        <v>510</v>
      </c>
      <c r="BL23" s="652">
        <f t="shared" si="37"/>
        <v>527.5</v>
      </c>
      <c r="BM23" s="657">
        <f t="shared" si="37"/>
        <v>430</v>
      </c>
      <c r="BN23" s="657">
        <f t="shared" si="37"/>
        <v>355</v>
      </c>
      <c r="BO23" s="657">
        <f t="shared" si="37"/>
        <v>395</v>
      </c>
      <c r="BP23" s="657">
        <f t="shared" si="37"/>
        <v>345</v>
      </c>
      <c r="BQ23" s="657">
        <f t="shared" si="37"/>
        <v>397.5</v>
      </c>
      <c r="BR23" s="657">
        <f t="shared" si="37"/>
        <v>430</v>
      </c>
      <c r="BS23" s="657">
        <f t="shared" si="37"/>
        <v>420</v>
      </c>
      <c r="BT23" s="652">
        <f t="shared" si="37"/>
        <v>500</v>
      </c>
      <c r="BU23" s="657">
        <f t="shared" si="37"/>
        <v>545</v>
      </c>
      <c r="BV23" s="657">
        <f t="shared" si="37"/>
        <v>410</v>
      </c>
      <c r="BW23" s="652">
        <f t="shared" si="37"/>
        <v>275</v>
      </c>
      <c r="BX23" s="630">
        <f>(BX31+BX39)/2</f>
        <v>342.5</v>
      </c>
      <c r="BY23" s="724">
        <f>(BY31+BY39)/2</f>
        <v>332.5</v>
      </c>
      <c r="BZ23" s="724">
        <f>(BZ31+BZ39)/2</f>
        <v>322.5</v>
      </c>
      <c r="CA23" s="652">
        <f>(CA31+CA39)/2</f>
        <v>355</v>
      </c>
      <c r="CB23" s="772">
        <f>(CB31+CB39)/2</f>
        <v>360</v>
      </c>
      <c r="CC23" s="772">
        <f t="shared" si="37"/>
        <v>372.5</v>
      </c>
      <c r="CD23" s="724">
        <f t="shared" si="37"/>
        <v>430</v>
      </c>
      <c r="CE23" s="724">
        <f t="shared" si="37"/>
        <v>465</v>
      </c>
      <c r="CF23" s="772">
        <f t="shared" si="37"/>
        <v>455</v>
      </c>
      <c r="CG23" s="772">
        <f t="shared" ref="CG23" si="39">(CG31+CG39)/2</f>
        <v>425</v>
      </c>
      <c r="CI23" s="507">
        <v>6</v>
      </c>
    </row>
    <row r="24" spans="1:87" s="507" customFormat="1" ht="18" customHeight="1">
      <c r="A24" s="624" t="s">
        <v>241</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7">
        <v>545</v>
      </c>
      <c r="AW24" s="646">
        <v>530</v>
      </c>
      <c r="AX24" s="651">
        <f t="shared" si="37"/>
        <v>487.5</v>
      </c>
      <c r="AY24" s="657">
        <f t="shared" si="37"/>
        <v>470</v>
      </c>
      <c r="AZ24" s="657">
        <f t="shared" si="37"/>
        <v>486</v>
      </c>
      <c r="BA24" s="657">
        <f t="shared" si="37"/>
        <v>550</v>
      </c>
      <c r="BB24" s="657">
        <f t="shared" si="37"/>
        <v>535</v>
      </c>
      <c r="BC24" s="657">
        <f t="shared" si="37"/>
        <v>560</v>
      </c>
      <c r="BD24" s="657">
        <f t="shared" si="37"/>
        <v>605</v>
      </c>
      <c r="BE24" s="657">
        <f t="shared" si="37"/>
        <v>640</v>
      </c>
      <c r="BF24" s="657">
        <f t="shared" si="37"/>
        <v>600</v>
      </c>
      <c r="BG24" s="657">
        <f t="shared" si="37"/>
        <v>455</v>
      </c>
      <c r="BH24" s="657">
        <f t="shared" si="37"/>
        <v>405</v>
      </c>
      <c r="BI24" s="652">
        <f t="shared" si="37"/>
        <v>440</v>
      </c>
      <c r="BJ24" s="657">
        <f t="shared" si="37"/>
        <v>480</v>
      </c>
      <c r="BK24" s="657">
        <f t="shared" si="37"/>
        <v>507.5</v>
      </c>
      <c r="BL24" s="657">
        <f t="shared" si="37"/>
        <v>535</v>
      </c>
      <c r="BM24" s="652">
        <f t="shared" si="37"/>
        <v>420</v>
      </c>
      <c r="BN24" s="657">
        <f t="shared" si="37"/>
        <v>325</v>
      </c>
      <c r="BO24" s="657">
        <f t="shared" si="37"/>
        <v>377.5</v>
      </c>
      <c r="BP24" s="657">
        <f t="shared" si="37"/>
        <v>342.5</v>
      </c>
      <c r="BQ24" s="657">
        <f t="shared" si="37"/>
        <v>395</v>
      </c>
      <c r="BR24" s="657">
        <f t="shared" si="37"/>
        <v>435</v>
      </c>
      <c r="BS24" s="657">
        <f t="shared" si="37"/>
        <v>425</v>
      </c>
      <c r="BT24" s="711">
        <f t="shared" si="37"/>
        <v>490</v>
      </c>
      <c r="BU24" s="652">
        <f t="shared" si="37"/>
        <v>540</v>
      </c>
      <c r="BV24" s="657">
        <f t="shared" si="37"/>
        <v>375</v>
      </c>
      <c r="BW24" s="652">
        <f t="shared" si="37"/>
        <v>275</v>
      </c>
      <c r="BX24" s="630">
        <f t="shared" si="37"/>
        <v>342.5</v>
      </c>
      <c r="BY24" s="724">
        <f t="shared" si="37"/>
        <v>317.5</v>
      </c>
      <c r="BZ24" s="724">
        <f t="shared" si="37"/>
        <v>332.5</v>
      </c>
      <c r="CA24" s="724">
        <f t="shared" si="37"/>
        <v>342.5</v>
      </c>
      <c r="CB24" s="724">
        <f t="shared" si="37"/>
        <v>355</v>
      </c>
      <c r="CC24" s="724">
        <f t="shared" si="37"/>
        <v>367.5</v>
      </c>
      <c r="CD24" s="724">
        <f t="shared" si="37"/>
        <v>425</v>
      </c>
      <c r="CE24" s="772">
        <f t="shared" si="37"/>
        <v>455</v>
      </c>
      <c r="CF24" s="772">
        <f t="shared" si="37"/>
        <v>455</v>
      </c>
      <c r="CG24" s="772">
        <f t="shared" ref="CG24" si="40">(CG32+CG40)/2</f>
        <v>435</v>
      </c>
      <c r="CI24" s="507">
        <v>4</v>
      </c>
    </row>
    <row r="25" spans="1:87" s="507" customFormat="1" ht="18" customHeight="1">
      <c r="A25" s="624" t="s">
        <v>242</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v>520</v>
      </c>
      <c r="AX25" s="651">
        <f t="shared" si="37"/>
        <v>477.5</v>
      </c>
      <c r="AY25" s="657">
        <f t="shared" si="37"/>
        <v>470</v>
      </c>
      <c r="AZ25" s="652">
        <f t="shared" si="37"/>
        <v>492.5</v>
      </c>
      <c r="BA25" s="657">
        <f t="shared" si="37"/>
        <v>563</v>
      </c>
      <c r="BB25" s="657">
        <f t="shared" si="37"/>
        <v>541.5</v>
      </c>
      <c r="BC25" s="657">
        <f t="shared" si="37"/>
        <v>555</v>
      </c>
      <c r="BD25" s="657">
        <f t="shared" si="37"/>
        <v>607.5</v>
      </c>
      <c r="BE25" s="657">
        <f t="shared" si="37"/>
        <v>650</v>
      </c>
      <c r="BF25" s="652">
        <f t="shared" si="37"/>
        <v>575</v>
      </c>
      <c r="BG25" s="652">
        <f t="shared" si="37"/>
        <v>440</v>
      </c>
      <c r="BH25" s="652"/>
      <c r="BI25" s="657">
        <f t="shared" si="37"/>
        <v>432.5</v>
      </c>
      <c r="BJ25" s="652">
        <f t="shared" si="37"/>
        <v>492.5</v>
      </c>
      <c r="BK25" s="657">
        <f t="shared" si="37"/>
        <v>512.5</v>
      </c>
      <c r="BL25" s="657">
        <f t="shared" si="37"/>
        <v>535</v>
      </c>
      <c r="BM25" s="652">
        <f t="shared" si="37"/>
        <v>425</v>
      </c>
      <c r="BN25" s="652">
        <f t="shared" si="37"/>
        <v>360</v>
      </c>
      <c r="BO25" s="652">
        <f t="shared" si="37"/>
        <v>375</v>
      </c>
      <c r="BP25" s="657">
        <f t="shared" si="37"/>
        <v>345</v>
      </c>
      <c r="BQ25" s="652">
        <f t="shared" si="37"/>
        <v>400</v>
      </c>
      <c r="BR25" s="657">
        <f t="shared" si="37"/>
        <v>435</v>
      </c>
      <c r="BS25" s="657"/>
      <c r="BT25" s="705"/>
      <c r="BU25" s="706"/>
      <c r="BV25" s="657">
        <f>(BV33+BV41)/2</f>
        <v>420</v>
      </c>
      <c r="BW25" s="657">
        <f>(BW33+BW41)/2</f>
        <v>290</v>
      </c>
      <c r="BX25" s="724">
        <f t="shared" si="37"/>
        <v>352.5</v>
      </c>
      <c r="BY25" s="652">
        <f t="shared" si="37"/>
        <v>337.5</v>
      </c>
      <c r="BZ25" s="724">
        <f t="shared" si="37"/>
        <v>342.5</v>
      </c>
      <c r="CA25" s="724">
        <f t="shared" si="37"/>
        <v>365</v>
      </c>
      <c r="CB25" s="724">
        <f t="shared" si="37"/>
        <v>370</v>
      </c>
      <c r="CC25" s="724">
        <f t="shared" si="37"/>
        <v>367.5</v>
      </c>
      <c r="CD25" s="772">
        <f t="shared" si="37"/>
        <v>435</v>
      </c>
      <c r="CE25" s="772">
        <f t="shared" si="37"/>
        <v>455</v>
      </c>
      <c r="CF25" s="772">
        <f t="shared" si="37"/>
        <v>460</v>
      </c>
      <c r="CG25" s="772">
        <f t="shared" ref="CG25" si="41">(CG33+CG41)/2</f>
        <v>435</v>
      </c>
      <c r="CI25" s="507">
        <v>3</v>
      </c>
    </row>
    <row r="26" spans="1:87" s="507" customFormat="1" ht="18" customHeight="1">
      <c r="A26" s="624" t="s">
        <v>254</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f>(BI34+BI42)/2</f>
        <v>435</v>
      </c>
      <c r="BJ26" s="657">
        <f>(BJ34+BJ42)/2</f>
        <v>482.5</v>
      </c>
      <c r="BK26" s="657">
        <f>(BK34+BK42)/2</f>
        <v>510</v>
      </c>
      <c r="BL26" s="657">
        <f>(BL34+BL42)/2</f>
        <v>525</v>
      </c>
      <c r="BM26" s="652"/>
      <c r="BN26" s="657">
        <f>(BN34+BN42)/2</f>
        <v>355</v>
      </c>
      <c r="BO26" s="662"/>
      <c r="BP26" s="652">
        <f>(BP34+BP42)/2</f>
        <v>350</v>
      </c>
      <c r="BQ26" s="652"/>
      <c r="BR26" s="652">
        <f>(BR34+BR42)/2</f>
        <v>437.5</v>
      </c>
      <c r="BS26" s="657">
        <f>(BS34+BS42)/2</f>
        <v>420</v>
      </c>
      <c r="BT26" s="711">
        <f>(BT34+BT42)/2</f>
        <v>467.5</v>
      </c>
      <c r="BU26" s="657">
        <f>(BU34+BU42)/2</f>
        <v>555</v>
      </c>
      <c r="BV26" s="652"/>
      <c r="BW26" s="657">
        <f t="shared" ref="BW26:BY27" si="42">(BW34+BW42)/2</f>
        <v>277.5</v>
      </c>
      <c r="BX26" s="672">
        <f t="shared" si="42"/>
        <v>342.5</v>
      </c>
      <c r="BY26" s="724">
        <f t="shared" si="42"/>
        <v>290</v>
      </c>
      <c r="BZ26" s="652">
        <f t="shared" si="37"/>
        <v>352.5</v>
      </c>
      <c r="CA26" s="724">
        <f t="shared" si="37"/>
        <v>362.5</v>
      </c>
      <c r="CB26" s="724">
        <f t="shared" si="37"/>
        <v>367.5</v>
      </c>
      <c r="CC26" s="772">
        <f t="shared" si="37"/>
        <v>372.5</v>
      </c>
      <c r="CD26" s="772">
        <f t="shared" si="37"/>
        <v>435</v>
      </c>
      <c r="CE26" s="772">
        <f t="shared" si="37"/>
        <v>455</v>
      </c>
      <c r="CF26" s="772">
        <f t="shared" si="37"/>
        <v>465</v>
      </c>
      <c r="CG26" s="772">
        <f t="shared" ref="CG26" si="43">(CG34+CG42)/2</f>
        <v>440</v>
      </c>
      <c r="CI26" s="507">
        <v>5</v>
      </c>
    </row>
    <row r="27" spans="1:87" s="507" customFormat="1" ht="18" customHeight="1">
      <c r="A27" s="624" t="s">
        <v>279</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41"/>
      <c r="AW27" s="648"/>
      <c r="AX27" s="651"/>
      <c r="AY27" s="657"/>
      <c r="AZ27" s="652"/>
      <c r="BA27" s="657"/>
      <c r="BB27" s="657"/>
      <c r="BC27" s="657"/>
      <c r="BD27" s="657"/>
      <c r="BE27" s="657"/>
      <c r="BF27" s="652"/>
      <c r="BG27" s="652"/>
      <c r="BH27" s="652"/>
      <c r="BI27" s="657"/>
      <c r="BJ27" s="657"/>
      <c r="BK27" s="657"/>
      <c r="BL27" s="657"/>
      <c r="BM27" s="652"/>
      <c r="BN27" s="657"/>
      <c r="BO27" s="662"/>
      <c r="BP27" s="652"/>
      <c r="BQ27" s="652"/>
      <c r="BR27" s="652"/>
      <c r="BS27" s="657"/>
      <c r="BT27" s="711"/>
      <c r="BU27" s="657"/>
      <c r="BV27" s="652"/>
      <c r="BW27" s="657">
        <f t="shared" si="42"/>
        <v>280</v>
      </c>
      <c r="BX27" s="724">
        <f t="shared" si="42"/>
        <v>302.5</v>
      </c>
      <c r="BY27" s="724">
        <f t="shared" si="42"/>
        <v>332.5</v>
      </c>
      <c r="BZ27" s="724">
        <f t="shared" si="37"/>
        <v>320</v>
      </c>
      <c r="CA27" s="724">
        <f t="shared" si="37"/>
        <v>335</v>
      </c>
      <c r="CB27" s="724">
        <f t="shared" si="37"/>
        <v>352.5</v>
      </c>
      <c r="CC27" s="724">
        <f t="shared" si="37"/>
        <v>367.5</v>
      </c>
      <c r="CD27" s="724">
        <f t="shared" si="37"/>
        <v>440</v>
      </c>
      <c r="CE27" s="772">
        <f t="shared" si="37"/>
        <v>455</v>
      </c>
      <c r="CF27" s="772">
        <f t="shared" si="37"/>
        <v>465</v>
      </c>
      <c r="CG27" s="772">
        <f t="shared" ref="CG27" si="44">(CG35+CG43)/2</f>
        <v>445</v>
      </c>
      <c r="CI27" s="507">
        <v>1</v>
      </c>
    </row>
    <row r="28" spans="1:87" s="507" customFormat="1" ht="18" customHeight="1">
      <c r="A28" s="625"/>
      <c r="B28" s="627"/>
      <c r="C28" s="627"/>
      <c r="D28" s="627"/>
      <c r="E28" s="627"/>
      <c r="F28" s="627"/>
      <c r="G28" s="627"/>
      <c r="H28" s="627"/>
      <c r="I28" s="627"/>
      <c r="J28" s="627"/>
      <c r="K28" s="627"/>
      <c r="L28" s="627"/>
      <c r="M28" s="627"/>
      <c r="N28" s="627"/>
      <c r="O28" s="627"/>
      <c r="P28" s="627"/>
      <c r="Q28" s="627"/>
      <c r="R28" s="627"/>
      <c r="S28" s="627"/>
      <c r="T28" s="627"/>
      <c r="U28" s="627"/>
      <c r="V28" s="627"/>
      <c r="W28" s="627"/>
      <c r="X28" s="627"/>
      <c r="Y28" s="627"/>
      <c r="Z28" s="627"/>
      <c r="AA28" s="627"/>
      <c r="AB28" s="627"/>
      <c r="AC28" s="627"/>
      <c r="AD28" s="643"/>
      <c r="AE28" s="627"/>
      <c r="AF28" s="627"/>
      <c r="AG28" s="627"/>
      <c r="AH28" s="627"/>
      <c r="AI28" s="627"/>
      <c r="AJ28" s="627"/>
      <c r="AK28" s="627"/>
      <c r="AL28" s="627"/>
      <c r="AM28" s="627"/>
      <c r="AN28" s="627"/>
      <c r="AO28" s="627"/>
      <c r="AP28" s="627"/>
      <c r="AQ28" s="627"/>
      <c r="AR28" s="627"/>
      <c r="AS28" s="627"/>
      <c r="AT28" s="627"/>
      <c r="AU28" s="643"/>
      <c r="AV28" s="644"/>
      <c r="AW28" s="644"/>
      <c r="AX28" s="644"/>
      <c r="AY28" s="632"/>
      <c r="AZ28" s="644"/>
      <c r="BA28" s="644"/>
      <c r="BB28" s="644"/>
      <c r="BC28" s="644"/>
      <c r="BD28" s="644"/>
      <c r="BE28" s="644"/>
      <c r="BF28" s="644"/>
      <c r="BG28" s="644"/>
      <c r="BH28" s="644"/>
      <c r="BI28" s="644"/>
      <c r="BJ28" s="644"/>
      <c r="BK28" s="627"/>
      <c r="BL28" s="627"/>
      <c r="BM28" s="627"/>
      <c r="BN28" s="627"/>
      <c r="BO28" s="627"/>
      <c r="BP28" s="627"/>
      <c r="BQ28" s="627"/>
      <c r="BR28" s="627"/>
      <c r="BS28" s="627"/>
      <c r="BT28" s="505"/>
      <c r="BU28" s="505"/>
      <c r="BV28" s="505"/>
      <c r="BW28" s="505"/>
      <c r="BX28" s="505"/>
      <c r="BY28" s="505"/>
      <c r="BZ28" s="505"/>
      <c r="CA28" s="505"/>
      <c r="CB28" s="505"/>
    </row>
    <row r="29" spans="1:87" s="507" customFormat="1" ht="18" customHeight="1">
      <c r="A29" s="638" t="s">
        <v>251</v>
      </c>
      <c r="B29" s="639"/>
      <c r="C29" s="639"/>
      <c r="D29" s="639"/>
      <c r="E29" s="639"/>
      <c r="F29" s="639"/>
      <c r="G29" s="639"/>
      <c r="H29" s="639"/>
      <c r="I29" s="639"/>
      <c r="J29" s="639"/>
      <c r="K29" s="639"/>
      <c r="L29" s="639"/>
      <c r="M29" s="639"/>
      <c r="N29" s="640"/>
      <c r="O29" s="639"/>
      <c r="P29" s="639"/>
      <c r="Q29" s="639"/>
      <c r="R29" s="639"/>
      <c r="S29" s="637"/>
      <c r="T29" s="637"/>
      <c r="U29" s="637"/>
      <c r="V29" s="637"/>
      <c r="W29" s="637"/>
      <c r="X29" s="637"/>
      <c r="Y29" s="637"/>
      <c r="Z29" s="637"/>
      <c r="AA29" s="637"/>
      <c r="AB29" s="637"/>
      <c r="AC29" s="637"/>
      <c r="AD29" s="637"/>
      <c r="AE29" s="637"/>
      <c r="AF29" s="637"/>
      <c r="AG29" s="637"/>
      <c r="AH29" s="637"/>
      <c r="AI29" s="637"/>
      <c r="AJ29" s="637"/>
      <c r="AK29" s="637"/>
      <c r="AL29" s="637"/>
      <c r="AM29" s="637"/>
      <c r="AN29" s="637"/>
      <c r="AO29" s="637"/>
      <c r="AP29" s="637"/>
      <c r="AQ29" s="637"/>
      <c r="AR29" s="637"/>
      <c r="AS29" s="637"/>
      <c r="AT29" s="637"/>
      <c r="AU29" s="637"/>
      <c r="AV29" s="637"/>
      <c r="AW29" s="637"/>
      <c r="AX29" s="642">
        <f>AVERAGE(AX30:AX33)</f>
        <v>490</v>
      </c>
      <c r="AY29" s="642">
        <f t="shared" ref="AY29:BD29" si="45">AVERAGE(AY30:AY33)</f>
        <v>471.25</v>
      </c>
      <c r="AZ29" s="642">
        <v>484</v>
      </c>
      <c r="BA29" s="642">
        <f t="shared" si="45"/>
        <v>555.75</v>
      </c>
      <c r="BB29" s="642">
        <f t="shared" si="45"/>
        <v>536.25</v>
      </c>
      <c r="BC29" s="642">
        <f t="shared" si="45"/>
        <v>552.5</v>
      </c>
      <c r="BD29" s="642">
        <f t="shared" si="45"/>
        <v>595</v>
      </c>
      <c r="BE29" s="642">
        <f t="shared" ref="BE29:BS29" si="46">AVERAGE(BE30:BE34)</f>
        <v>642</v>
      </c>
      <c r="BF29" s="642">
        <f t="shared" si="46"/>
        <v>597</v>
      </c>
      <c r="BG29" s="642">
        <f t="shared" si="46"/>
        <v>461</v>
      </c>
      <c r="BH29" s="642">
        <f t="shared" si="46"/>
        <v>416.66666666666669</v>
      </c>
      <c r="BI29" s="642">
        <f t="shared" si="46"/>
        <v>429</v>
      </c>
      <c r="BJ29" s="642">
        <f t="shared" si="46"/>
        <v>472</v>
      </c>
      <c r="BK29" s="642">
        <f t="shared" si="46"/>
        <v>503</v>
      </c>
      <c r="BL29" s="642">
        <f t="shared" si="46"/>
        <v>524</v>
      </c>
      <c r="BM29" s="642">
        <f t="shared" si="46"/>
        <v>438.75</v>
      </c>
      <c r="BN29" s="642">
        <f t="shared" si="46"/>
        <v>357</v>
      </c>
      <c r="BO29" s="642">
        <f t="shared" si="46"/>
        <v>386.25</v>
      </c>
      <c r="BP29" s="642">
        <f t="shared" si="46"/>
        <v>340</v>
      </c>
      <c r="BQ29" s="642">
        <f t="shared" si="46"/>
        <v>380</v>
      </c>
      <c r="BR29" s="642">
        <f t="shared" si="46"/>
        <v>424</v>
      </c>
      <c r="BS29" s="642">
        <f t="shared" si="46"/>
        <v>417.5</v>
      </c>
      <c r="BT29" s="642">
        <f>AVERAGE(BT30:BT34)</f>
        <v>475</v>
      </c>
      <c r="BU29" s="642">
        <f>AVERAGE(BU30:BU34)</f>
        <v>533.75</v>
      </c>
      <c r="BV29" s="642">
        <f>AVERAGE(BV30:BV34)</f>
        <v>378.75</v>
      </c>
      <c r="BW29" s="642">
        <f t="shared" ref="BW29:CG29" si="47">AVERAGE(BW30:BW35)</f>
        <v>266.66666666666669</v>
      </c>
      <c r="BX29" s="642">
        <f t="shared" si="47"/>
        <v>336.66666666666669</v>
      </c>
      <c r="BY29" s="642">
        <f t="shared" si="47"/>
        <v>328.33333333333331</v>
      </c>
      <c r="BZ29" s="642">
        <f t="shared" si="47"/>
        <v>343.75</v>
      </c>
      <c r="CA29" s="642">
        <f t="shared" si="47"/>
        <v>358.33333333333331</v>
      </c>
      <c r="CB29" s="642">
        <f t="shared" si="47"/>
        <v>366.66666666666669</v>
      </c>
      <c r="CC29" s="642">
        <f t="shared" si="47"/>
        <v>366.66666666666669</v>
      </c>
      <c r="CD29" s="642">
        <f t="shared" si="47"/>
        <v>427.5</v>
      </c>
      <c r="CE29" s="773">
        <f t="shared" si="47"/>
        <v>450.83333333333331</v>
      </c>
      <c r="CF29" s="773">
        <f t="shared" si="47"/>
        <v>452.5</v>
      </c>
      <c r="CG29" s="773">
        <f t="shared" si="47"/>
        <v>423.33333333333331</v>
      </c>
    </row>
    <row r="30" spans="1:87" s="507" customFormat="1">
      <c r="A30" s="624" t="s">
        <v>240</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470</v>
      </c>
      <c r="AZ30" s="647">
        <v>480</v>
      </c>
      <c r="BA30" s="652">
        <v>560</v>
      </c>
      <c r="BB30" s="647">
        <v>535</v>
      </c>
      <c r="BC30" s="657">
        <v>550</v>
      </c>
      <c r="BD30" s="657">
        <v>590</v>
      </c>
      <c r="BE30" s="657">
        <v>645</v>
      </c>
      <c r="BF30" s="657">
        <v>610</v>
      </c>
      <c r="BG30" s="657">
        <v>470</v>
      </c>
      <c r="BH30" s="662">
        <v>420</v>
      </c>
      <c r="BI30" s="630">
        <v>430</v>
      </c>
      <c r="BJ30" s="657">
        <v>470</v>
      </c>
      <c r="BK30" s="630">
        <v>510</v>
      </c>
      <c r="BL30" s="657">
        <v>510</v>
      </c>
      <c r="BM30" s="657">
        <v>450</v>
      </c>
      <c r="BN30" s="657">
        <v>360</v>
      </c>
      <c r="BO30" s="630">
        <v>380</v>
      </c>
      <c r="BP30" s="657">
        <v>340</v>
      </c>
      <c r="BQ30" s="657">
        <v>380</v>
      </c>
      <c r="BR30" s="657">
        <v>415</v>
      </c>
      <c r="BS30" s="630">
        <v>420</v>
      </c>
      <c r="BT30" s="712">
        <v>470</v>
      </c>
      <c r="BU30" s="724">
        <v>535</v>
      </c>
      <c r="BV30" s="630">
        <v>400</v>
      </c>
      <c r="BW30" s="724">
        <v>260</v>
      </c>
      <c r="BX30" s="724">
        <v>350</v>
      </c>
      <c r="BY30" s="724">
        <v>320</v>
      </c>
      <c r="BZ30" s="724">
        <v>355</v>
      </c>
      <c r="CA30" s="630">
        <v>360</v>
      </c>
      <c r="CB30" s="724">
        <v>370</v>
      </c>
      <c r="CC30" s="724">
        <v>365</v>
      </c>
      <c r="CD30" s="724">
        <v>425</v>
      </c>
      <c r="CE30" s="774">
        <v>445</v>
      </c>
      <c r="CF30" s="774">
        <v>435</v>
      </c>
      <c r="CG30" s="774">
        <v>400</v>
      </c>
    </row>
    <row r="31" spans="1:87" s="507" customFormat="1">
      <c r="A31" s="624" t="s">
        <v>255</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465</v>
      </c>
      <c r="AZ31" s="647">
        <v>480</v>
      </c>
      <c r="BA31" s="647">
        <v>550</v>
      </c>
      <c r="BB31" s="652">
        <v>540</v>
      </c>
      <c r="BC31" s="652">
        <v>560</v>
      </c>
      <c r="BD31" s="843">
        <v>600</v>
      </c>
      <c r="BE31" s="662">
        <v>650</v>
      </c>
      <c r="BF31" s="657">
        <v>590</v>
      </c>
      <c r="BG31" s="657">
        <v>470</v>
      </c>
      <c r="BH31" s="657">
        <v>415</v>
      </c>
      <c r="BI31" s="630">
        <v>430</v>
      </c>
      <c r="BJ31" s="630">
        <v>480</v>
      </c>
      <c r="BK31" s="657">
        <v>500</v>
      </c>
      <c r="BL31" s="657">
        <v>520</v>
      </c>
      <c r="BM31" s="657">
        <v>440</v>
      </c>
      <c r="BN31" s="657">
        <v>360</v>
      </c>
      <c r="BO31" s="657">
        <v>400</v>
      </c>
      <c r="BP31" s="657">
        <v>340</v>
      </c>
      <c r="BQ31" s="630">
        <v>390</v>
      </c>
      <c r="BR31" s="657">
        <v>425</v>
      </c>
      <c r="BS31" s="657">
        <v>415</v>
      </c>
      <c r="BT31" s="630">
        <v>490</v>
      </c>
      <c r="BU31" s="724">
        <v>535</v>
      </c>
      <c r="BV31" s="724">
        <v>380</v>
      </c>
      <c r="BW31" s="630">
        <v>250</v>
      </c>
      <c r="BX31" s="630">
        <v>340</v>
      </c>
      <c r="BY31" s="724">
        <v>340</v>
      </c>
      <c r="BZ31" s="724">
        <v>330</v>
      </c>
      <c r="CA31" s="630">
        <v>360</v>
      </c>
      <c r="CB31" s="630">
        <v>365</v>
      </c>
      <c r="CC31" s="630">
        <v>370</v>
      </c>
      <c r="CD31" s="724">
        <v>425</v>
      </c>
      <c r="CE31" s="774">
        <v>460</v>
      </c>
      <c r="CF31" s="774">
        <v>450</v>
      </c>
      <c r="CG31" s="774">
        <v>410</v>
      </c>
    </row>
    <row r="32" spans="1:87" s="507" customFormat="1">
      <c r="A32" s="624" t="s">
        <v>241</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3">
        <v>495</v>
      </c>
      <c r="AY32" s="647">
        <v>475</v>
      </c>
      <c r="AZ32" s="647">
        <v>485</v>
      </c>
      <c r="BA32" s="647">
        <v>550</v>
      </c>
      <c r="BB32" s="647">
        <v>530</v>
      </c>
      <c r="BC32" s="657">
        <v>550</v>
      </c>
      <c r="BD32" s="657">
        <v>595</v>
      </c>
      <c r="BE32" s="657">
        <v>630</v>
      </c>
      <c r="BF32" s="657">
        <v>610</v>
      </c>
      <c r="BG32" s="657">
        <v>465</v>
      </c>
      <c r="BH32" s="657">
        <v>415</v>
      </c>
      <c r="BI32" s="630">
        <v>430</v>
      </c>
      <c r="BJ32" s="657">
        <v>465</v>
      </c>
      <c r="BK32" s="657">
        <v>500</v>
      </c>
      <c r="BL32" s="630">
        <v>530</v>
      </c>
      <c r="BM32" s="630">
        <v>430</v>
      </c>
      <c r="BN32" s="657">
        <v>335</v>
      </c>
      <c r="BO32" s="657">
        <v>385</v>
      </c>
      <c r="BP32" s="657">
        <v>335</v>
      </c>
      <c r="BQ32" s="630">
        <v>390</v>
      </c>
      <c r="BR32" s="657">
        <v>425</v>
      </c>
      <c r="BS32" s="657">
        <v>420</v>
      </c>
      <c r="BT32" s="712">
        <v>480</v>
      </c>
      <c r="BU32" s="630">
        <v>525</v>
      </c>
      <c r="BV32" s="724">
        <v>350</v>
      </c>
      <c r="BW32" s="724">
        <v>270</v>
      </c>
      <c r="BX32" s="630">
        <v>340</v>
      </c>
      <c r="BY32" s="724">
        <v>325</v>
      </c>
      <c r="BZ32" s="724">
        <v>340</v>
      </c>
      <c r="CA32" s="724">
        <v>350</v>
      </c>
      <c r="CB32" s="724">
        <v>360</v>
      </c>
      <c r="CC32" s="724">
        <v>365</v>
      </c>
      <c r="CD32" s="724">
        <v>420</v>
      </c>
      <c r="CE32" s="774">
        <v>450</v>
      </c>
      <c r="CF32" s="774">
        <v>450</v>
      </c>
      <c r="CG32" s="774">
        <v>430</v>
      </c>
    </row>
    <row r="33" spans="1:85" s="507" customFormat="1">
      <c r="A33" s="624" t="s">
        <v>242</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v>485</v>
      </c>
      <c r="AY33" s="647">
        <v>475</v>
      </c>
      <c r="AZ33" s="654">
        <v>490</v>
      </c>
      <c r="BA33" s="647">
        <v>563</v>
      </c>
      <c r="BB33" s="647">
        <v>540</v>
      </c>
      <c r="BC33" s="657">
        <v>550</v>
      </c>
      <c r="BD33" s="657">
        <v>595</v>
      </c>
      <c r="BE33" s="657">
        <v>645</v>
      </c>
      <c r="BF33" s="843">
        <v>580</v>
      </c>
      <c r="BG33" s="630">
        <v>450</v>
      </c>
      <c r="BH33" s="629"/>
      <c r="BI33" s="657">
        <v>425</v>
      </c>
      <c r="BJ33" s="657">
        <v>475</v>
      </c>
      <c r="BK33" s="657">
        <v>505</v>
      </c>
      <c r="BL33" s="630">
        <v>530</v>
      </c>
      <c r="BM33" s="657">
        <v>435</v>
      </c>
      <c r="BN33" s="630">
        <v>370</v>
      </c>
      <c r="BO33" s="630">
        <v>380</v>
      </c>
      <c r="BP33" s="657">
        <v>340</v>
      </c>
      <c r="BQ33" s="630">
        <v>390</v>
      </c>
      <c r="BR33" s="657">
        <v>425</v>
      </c>
      <c r="BS33" s="657"/>
      <c r="BT33" s="705"/>
      <c r="BU33" s="705"/>
      <c r="BV33" s="724">
        <v>385</v>
      </c>
      <c r="BW33" s="724">
        <v>280</v>
      </c>
      <c r="BX33" s="724">
        <v>350</v>
      </c>
      <c r="BY33" s="672">
        <v>345</v>
      </c>
      <c r="BZ33" s="724">
        <v>350</v>
      </c>
      <c r="CA33" s="630">
        <v>370</v>
      </c>
      <c r="CB33" s="724">
        <v>375</v>
      </c>
      <c r="CC33" s="724">
        <v>365</v>
      </c>
      <c r="CD33" s="630">
        <v>430</v>
      </c>
      <c r="CE33" s="774">
        <v>450</v>
      </c>
      <c r="CF33" s="774">
        <v>460</v>
      </c>
      <c r="CG33" s="774">
        <v>430</v>
      </c>
    </row>
    <row r="34" spans="1:85" s="507" customFormat="1" ht="18" customHeight="1">
      <c r="A34" s="624" t="s">
        <v>254</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v>640</v>
      </c>
      <c r="BF34" s="657">
        <v>595</v>
      </c>
      <c r="BG34" s="630">
        <v>450</v>
      </c>
      <c r="BH34" s="629"/>
      <c r="BI34" s="672">
        <v>430</v>
      </c>
      <c r="BJ34" s="657">
        <v>470</v>
      </c>
      <c r="BK34" s="657">
        <v>500</v>
      </c>
      <c r="BL34" s="630">
        <v>530</v>
      </c>
      <c r="BM34" s="657"/>
      <c r="BN34" s="657">
        <v>360</v>
      </c>
      <c r="BO34" s="629"/>
      <c r="BP34" s="630">
        <v>345</v>
      </c>
      <c r="BQ34" s="657">
        <v>350</v>
      </c>
      <c r="BR34" s="630">
        <v>430</v>
      </c>
      <c r="BS34" s="657">
        <v>415</v>
      </c>
      <c r="BT34" s="712">
        <v>460</v>
      </c>
      <c r="BU34" s="724">
        <v>540</v>
      </c>
      <c r="BV34" s="628"/>
      <c r="BW34" s="724">
        <v>265</v>
      </c>
      <c r="BX34" s="672">
        <v>340</v>
      </c>
      <c r="BY34" s="724">
        <v>300</v>
      </c>
      <c r="BZ34" s="672">
        <v>360</v>
      </c>
      <c r="CA34" s="630">
        <v>370</v>
      </c>
      <c r="CB34" s="724">
        <v>370</v>
      </c>
      <c r="CC34" s="630">
        <v>370</v>
      </c>
      <c r="CD34" s="630">
        <v>430</v>
      </c>
      <c r="CE34" s="775">
        <v>450</v>
      </c>
      <c r="CF34" s="775">
        <v>460</v>
      </c>
      <c r="CG34" s="775">
        <v>430</v>
      </c>
    </row>
    <row r="35" spans="1:85" s="507" customFormat="1" ht="18.75" thickBot="1">
      <c r="A35" s="624" t="s">
        <v>279</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4"/>
      <c r="AY35" s="647"/>
      <c r="AZ35" s="654"/>
      <c r="BA35" s="647"/>
      <c r="BB35" s="647"/>
      <c r="BC35" s="657"/>
      <c r="BD35" s="657"/>
      <c r="BE35" s="657"/>
      <c r="BF35" s="657"/>
      <c r="BG35" s="630"/>
      <c r="BH35" s="629"/>
      <c r="BI35" s="672"/>
      <c r="BJ35" s="657"/>
      <c r="BK35" s="657"/>
      <c r="BL35" s="630"/>
      <c r="BM35" s="657"/>
      <c r="BN35" s="657"/>
      <c r="BO35" s="629"/>
      <c r="BP35" s="630"/>
      <c r="BQ35" s="657"/>
      <c r="BR35" s="630"/>
      <c r="BS35" s="657"/>
      <c r="BT35" s="712"/>
      <c r="BU35" s="724"/>
      <c r="BV35" s="628"/>
      <c r="BW35" s="724">
        <v>275</v>
      </c>
      <c r="BX35" s="724">
        <v>300</v>
      </c>
      <c r="BY35" s="724">
        <v>340</v>
      </c>
      <c r="BZ35" s="724">
        <v>327.5</v>
      </c>
      <c r="CA35" s="724">
        <v>340</v>
      </c>
      <c r="CB35" s="724">
        <v>360</v>
      </c>
      <c r="CC35" s="724">
        <v>365</v>
      </c>
      <c r="CD35" s="724">
        <v>435</v>
      </c>
      <c r="CE35" s="775">
        <v>450</v>
      </c>
      <c r="CF35" s="775">
        <v>460</v>
      </c>
      <c r="CG35" s="775">
        <v>440</v>
      </c>
    </row>
    <row r="36" spans="1:85" s="507" customFormat="1" ht="18.75" thickBot="1">
      <c r="A36" s="625"/>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44"/>
      <c r="AY36" s="632"/>
      <c r="AZ36" s="644"/>
      <c r="BA36" s="644"/>
      <c r="BB36" s="644"/>
      <c r="BC36" s="644"/>
      <c r="BD36" s="644"/>
      <c r="BE36" s="644"/>
      <c r="BF36" s="644"/>
      <c r="BG36" s="644"/>
      <c r="BH36" s="644"/>
      <c r="BI36" s="644"/>
      <c r="BJ36" s="644"/>
      <c r="BK36" s="629"/>
      <c r="BL36" s="629"/>
      <c r="BM36" s="629"/>
      <c r="BN36" s="629"/>
      <c r="BO36" s="629"/>
      <c r="BP36" s="629"/>
      <c r="BQ36" s="629"/>
      <c r="BR36" s="629"/>
      <c r="BS36" s="629"/>
      <c r="CC36" s="724"/>
      <c r="CD36" s="770">
        <v>44136</v>
      </c>
      <c r="CE36" s="770">
        <v>44166</v>
      </c>
      <c r="CF36" s="803">
        <v>44197</v>
      </c>
      <c r="CG36" s="803">
        <v>44228</v>
      </c>
    </row>
    <row r="37" spans="1:85" s="507" customFormat="1">
      <c r="A37" s="638" t="s">
        <v>252</v>
      </c>
      <c r="B37" s="639"/>
      <c r="C37" s="639"/>
      <c r="D37" s="639"/>
      <c r="E37" s="639"/>
      <c r="F37" s="639"/>
      <c r="G37" s="639"/>
      <c r="H37" s="639"/>
      <c r="I37" s="639"/>
      <c r="J37" s="639"/>
      <c r="K37" s="639"/>
      <c r="L37" s="639"/>
      <c r="M37" s="639"/>
      <c r="N37" s="640"/>
      <c r="O37" s="639"/>
      <c r="P37" s="639"/>
      <c r="Q37" s="639"/>
      <c r="R37" s="639"/>
      <c r="S37" s="637"/>
      <c r="T37" s="637"/>
      <c r="U37" s="637"/>
      <c r="V37" s="637"/>
      <c r="W37" s="637"/>
      <c r="X37" s="637"/>
      <c r="Y37" s="637"/>
      <c r="Z37" s="637"/>
      <c r="AA37" s="637"/>
      <c r="AB37" s="637"/>
      <c r="AC37" s="637"/>
      <c r="AD37" s="637"/>
      <c r="AE37" s="637"/>
      <c r="AF37" s="637"/>
      <c r="AG37" s="637"/>
      <c r="AH37" s="637"/>
      <c r="AI37" s="637"/>
      <c r="AJ37" s="637"/>
      <c r="AK37" s="637"/>
      <c r="AL37" s="637"/>
      <c r="AM37" s="637"/>
      <c r="AN37" s="637"/>
      <c r="AO37" s="637"/>
      <c r="AP37" s="637"/>
      <c r="AQ37" s="637"/>
      <c r="AR37" s="637"/>
      <c r="AS37" s="637"/>
      <c r="AT37" s="637"/>
      <c r="AU37" s="637"/>
      <c r="AV37" s="637"/>
      <c r="AW37" s="637"/>
      <c r="AX37" s="642">
        <f>AVERAGE(AX38:AX41)</f>
        <v>475</v>
      </c>
      <c r="AY37" s="642">
        <f t="shared" ref="AY37:BD37" si="48">AVERAGE(AY38:AY41)</f>
        <v>463.75</v>
      </c>
      <c r="AZ37" s="642">
        <f t="shared" si="48"/>
        <v>490.5</v>
      </c>
      <c r="BA37" s="642">
        <f t="shared" si="48"/>
        <v>555.75</v>
      </c>
      <c r="BB37" s="642">
        <f t="shared" si="48"/>
        <v>543.25</v>
      </c>
      <c r="BC37" s="642">
        <f t="shared" si="48"/>
        <v>568.75</v>
      </c>
      <c r="BD37" s="642">
        <f t="shared" si="48"/>
        <v>617.5</v>
      </c>
      <c r="BE37" s="642">
        <f t="shared" ref="BE37:BV37" si="49">AVERAGE(BE38:BE42)</f>
        <v>659</v>
      </c>
      <c r="BF37" s="642">
        <f t="shared" si="49"/>
        <v>588</v>
      </c>
      <c r="BG37" s="642">
        <f t="shared" si="49"/>
        <v>442</v>
      </c>
      <c r="BH37" s="642">
        <f t="shared" si="49"/>
        <v>401.66666666666669</v>
      </c>
      <c r="BI37" s="642">
        <f>AVERAGE(BI38:BI42)</f>
        <v>443</v>
      </c>
      <c r="BJ37" s="642">
        <f t="shared" si="49"/>
        <v>500</v>
      </c>
      <c r="BK37" s="642">
        <f t="shared" si="49"/>
        <v>523</v>
      </c>
      <c r="BL37" s="642">
        <f t="shared" si="49"/>
        <v>533</v>
      </c>
      <c r="BM37" s="642">
        <f t="shared" si="49"/>
        <v>418.75</v>
      </c>
      <c r="BN37" s="642">
        <f t="shared" si="49"/>
        <v>342</v>
      </c>
      <c r="BO37" s="642">
        <f t="shared" si="49"/>
        <v>375</v>
      </c>
      <c r="BP37" s="642">
        <f t="shared" si="49"/>
        <v>351</v>
      </c>
      <c r="BQ37" s="642">
        <f t="shared" si="49"/>
        <v>392</v>
      </c>
      <c r="BR37" s="642">
        <f t="shared" si="49"/>
        <v>441</v>
      </c>
      <c r="BS37" s="642">
        <f t="shared" si="49"/>
        <v>428.75</v>
      </c>
      <c r="BT37" s="642">
        <f t="shared" si="49"/>
        <v>496.25</v>
      </c>
      <c r="BU37" s="642">
        <f t="shared" si="49"/>
        <v>561.25</v>
      </c>
      <c r="BV37" s="642">
        <f t="shared" si="49"/>
        <v>436.25</v>
      </c>
      <c r="BW37" s="642">
        <f t="shared" ref="BW37:CG37" si="50">AVERAGE(BW38:BW43)</f>
        <v>290.83333333333331</v>
      </c>
      <c r="BX37" s="642">
        <f t="shared" si="50"/>
        <v>341.66666666666669</v>
      </c>
      <c r="BY37" s="642">
        <f t="shared" si="50"/>
        <v>311.66666666666669</v>
      </c>
      <c r="BZ37" s="642">
        <f t="shared" si="50"/>
        <v>327.91666666666669</v>
      </c>
      <c r="CA37" s="642">
        <f t="shared" si="50"/>
        <v>346.66666666666669</v>
      </c>
      <c r="CB37" s="642">
        <f t="shared" si="50"/>
        <v>356.66666666666669</v>
      </c>
      <c r="CC37" s="642">
        <f t="shared" si="50"/>
        <v>372.5</v>
      </c>
      <c r="CD37" s="642">
        <f t="shared" si="50"/>
        <v>437.5</v>
      </c>
      <c r="CE37" s="660">
        <f t="shared" si="50"/>
        <v>460.83333333333331</v>
      </c>
      <c r="CF37" s="660">
        <f t="shared" si="50"/>
        <v>460.83333333333331</v>
      </c>
      <c r="CG37" s="660">
        <f t="shared" si="50"/>
        <v>437.5</v>
      </c>
    </row>
    <row r="38" spans="1:85" s="507" customFormat="1" ht="57" customHeight="1">
      <c r="A38" s="624" t="s">
        <v>240</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4">
        <v>465</v>
      </c>
      <c r="AY38" s="647">
        <v>460</v>
      </c>
      <c r="AZ38" s="647">
        <v>490</v>
      </c>
      <c r="BA38" s="652">
        <v>560</v>
      </c>
      <c r="BB38" s="652">
        <v>545</v>
      </c>
      <c r="BC38" s="657">
        <v>570</v>
      </c>
      <c r="BD38" s="657">
        <v>615</v>
      </c>
      <c r="BE38" s="657">
        <v>670</v>
      </c>
      <c r="BF38" s="657">
        <v>600</v>
      </c>
      <c r="BG38" s="657">
        <v>450</v>
      </c>
      <c r="BH38" s="630">
        <v>410</v>
      </c>
      <c r="BI38" s="657">
        <v>440</v>
      </c>
      <c r="BJ38" s="657">
        <v>500</v>
      </c>
      <c r="BK38" s="672">
        <v>540</v>
      </c>
      <c r="BL38" s="672">
        <v>530</v>
      </c>
      <c r="BM38" s="657">
        <v>430</v>
      </c>
      <c r="BN38" s="657">
        <v>345</v>
      </c>
      <c r="BO38" s="672">
        <v>370</v>
      </c>
      <c r="BP38" s="657">
        <v>350</v>
      </c>
      <c r="BQ38" s="657">
        <v>385</v>
      </c>
      <c r="BR38" s="657">
        <v>435</v>
      </c>
      <c r="BS38" s="630">
        <v>435</v>
      </c>
      <c r="BT38" s="712">
        <v>500</v>
      </c>
      <c r="BU38" s="724">
        <v>565</v>
      </c>
      <c r="BV38" s="724">
        <v>450</v>
      </c>
      <c r="BW38" s="724">
        <v>290</v>
      </c>
      <c r="BX38" s="724">
        <v>355</v>
      </c>
      <c r="BY38" s="724">
        <v>300</v>
      </c>
      <c r="BZ38" s="724">
        <v>335</v>
      </c>
      <c r="CA38" s="630">
        <v>350</v>
      </c>
      <c r="CB38" s="724">
        <v>360</v>
      </c>
      <c r="CC38" s="630">
        <v>375</v>
      </c>
      <c r="CD38" s="724">
        <v>435</v>
      </c>
      <c r="CE38" s="746">
        <v>455</v>
      </c>
      <c r="CF38" s="746">
        <v>445</v>
      </c>
      <c r="CG38" s="746">
        <v>405</v>
      </c>
    </row>
    <row r="39" spans="1:85" s="507" customFormat="1">
      <c r="A39" s="624" t="s">
        <v>255</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485</v>
      </c>
      <c r="AY39" s="647">
        <v>465</v>
      </c>
      <c r="AZ39" s="647">
        <v>490</v>
      </c>
      <c r="BA39" s="647">
        <v>550</v>
      </c>
      <c r="BB39" s="652">
        <v>545</v>
      </c>
      <c r="BC39" s="652">
        <v>575</v>
      </c>
      <c r="BD39" s="843">
        <v>620</v>
      </c>
      <c r="BE39" s="657">
        <v>670</v>
      </c>
      <c r="BF39" s="657">
        <v>580</v>
      </c>
      <c r="BG39" s="657">
        <v>450</v>
      </c>
      <c r="BH39" s="657">
        <v>400</v>
      </c>
      <c r="BI39" s="657">
        <v>445</v>
      </c>
      <c r="BJ39" s="657">
        <v>500</v>
      </c>
      <c r="BK39" s="657">
        <v>520</v>
      </c>
      <c r="BL39" s="657">
        <v>535</v>
      </c>
      <c r="BM39" s="657">
        <v>420</v>
      </c>
      <c r="BN39" s="672">
        <v>350</v>
      </c>
      <c r="BO39" s="657">
        <v>390</v>
      </c>
      <c r="BP39" s="657">
        <v>350</v>
      </c>
      <c r="BQ39" s="657">
        <v>405</v>
      </c>
      <c r="BR39" s="657">
        <v>435</v>
      </c>
      <c r="BS39" s="657">
        <v>425</v>
      </c>
      <c r="BT39" s="630">
        <v>510</v>
      </c>
      <c r="BU39" s="630">
        <v>555</v>
      </c>
      <c r="BV39" s="724">
        <v>440</v>
      </c>
      <c r="BW39" s="724">
        <v>300</v>
      </c>
      <c r="BX39" s="630">
        <v>345</v>
      </c>
      <c r="BY39" s="724">
        <v>325</v>
      </c>
      <c r="BZ39" s="724">
        <v>315</v>
      </c>
      <c r="CA39" s="630">
        <v>350</v>
      </c>
      <c r="CB39" s="630">
        <v>355</v>
      </c>
      <c r="CC39" s="630">
        <v>375</v>
      </c>
      <c r="CD39" s="724">
        <v>435</v>
      </c>
      <c r="CE39" s="746">
        <v>470</v>
      </c>
      <c r="CF39" s="746">
        <v>460</v>
      </c>
      <c r="CG39" s="746">
        <v>440</v>
      </c>
    </row>
    <row r="40" spans="1:85" s="507" customFormat="1">
      <c r="A40" s="624" t="s">
        <v>241</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480</v>
      </c>
      <c r="AY40" s="647">
        <v>465</v>
      </c>
      <c r="AZ40" s="647">
        <v>487</v>
      </c>
      <c r="BA40" s="647">
        <v>550</v>
      </c>
      <c r="BB40" s="647">
        <v>540</v>
      </c>
      <c r="BC40" s="657">
        <v>570</v>
      </c>
      <c r="BD40" s="657">
        <v>615</v>
      </c>
      <c r="BE40" s="657">
        <v>650</v>
      </c>
      <c r="BF40" s="657">
        <v>590</v>
      </c>
      <c r="BG40" s="657">
        <v>445</v>
      </c>
      <c r="BH40" s="657">
        <v>395</v>
      </c>
      <c r="BI40" s="672">
        <v>450</v>
      </c>
      <c r="BJ40" s="657">
        <v>495</v>
      </c>
      <c r="BK40" s="657">
        <v>515</v>
      </c>
      <c r="BL40" s="657">
        <v>540</v>
      </c>
      <c r="BM40" s="657">
        <v>410</v>
      </c>
      <c r="BN40" s="657">
        <v>315</v>
      </c>
      <c r="BO40" s="672">
        <v>370</v>
      </c>
      <c r="BP40" s="657">
        <v>350</v>
      </c>
      <c r="BQ40" s="657">
        <v>400</v>
      </c>
      <c r="BR40" s="657">
        <v>445</v>
      </c>
      <c r="BS40" s="657">
        <v>430</v>
      </c>
      <c r="BT40" s="712">
        <v>500</v>
      </c>
      <c r="BU40" s="630">
        <v>555</v>
      </c>
      <c r="BV40" s="724">
        <v>400</v>
      </c>
      <c r="BW40" s="724">
        <v>280</v>
      </c>
      <c r="BX40" s="630">
        <v>345</v>
      </c>
      <c r="BY40" s="724">
        <v>310</v>
      </c>
      <c r="BZ40" s="724">
        <v>325</v>
      </c>
      <c r="CA40" s="724">
        <v>335</v>
      </c>
      <c r="CB40" s="724">
        <v>350</v>
      </c>
      <c r="CC40" s="724">
        <v>370</v>
      </c>
      <c r="CD40" s="724">
        <v>430</v>
      </c>
      <c r="CE40" s="746">
        <v>460</v>
      </c>
      <c r="CF40" s="746">
        <v>460</v>
      </c>
      <c r="CG40" s="746">
        <v>440</v>
      </c>
    </row>
    <row r="41" spans="1:85" s="507" customFormat="1">
      <c r="A41" s="624" t="s">
        <v>242</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v>470</v>
      </c>
      <c r="AY41" s="647">
        <v>465</v>
      </c>
      <c r="AZ41" s="654">
        <v>495</v>
      </c>
      <c r="BA41" s="647">
        <v>563</v>
      </c>
      <c r="BB41" s="647">
        <v>543</v>
      </c>
      <c r="BC41" s="657">
        <v>560</v>
      </c>
      <c r="BD41" s="843">
        <v>620</v>
      </c>
      <c r="BE41" s="662">
        <v>655</v>
      </c>
      <c r="BF41" s="843">
        <v>570</v>
      </c>
      <c r="BG41" s="630">
        <v>430</v>
      </c>
      <c r="BH41" s="629"/>
      <c r="BI41" s="657">
        <v>440</v>
      </c>
      <c r="BJ41" s="672">
        <v>510</v>
      </c>
      <c r="BK41" s="657">
        <v>520</v>
      </c>
      <c r="BL41" s="657">
        <v>540</v>
      </c>
      <c r="BM41" s="672">
        <v>415</v>
      </c>
      <c r="BN41" s="672">
        <v>350</v>
      </c>
      <c r="BO41" s="672">
        <v>370</v>
      </c>
      <c r="BP41" s="657">
        <v>350</v>
      </c>
      <c r="BQ41" s="630">
        <v>410</v>
      </c>
      <c r="BR41" s="657">
        <v>445</v>
      </c>
      <c r="BS41" s="657"/>
      <c r="BT41" s="705"/>
      <c r="BU41" s="705"/>
      <c r="BV41" s="630">
        <v>455</v>
      </c>
      <c r="BW41" s="724">
        <v>300</v>
      </c>
      <c r="BX41" s="724">
        <v>355</v>
      </c>
      <c r="BY41" s="672">
        <v>330</v>
      </c>
      <c r="BZ41" s="630">
        <v>335</v>
      </c>
      <c r="CA41" s="724">
        <v>360</v>
      </c>
      <c r="CB41" s="724">
        <v>365</v>
      </c>
      <c r="CC41" s="724">
        <v>370</v>
      </c>
      <c r="CD41" s="630">
        <v>440</v>
      </c>
      <c r="CE41" s="746">
        <v>460</v>
      </c>
      <c r="CF41" s="746">
        <v>460</v>
      </c>
      <c r="CG41" s="746">
        <v>440</v>
      </c>
    </row>
    <row r="42" spans="1:85" s="507" customFormat="1">
      <c r="A42" s="624" t="s">
        <v>254</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43"/>
      <c r="BE42" s="657">
        <v>650</v>
      </c>
      <c r="BF42" s="657">
        <v>600</v>
      </c>
      <c r="BG42" s="657">
        <v>435</v>
      </c>
      <c r="BH42" s="629"/>
      <c r="BI42" s="657">
        <v>440</v>
      </c>
      <c r="BJ42" s="657">
        <v>495</v>
      </c>
      <c r="BK42" s="657">
        <v>520</v>
      </c>
      <c r="BL42" s="657">
        <v>520</v>
      </c>
      <c r="BM42" s="629"/>
      <c r="BN42" s="672">
        <v>350</v>
      </c>
      <c r="BO42" s="629"/>
      <c r="BP42" s="630">
        <v>355</v>
      </c>
      <c r="BQ42" s="657">
        <v>360</v>
      </c>
      <c r="BR42" s="630">
        <v>445</v>
      </c>
      <c r="BS42" s="657">
        <v>425</v>
      </c>
      <c r="BT42" s="712">
        <v>475</v>
      </c>
      <c r="BU42" s="724">
        <v>570</v>
      </c>
      <c r="BV42" s="628"/>
      <c r="BW42" s="724">
        <v>290</v>
      </c>
      <c r="BX42" s="672">
        <v>345</v>
      </c>
      <c r="BY42" s="724">
        <v>280</v>
      </c>
      <c r="BZ42" s="672">
        <v>345</v>
      </c>
      <c r="CA42" s="724">
        <v>355</v>
      </c>
      <c r="CB42" s="724">
        <v>365</v>
      </c>
      <c r="CC42" s="630">
        <v>375</v>
      </c>
      <c r="CD42" s="630">
        <v>440</v>
      </c>
      <c r="CE42" s="747">
        <v>460</v>
      </c>
      <c r="CF42" s="747">
        <v>470</v>
      </c>
      <c r="CG42" s="747">
        <v>450</v>
      </c>
    </row>
    <row r="43" spans="1:85" s="507" customFormat="1">
      <c r="A43" s="624" t="s">
        <v>279</v>
      </c>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53"/>
      <c r="AY43" s="647"/>
      <c r="AZ43" s="654"/>
      <c r="BA43" s="647"/>
      <c r="BB43" s="647"/>
      <c r="BC43" s="657"/>
      <c r="BD43" s="843"/>
      <c r="BE43" s="657"/>
      <c r="BF43" s="657"/>
      <c r="BG43" s="657"/>
      <c r="BH43" s="629"/>
      <c r="BI43" s="657"/>
      <c r="BJ43" s="657"/>
      <c r="BK43" s="657"/>
      <c r="BL43" s="657"/>
      <c r="BM43" s="629"/>
      <c r="BN43" s="672"/>
      <c r="BO43" s="629"/>
      <c r="BP43" s="630"/>
      <c r="BQ43" s="657"/>
      <c r="BR43" s="630"/>
      <c r="BS43" s="657"/>
      <c r="BT43" s="712"/>
      <c r="BU43" s="724"/>
      <c r="BV43" s="628"/>
      <c r="BW43" s="630">
        <v>285</v>
      </c>
      <c r="BX43" s="724">
        <v>305</v>
      </c>
      <c r="BY43" s="724">
        <v>325</v>
      </c>
      <c r="BZ43" s="724">
        <v>312.5</v>
      </c>
      <c r="CA43" s="724">
        <v>330</v>
      </c>
      <c r="CB43" s="724">
        <v>345</v>
      </c>
      <c r="CC43" s="724">
        <v>370</v>
      </c>
      <c r="CD43" s="724">
        <v>445</v>
      </c>
      <c r="CE43" s="747">
        <v>460</v>
      </c>
      <c r="CF43" s="747">
        <v>470</v>
      </c>
      <c r="CG43" s="747">
        <v>450</v>
      </c>
    </row>
    <row r="44" spans="1:85" s="507" customFormat="1">
      <c r="A44" s="625"/>
      <c r="B44" s="627"/>
      <c r="C44" s="627"/>
      <c r="D44" s="627"/>
      <c r="E44" s="627"/>
      <c r="F44" s="627"/>
      <c r="G44" s="627"/>
      <c r="H44" s="627"/>
      <c r="I44" s="627"/>
      <c r="J44" s="627"/>
      <c r="K44" s="627"/>
      <c r="L44" s="627"/>
      <c r="M44" s="627"/>
      <c r="N44" s="628"/>
      <c r="O44" s="627"/>
      <c r="P44" s="627"/>
      <c r="Q44" s="627"/>
      <c r="R44" s="627"/>
      <c r="S44" s="629"/>
      <c r="T44" s="629"/>
      <c r="U44" s="629"/>
      <c r="V44" s="629"/>
      <c r="W44" s="629"/>
      <c r="X44" s="629"/>
      <c r="Y44" s="629"/>
      <c r="Z44" s="629"/>
      <c r="AA44" s="629"/>
      <c r="AB44" s="629"/>
      <c r="AC44" s="629"/>
      <c r="AD44" s="630"/>
      <c r="AE44" s="629"/>
      <c r="AF44" s="629"/>
      <c r="AG44" s="629"/>
      <c r="AH44" s="629"/>
      <c r="AI44" s="629"/>
      <c r="AJ44" s="629"/>
      <c r="AK44" s="629"/>
      <c r="AL44" s="629"/>
      <c r="AM44" s="629"/>
      <c r="AN44" s="629"/>
      <c r="AO44" s="629"/>
      <c r="AP44" s="629"/>
      <c r="AQ44" s="629"/>
      <c r="AR44" s="629"/>
      <c r="AS44" s="629"/>
      <c r="AT44" s="629"/>
      <c r="AU44" s="630"/>
      <c r="AV44" s="632"/>
      <c r="AW44" s="632"/>
      <c r="AX44" s="644"/>
      <c r="AY44" s="632"/>
      <c r="AZ44" s="644"/>
      <c r="BA44" s="644"/>
      <c r="BB44" s="644"/>
      <c r="BC44" s="644"/>
      <c r="BD44" s="644"/>
      <c r="BE44" s="644"/>
      <c r="BF44" s="644"/>
      <c r="BG44" s="644"/>
      <c r="BH44" s="644"/>
      <c r="BI44" s="644"/>
      <c r="BJ44" s="644"/>
      <c r="BK44" s="627"/>
      <c r="BL44" s="627"/>
      <c r="BM44" s="627"/>
      <c r="BN44" s="627"/>
      <c r="BO44" s="627"/>
      <c r="BP44" s="627"/>
      <c r="BQ44" s="657"/>
      <c r="BR44" s="627"/>
      <c r="BS44" s="627"/>
      <c r="BT44" s="505"/>
      <c r="BU44" s="505"/>
      <c r="BV44" s="505"/>
      <c r="BW44" s="505"/>
    </row>
    <row r="45" spans="1:85" s="507" customFormat="1">
      <c r="A45" s="638" t="s">
        <v>253</v>
      </c>
      <c r="B45" s="639"/>
      <c r="C45" s="639"/>
      <c r="D45" s="639"/>
      <c r="E45" s="639"/>
      <c r="F45" s="639"/>
      <c r="G45" s="639"/>
      <c r="H45" s="639"/>
      <c r="I45" s="639"/>
      <c r="J45" s="639"/>
      <c r="K45" s="639"/>
      <c r="L45" s="639"/>
      <c r="M45" s="639"/>
      <c r="N45" s="640"/>
      <c r="O45" s="639"/>
      <c r="P45" s="639"/>
      <c r="Q45" s="639"/>
      <c r="R45" s="639"/>
      <c r="S45" s="637"/>
      <c r="T45" s="637"/>
      <c r="U45" s="637"/>
      <c r="V45" s="637"/>
      <c r="W45" s="637"/>
      <c r="X45" s="637"/>
      <c r="Y45" s="637"/>
      <c r="Z45" s="637"/>
      <c r="AA45" s="637"/>
      <c r="AB45" s="637"/>
      <c r="AC45" s="637"/>
      <c r="AD45" s="637"/>
      <c r="AE45" s="637"/>
      <c r="AF45" s="637"/>
      <c r="AG45" s="637"/>
      <c r="AH45" s="637"/>
      <c r="AI45" s="637"/>
      <c r="AJ45" s="637"/>
      <c r="AK45" s="637"/>
      <c r="AL45" s="637"/>
      <c r="AM45" s="637"/>
      <c r="AN45" s="637"/>
      <c r="AO45" s="637"/>
      <c r="AP45" s="637"/>
      <c r="AQ45" s="637"/>
      <c r="AR45" s="637"/>
      <c r="AS45" s="637"/>
      <c r="AT45" s="637"/>
      <c r="AU45" s="637"/>
      <c r="AV45" s="637"/>
      <c r="AW45" s="637"/>
      <c r="AX45" s="642">
        <f>AX6-AX21</f>
        <v>98.600000000000023</v>
      </c>
      <c r="AY45" s="642">
        <f t="shared" ref="AY45:CE45" si="51">AY6-AY21</f>
        <v>149.33000000000004</v>
      </c>
      <c r="AZ45" s="642">
        <f t="shared" si="51"/>
        <v>198.55499999999995</v>
      </c>
      <c r="BA45" s="642">
        <f t="shared" si="51"/>
        <v>95.189999999999941</v>
      </c>
      <c r="BB45" s="642">
        <f t="shared" si="51"/>
        <v>124.06000000000006</v>
      </c>
      <c r="BC45" s="642">
        <f t="shared" si="51"/>
        <v>98.595000000000027</v>
      </c>
      <c r="BD45" s="642">
        <f t="shared" si="51"/>
        <v>65.75</v>
      </c>
      <c r="BE45" s="642">
        <f t="shared" si="51"/>
        <v>35.335000000000036</v>
      </c>
      <c r="BF45" s="642">
        <f t="shared" si="51"/>
        <v>-65.410000000000082</v>
      </c>
      <c r="BG45" s="642">
        <f t="shared" si="51"/>
        <v>38.25</v>
      </c>
      <c r="BH45" s="642">
        <f t="shared" si="51"/>
        <v>70.773333333333255</v>
      </c>
      <c r="BI45" s="642">
        <f t="shared" si="51"/>
        <v>86.509999999999991</v>
      </c>
      <c r="BJ45" s="642">
        <f t="shared" si="51"/>
        <v>69.269999999999982</v>
      </c>
      <c r="BK45" s="642">
        <f t="shared" si="51"/>
        <v>70.980000000000018</v>
      </c>
      <c r="BL45" s="642">
        <f t="shared" si="51"/>
        <v>26.050000000000068</v>
      </c>
      <c r="BM45" s="642">
        <f t="shared" si="51"/>
        <v>51.099999999999966</v>
      </c>
      <c r="BN45" s="642">
        <f t="shared" si="51"/>
        <v>165.45000000000005</v>
      </c>
      <c r="BO45" s="642">
        <f t="shared" si="51"/>
        <v>89.324999999999989</v>
      </c>
      <c r="BP45" s="642">
        <f t="shared" si="51"/>
        <v>155.76999999999998</v>
      </c>
      <c r="BQ45" s="642">
        <f t="shared" si="51"/>
        <v>129.63</v>
      </c>
      <c r="BR45" s="642">
        <f t="shared" si="51"/>
        <v>110.5</v>
      </c>
      <c r="BS45" s="642">
        <f t="shared" si="51"/>
        <v>167.57499999999993</v>
      </c>
      <c r="BT45" s="642">
        <f t="shared" si="51"/>
        <v>74.295000000000073</v>
      </c>
      <c r="BU45" s="642">
        <f t="shared" si="51"/>
        <v>-64.800000000000011</v>
      </c>
      <c r="BV45" s="642">
        <f t="shared" si="51"/>
        <v>-109.03818181818184</v>
      </c>
      <c r="BW45" s="642">
        <f t="shared" si="51"/>
        <v>-99.799999999999983</v>
      </c>
      <c r="BX45" s="642">
        <f t="shared" si="51"/>
        <v>-90.466666666666669</v>
      </c>
      <c r="BY45" s="642">
        <f t="shared" si="51"/>
        <v>42.730000000000018</v>
      </c>
      <c r="BZ45" s="642">
        <f t="shared" si="51"/>
        <v>51.916666666666686</v>
      </c>
      <c r="CA45" s="642">
        <f t="shared" si="51"/>
        <v>45.599999999999909</v>
      </c>
      <c r="CB45" s="642">
        <f t="shared" si="51"/>
        <v>37.226969696969661</v>
      </c>
      <c r="CC45" s="642">
        <f t="shared" si="51"/>
        <v>17.986666666666736</v>
      </c>
      <c r="CD45" s="642">
        <f t="shared" si="51"/>
        <v>-63.199999999999989</v>
      </c>
      <c r="CE45" s="642">
        <f t="shared" si="51"/>
        <v>-77.983333333333348</v>
      </c>
      <c r="CF45" s="642">
        <f>CF6-CF21</f>
        <v>-66.666666666666686</v>
      </c>
      <c r="CG45" s="642">
        <f>CG6-CG21</f>
        <v>-36.591666666666697</v>
      </c>
    </row>
    <row r="46" spans="1:85" s="507" customFormat="1">
      <c r="A46" s="842"/>
      <c r="B46" s="505"/>
      <c r="C46" s="505"/>
      <c r="D46" s="505"/>
      <c r="E46" s="505"/>
      <c r="F46" s="505"/>
      <c r="G46" s="505"/>
      <c r="H46" s="505"/>
      <c r="I46" s="505"/>
      <c r="J46" s="505"/>
      <c r="K46" s="505"/>
      <c r="L46" s="505"/>
      <c r="M46" s="505"/>
      <c r="N46" s="506"/>
      <c r="O46" s="505"/>
      <c r="P46" s="505"/>
      <c r="Q46" s="505"/>
      <c r="R46" s="505"/>
      <c r="AD46" s="521"/>
      <c r="AU46" s="521"/>
      <c r="BB46" s="623"/>
    </row>
    <row r="47" spans="1:85">
      <c r="D47" s="509"/>
      <c r="E47" s="509"/>
      <c r="F47" s="509"/>
      <c r="G47" s="509"/>
      <c r="H47" s="509"/>
      <c r="I47" s="509"/>
      <c r="J47" s="509"/>
      <c r="K47" s="509"/>
      <c r="L47" s="509"/>
      <c r="M47" s="509"/>
      <c r="BU47" s="725"/>
    </row>
    <row r="48" spans="1:85">
      <c r="D48" s="509"/>
      <c r="E48" s="509"/>
      <c r="F48" s="509"/>
      <c r="G48" s="509"/>
      <c r="H48" s="509"/>
      <c r="I48" s="509"/>
      <c r="J48" s="509"/>
      <c r="K48" s="509"/>
      <c r="L48" s="509"/>
      <c r="M48" s="509"/>
    </row>
    <row r="425" spans="1:80" s="508" customFormat="1">
      <c r="A425" s="432"/>
      <c r="I425" s="508">
        <v>333</v>
      </c>
      <c r="N425" s="510"/>
      <c r="S425" s="432"/>
      <c r="T425" s="432"/>
      <c r="U425" s="432"/>
      <c r="V425" s="432"/>
      <c r="W425" s="432"/>
      <c r="X425" s="432"/>
      <c r="Y425" s="432"/>
      <c r="Z425" s="432"/>
      <c r="AA425" s="432"/>
      <c r="AB425" s="432"/>
      <c r="AC425" s="432"/>
      <c r="AD425" s="518"/>
      <c r="AE425" s="432"/>
      <c r="AF425" s="432"/>
      <c r="AG425" s="432"/>
      <c r="AH425" s="432"/>
      <c r="AI425" s="432"/>
      <c r="AJ425" s="432"/>
      <c r="AK425" s="432"/>
      <c r="AL425" s="432"/>
      <c r="AM425" s="432"/>
      <c r="AN425" s="432"/>
      <c r="AO425" s="432"/>
      <c r="AP425" s="432"/>
      <c r="AQ425" s="432"/>
      <c r="AR425" s="432"/>
      <c r="AS425" s="432"/>
      <c r="AT425" s="432"/>
      <c r="AU425" s="432"/>
      <c r="AV425" s="432"/>
      <c r="AW425" s="432"/>
      <c r="AX425" s="432"/>
      <c r="AY425" s="432"/>
      <c r="AZ425" s="432"/>
      <c r="BA425" s="432"/>
      <c r="BB425"/>
      <c r="BC425" s="432"/>
      <c r="BD425" s="432"/>
      <c r="BE425" s="432"/>
      <c r="BF425" s="432"/>
      <c r="BG425" s="432"/>
      <c r="BH425" s="432"/>
      <c r="BI425" s="432"/>
      <c r="BJ425" s="432"/>
      <c r="BK425" s="432"/>
      <c r="BL425" s="432"/>
      <c r="BM425" s="432"/>
      <c r="BN425" s="432"/>
      <c r="BO425" s="432"/>
      <c r="BP425" s="432"/>
      <c r="BQ425" s="432"/>
      <c r="BR425" s="432"/>
      <c r="BS425" s="432"/>
      <c r="BT425" s="432"/>
      <c r="BU425" s="432"/>
      <c r="BV425" s="432"/>
      <c r="BW425" s="432"/>
      <c r="BX425" s="432"/>
      <c r="BY425" s="432"/>
      <c r="BZ425" s="432"/>
      <c r="CA425" s="432"/>
      <c r="CB425" s="432"/>
    </row>
    <row r="570" spans="14:14">
      <c r="N570" s="510">
        <v>32.659999999999997</v>
      </c>
    </row>
    <row r="572" spans="14:14">
      <c r="N572" s="510">
        <v>31.45</v>
      </c>
    </row>
    <row r="578" spans="14:14">
      <c r="N578" s="510">
        <v>26.62</v>
      </c>
    </row>
  </sheetData>
  <mergeCells count="10">
    <mergeCell ref="BH2:BS2"/>
    <mergeCell ref="BT2:CC2"/>
    <mergeCell ref="CF2:CG2"/>
    <mergeCell ref="A17:BW17"/>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78"/>
  <sheetViews>
    <sheetView zoomScale="85" zoomScaleNormal="85" workbookViewId="0">
      <selection activeCell="BX9" sqref="BX9"/>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customWidth="1"/>
    <col min="76" max="76" width="11.25" style="432" customWidth="1"/>
    <col min="77" max="78" width="10.5" style="432" customWidth="1"/>
    <col min="79" max="79" width="11.375" style="432" customWidth="1"/>
    <col min="80" max="80" width="10" style="432" customWidth="1"/>
    <col min="81" max="82" width="11.5" style="432" customWidth="1"/>
    <col min="83" max="83" width="11.625" style="432" customWidth="1"/>
    <col min="84" max="84" width="9.125" style="432" customWidth="1"/>
    <col min="85" max="85" width="9.5" style="432" bestFit="1" customWidth="1"/>
    <col min="86" max="86" width="11.375" style="432" bestFit="1" customWidth="1"/>
    <col min="87" max="16384" width="9.125" style="432"/>
  </cols>
  <sheetData>
    <row r="1" spans="1:86" ht="18.75" thickBot="1">
      <c r="A1" s="428" t="s">
        <v>379</v>
      </c>
      <c r="B1" s="429"/>
      <c r="C1" s="429"/>
      <c r="D1" s="429"/>
      <c r="E1" s="429"/>
      <c r="F1" s="429"/>
      <c r="G1" s="429"/>
      <c r="H1" s="429"/>
      <c r="I1" s="429"/>
      <c r="J1" s="429"/>
      <c r="K1" s="429"/>
      <c r="L1" s="430"/>
      <c r="M1" s="430"/>
      <c r="N1" s="431"/>
      <c r="O1" s="431"/>
      <c r="P1" s="431"/>
      <c r="Q1" s="431"/>
      <c r="R1" s="431"/>
      <c r="BB1" s="548"/>
    </row>
    <row r="2" spans="1:86"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c r="CF2" s="1236">
        <v>2021</v>
      </c>
      <c r="CG2" s="1236"/>
      <c r="CH2" s="804"/>
    </row>
    <row r="3" spans="1:86"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c r="CF3" s="803">
        <v>44197</v>
      </c>
      <c r="CG3" s="803">
        <v>44228</v>
      </c>
      <c r="CH3" s="803">
        <v>44256</v>
      </c>
    </row>
    <row r="4" spans="1:86">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37">
        <v>43.987250000000003</v>
      </c>
      <c r="CB4" s="737">
        <v>41.49522727272727</v>
      </c>
      <c r="CC4" s="737">
        <v>40.661136363636366</v>
      </c>
      <c r="CD4" s="699">
        <v>43.39</v>
      </c>
      <c r="CE4" s="699">
        <v>49.7</v>
      </c>
      <c r="CF4" s="699">
        <v>50</v>
      </c>
      <c r="CG4" s="699">
        <v>49.9</v>
      </c>
      <c r="CH4" s="699">
        <v>50</v>
      </c>
    </row>
    <row r="5" spans="1:86"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37">
        <v>42.899999999999991</v>
      </c>
      <c r="CB5" s="737">
        <v>42.988181818181815</v>
      </c>
      <c r="CC5" s="737">
        <v>41.730000000000004</v>
      </c>
      <c r="CD5" s="699">
        <v>40.549999999999997</v>
      </c>
      <c r="CE5" s="699">
        <v>46.300000000000004</v>
      </c>
      <c r="CF5" s="699">
        <v>47.7</v>
      </c>
      <c r="CG5" s="699">
        <v>47.699999999999996</v>
      </c>
      <c r="CH5" s="699">
        <v>47.6</v>
      </c>
    </row>
    <row r="6" spans="1:86"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G6" si="11">(BV5*9)+12</f>
        <v>298.46181818181816</v>
      </c>
      <c r="BW6" s="737">
        <f t="shared" si="11"/>
        <v>178.95000000000002</v>
      </c>
      <c r="BX6" s="737">
        <f t="shared" si="11"/>
        <v>248.70000000000002</v>
      </c>
      <c r="BY6" s="737">
        <f t="shared" si="11"/>
        <v>362.73</v>
      </c>
      <c r="BZ6" s="737">
        <f t="shared" si="11"/>
        <v>387.75</v>
      </c>
      <c r="CA6" s="737">
        <f t="shared" si="11"/>
        <v>398.09999999999991</v>
      </c>
      <c r="CB6" s="737">
        <f t="shared" si="11"/>
        <v>398.89363636363635</v>
      </c>
      <c r="CC6" s="737">
        <f t="shared" si="11"/>
        <v>387.57000000000005</v>
      </c>
      <c r="CD6" s="699">
        <f t="shared" si="11"/>
        <v>376.95</v>
      </c>
      <c r="CE6" s="699">
        <f t="shared" si="11"/>
        <v>428.70000000000005</v>
      </c>
      <c r="CF6" s="699">
        <f t="shared" si="11"/>
        <v>441.3</v>
      </c>
      <c r="CG6" s="699">
        <f t="shared" si="11"/>
        <v>441.29999999999995</v>
      </c>
      <c r="CH6" s="699">
        <f t="shared" ref="CH6" si="12">(CH5*9)+12</f>
        <v>440.40000000000003</v>
      </c>
    </row>
    <row r="7" spans="1:86"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CG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8">
        <f t="shared" si="14"/>
        <v>340</v>
      </c>
      <c r="BY7" s="708">
        <f t="shared" si="14"/>
        <v>340</v>
      </c>
      <c r="BZ7" s="708">
        <f t="shared" si="14"/>
        <v>350</v>
      </c>
      <c r="CA7" s="708">
        <f t="shared" si="14"/>
        <v>355</v>
      </c>
      <c r="CB7" s="708">
        <f t="shared" si="14"/>
        <v>360</v>
      </c>
      <c r="CC7" s="708">
        <f t="shared" si="14"/>
        <v>377.5</v>
      </c>
      <c r="CD7" s="708">
        <f t="shared" si="14"/>
        <v>435</v>
      </c>
      <c r="CE7" s="708">
        <f t="shared" si="14"/>
        <v>455</v>
      </c>
      <c r="CF7" s="700">
        <f t="shared" si="14"/>
        <v>462.5</v>
      </c>
      <c r="CG7" s="700">
        <f t="shared" si="14"/>
        <v>450</v>
      </c>
      <c r="CH7" s="700">
        <f t="shared" ref="CH7" si="15">(CH8+CH9)/2</f>
        <v>427.5</v>
      </c>
    </row>
    <row r="8" spans="1:86"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9">
        <v>375</v>
      </c>
      <c r="CD8" s="709">
        <v>430</v>
      </c>
      <c r="CE8" s="709">
        <v>450</v>
      </c>
      <c r="CF8" s="707">
        <v>465</v>
      </c>
      <c r="CG8" s="707">
        <v>450</v>
      </c>
      <c r="CH8" s="707">
        <v>425</v>
      </c>
    </row>
    <row r="9" spans="1:86"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9">
        <v>380</v>
      </c>
      <c r="CD9" s="709">
        <v>440</v>
      </c>
      <c r="CE9" s="709">
        <v>460</v>
      </c>
      <c r="CF9" s="707">
        <v>460</v>
      </c>
      <c r="CG9" s="707">
        <v>450</v>
      </c>
      <c r="CH9" s="707">
        <v>430</v>
      </c>
    </row>
    <row r="10" spans="1:86"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G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-17.579999999999927</v>
      </c>
      <c r="BU10" s="710">
        <f t="shared" si="16"/>
        <v>-42.300000000000011</v>
      </c>
      <c r="BV10" s="710">
        <f t="shared" si="16"/>
        <v>-156.53818181818184</v>
      </c>
      <c r="BW10" s="710">
        <f t="shared" si="16"/>
        <v>-56.049999999999983</v>
      </c>
      <c r="BX10" s="710">
        <f t="shared" si="16"/>
        <v>-91.299999999999983</v>
      </c>
      <c r="BY10" s="710">
        <f t="shared" si="16"/>
        <v>22.730000000000018</v>
      </c>
      <c r="BZ10" s="710">
        <f t="shared" si="16"/>
        <v>37.75</v>
      </c>
      <c r="CA10" s="710">
        <f t="shared" si="16"/>
        <v>43.099999999999909</v>
      </c>
      <c r="CB10" s="710">
        <f t="shared" si="16"/>
        <v>38.893636363636347</v>
      </c>
      <c r="CC10" s="710">
        <f t="shared" si="16"/>
        <v>10.07000000000005</v>
      </c>
      <c r="CD10" s="710">
        <f t="shared" si="16"/>
        <v>-58.050000000000011</v>
      </c>
      <c r="CE10" s="701">
        <f t="shared" si="16"/>
        <v>-26.299999999999955</v>
      </c>
      <c r="CF10" s="701">
        <f t="shared" si="16"/>
        <v>-21.199999999999989</v>
      </c>
      <c r="CG10" s="701">
        <f t="shared" si="16"/>
        <v>-8.7000000000000455</v>
      </c>
      <c r="CH10" s="701">
        <f t="shared" ref="CH10" si="17">CH6-CH7</f>
        <v>12.900000000000034</v>
      </c>
    </row>
    <row r="11" spans="1:86"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6"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G12" si="18">BZ3</f>
        <v>44013</v>
      </c>
      <c r="CA12" s="573">
        <f t="shared" si="18"/>
        <v>44044</v>
      </c>
      <c r="CB12" s="573">
        <f t="shared" si="18"/>
        <v>44075</v>
      </c>
      <c r="CC12" s="573">
        <f t="shared" si="18"/>
        <v>44105</v>
      </c>
      <c r="CD12" s="573">
        <f t="shared" si="18"/>
        <v>44136</v>
      </c>
      <c r="CE12" s="573">
        <f t="shared" si="18"/>
        <v>44166</v>
      </c>
      <c r="CF12" s="803">
        <f t="shared" si="18"/>
        <v>44197</v>
      </c>
      <c r="CG12" s="803">
        <f t="shared" si="18"/>
        <v>44228</v>
      </c>
      <c r="CH12" s="803">
        <f t="shared" ref="CH12" si="19">CH3</f>
        <v>44256</v>
      </c>
    </row>
    <row r="13" spans="1:86" ht="18.75" thickBot="1">
      <c r="A13" s="484" t="s">
        <v>237</v>
      </c>
      <c r="B13" s="452">
        <f t="shared" ref="B13:M13" si="20">(B7/11.6)-B4</f>
        <v>-7.6432512315270955</v>
      </c>
      <c r="C13" s="453">
        <f t="shared" si="20"/>
        <v>-16.01966379310344</v>
      </c>
      <c r="D13" s="453">
        <f t="shared" si="20"/>
        <v>-12.933589341692787</v>
      </c>
      <c r="E13" s="453">
        <f t="shared" si="20"/>
        <v>-18.549523809523819</v>
      </c>
      <c r="F13" s="453">
        <f t="shared" si="20"/>
        <v>-23.125965517241376</v>
      </c>
      <c r="G13" s="453">
        <f t="shared" si="20"/>
        <v>-25.667405582922832</v>
      </c>
      <c r="H13" s="453">
        <f t="shared" si="20"/>
        <v>-21.0679235382309</v>
      </c>
      <c r="I13" s="453">
        <f t="shared" si="20"/>
        <v>-15.200205254515595</v>
      </c>
      <c r="J13" s="454">
        <f t="shared" si="20"/>
        <v>-17.189435736677126</v>
      </c>
      <c r="K13" s="454">
        <f t="shared" si="20"/>
        <v>-14.631739811912215</v>
      </c>
      <c r="L13" s="455">
        <f t="shared" si="20"/>
        <v>-6.3630131362889983</v>
      </c>
      <c r="M13" s="485">
        <f t="shared" si="20"/>
        <v>5.6571964017990979</v>
      </c>
      <c r="N13" s="452">
        <f t="shared" ref="N13:N14" si="21">AVERAGE(B13:D13)</f>
        <v>-12.198834788774441</v>
      </c>
      <c r="O13" s="453">
        <f t="shared" ref="O13:O14" si="22">AVERAGE(E13:G13)</f>
        <v>-22.447631636562676</v>
      </c>
      <c r="P13" s="453">
        <f t="shared" ref="P13:P14" si="23">AVERAGE(H13:J13)</f>
        <v>-17.81918817647454</v>
      </c>
      <c r="Q13" s="486">
        <f t="shared" ref="Q13:Q14" si="24">AVERAGE(K13:M13)</f>
        <v>-5.112518848800705</v>
      </c>
      <c r="R13" s="487">
        <f t="shared" ref="R13:R14" si="25">AVERAGE(B13:M13)</f>
        <v>-14.39454336265309</v>
      </c>
      <c r="S13" s="456">
        <f t="shared" ref="S13:AD13" si="26">(S7/11.6)-S4</f>
        <v>4.4836034482758613</v>
      </c>
      <c r="T13" s="457">
        <f t="shared" si="26"/>
        <v>-3.7965517241379274</v>
      </c>
      <c r="U13" s="457">
        <f t="shared" si="26"/>
        <v>-9.065517241379311</v>
      </c>
      <c r="V13" s="457">
        <f t="shared" si="26"/>
        <v>-10.407405582922831</v>
      </c>
      <c r="W13" s="457">
        <f t="shared" si="26"/>
        <v>-14.353934169278993</v>
      </c>
      <c r="X13" s="457">
        <f t="shared" si="26"/>
        <v>-16.715353901996366</v>
      </c>
      <c r="Y13" s="488">
        <f t="shared" si="26"/>
        <v>-16.511724137931033</v>
      </c>
      <c r="Z13" s="512">
        <f t="shared" si="26"/>
        <v>-18.960893416927892</v>
      </c>
      <c r="AA13" s="512">
        <f t="shared" si="26"/>
        <v>-17.036420361247952</v>
      </c>
      <c r="AB13" s="457">
        <f t="shared" si="26"/>
        <v>-18.639696223316911</v>
      </c>
      <c r="AC13" s="488">
        <f t="shared" si="26"/>
        <v>-8.5197178683385602</v>
      </c>
      <c r="AD13" s="520">
        <f t="shared" si="26"/>
        <v>-17.959688013136294</v>
      </c>
      <c r="AE13" s="459">
        <f t="shared" ref="AE13:AE14" si="27">AVERAGE(S13:U13)</f>
        <v>-2.7928218390804589</v>
      </c>
      <c r="AF13" s="458">
        <f t="shared" ref="AF13:AF14" si="28">AVERAGE(V13:X13)</f>
        <v>-13.825564551399395</v>
      </c>
      <c r="AG13" s="458">
        <f t="shared" ref="AG13:AG14" si="29">AVERAGE(Y13:AA13)</f>
        <v>-17.503012638702291</v>
      </c>
      <c r="AH13" s="458">
        <f t="shared" ref="AH13:AH14" si="30">AVERAGE(AB13:AD13)</f>
        <v>-15.039700701597255</v>
      </c>
      <c r="AI13" s="531">
        <f t="shared" ref="AI13:AI14" si="31">AVERAGE(S13:AD13)</f>
        <v>-12.290274932694849</v>
      </c>
      <c r="AJ13" s="619">
        <f t="shared" ref="AJ13:CG13" si="32">(AJ7/11.6)-AJ4</f>
        <v>-13.633793103448276</v>
      </c>
      <c r="AK13" s="620">
        <f t="shared" si="32"/>
        <v>-6.5951724137931009</v>
      </c>
      <c r="AL13" s="545">
        <f t="shared" si="32"/>
        <v>-4.6482758620689637</v>
      </c>
      <c r="AM13" s="546">
        <f t="shared" si="32"/>
        <v>-12.634827586206896</v>
      </c>
      <c r="AN13" s="546">
        <f t="shared" si="32"/>
        <v>-17.134827586206896</v>
      </c>
      <c r="AO13" s="546">
        <f t="shared" si="32"/>
        <v>-13.064827586206896</v>
      </c>
      <c r="AP13" s="546">
        <f t="shared" si="32"/>
        <v>-16.966551724137929</v>
      </c>
      <c r="AQ13" s="546">
        <f t="shared" si="32"/>
        <v>-12.28896551724138</v>
      </c>
      <c r="AR13" s="546">
        <f t="shared" si="32"/>
        <v>-11.427120689655169</v>
      </c>
      <c r="AS13" s="546">
        <f t="shared" si="32"/>
        <v>-5.7655172413793068</v>
      </c>
      <c r="AT13" s="546">
        <f t="shared" si="32"/>
        <v>-11.03551724137931</v>
      </c>
      <c r="AU13" s="621">
        <f t="shared" si="32"/>
        <v>-11.600000000000001</v>
      </c>
      <c r="AV13" s="568">
        <f t="shared" si="32"/>
        <v>-16.189999999999998</v>
      </c>
      <c r="AW13" s="569">
        <f t="shared" si="32"/>
        <v>-18.323448275862063</v>
      </c>
      <c r="AX13" s="569">
        <f t="shared" si="32"/>
        <v>-22.007241379310344</v>
      </c>
      <c r="AY13" s="569">
        <f t="shared" si="32"/>
        <v>-27.537241379310338</v>
      </c>
      <c r="AZ13" s="569">
        <f t="shared" si="32"/>
        <v>-31.091034482758616</v>
      </c>
      <c r="BA13" s="569">
        <f t="shared" si="32"/>
        <v>-25.314137931034487</v>
      </c>
      <c r="BB13" s="569">
        <f t="shared" si="32"/>
        <v>-24.628620689655179</v>
      </c>
      <c r="BC13" s="569">
        <f t="shared" si="32"/>
        <v>-21.843448275862059</v>
      </c>
      <c r="BD13" s="569">
        <f t="shared" si="32"/>
        <v>-21.767241379310342</v>
      </c>
      <c r="BE13" s="569">
        <f t="shared" si="32"/>
        <v>-22.924482758620691</v>
      </c>
      <c r="BF13" s="569">
        <f t="shared" si="32"/>
        <v>-19.654827586206899</v>
      </c>
      <c r="BG13" s="664">
        <f t="shared" si="32"/>
        <v>-20.25103448275862</v>
      </c>
      <c r="BH13" s="669">
        <f t="shared" si="32"/>
        <v>-22.442068965517237</v>
      </c>
      <c r="BI13" s="669">
        <f t="shared" si="32"/>
        <v>-25.345862068965509</v>
      </c>
      <c r="BJ13" s="669">
        <f t="shared" si="32"/>
        <v>-23.395517241379316</v>
      </c>
      <c r="BK13" s="669">
        <f t="shared" si="32"/>
        <v>-25.691379310344828</v>
      </c>
      <c r="BL13" s="669">
        <f t="shared" si="32"/>
        <v>-23.905862068965511</v>
      </c>
      <c r="BM13" s="669">
        <f t="shared" si="32"/>
        <v>-25.337586206896546</v>
      </c>
      <c r="BN13" s="669">
        <f t="shared" si="32"/>
        <v>-31.78448275862069</v>
      </c>
      <c r="BO13" s="669">
        <f t="shared" si="32"/>
        <v>-27.64448275862069</v>
      </c>
      <c r="BP13" s="669">
        <f t="shared" si="32"/>
        <v>-30.516551724137926</v>
      </c>
      <c r="BQ13" s="669">
        <f t="shared" si="32"/>
        <v>-22.516551724137926</v>
      </c>
      <c r="BR13" s="669">
        <f t="shared" si="32"/>
        <v>-24.084482758620688</v>
      </c>
      <c r="BS13" s="669">
        <f t="shared" si="32"/>
        <v>-25.422413793103445</v>
      </c>
      <c r="BT13" s="669">
        <f>(BT7/11.6)-BT4</f>
        <v>-14.505517241379316</v>
      </c>
      <c r="BU13" s="669">
        <f t="shared" si="32"/>
        <v>-8.9613793103448245</v>
      </c>
      <c r="BV13" s="669">
        <f>(BV7/11.6)-BV4</f>
        <v>5.5241379310344811</v>
      </c>
      <c r="BW13" s="669">
        <f t="shared" si="32"/>
        <v>-0.13137931034482619</v>
      </c>
      <c r="BX13" s="669">
        <f t="shared" si="32"/>
        <v>-1.1596551724137925</v>
      </c>
      <c r="BY13" s="669">
        <f t="shared" si="32"/>
        <v>-11.479655172413793</v>
      </c>
      <c r="BZ13" s="669">
        <f t="shared" si="32"/>
        <v>-12.827586206896552</v>
      </c>
      <c r="CA13" s="669">
        <f t="shared" si="32"/>
        <v>-13.383801724137932</v>
      </c>
      <c r="CB13" s="669">
        <f t="shared" si="32"/>
        <v>-10.46074451410658</v>
      </c>
      <c r="CC13" s="669">
        <f t="shared" si="32"/>
        <v>-8.1180329153605015</v>
      </c>
      <c r="CD13" s="669">
        <f t="shared" si="32"/>
        <v>-5.8900000000000006</v>
      </c>
      <c r="CE13" s="664">
        <f t="shared" si="32"/>
        <v>-10.475862068965519</v>
      </c>
      <c r="CF13" s="664">
        <f t="shared" si="32"/>
        <v>-10.129310344827587</v>
      </c>
      <c r="CG13" s="664">
        <f t="shared" si="32"/>
        <v>-11.106896551724134</v>
      </c>
      <c r="CH13" s="664">
        <f t="shared" ref="CH13" si="33">(CH7/11.6)-CH4</f>
        <v>-13.146551724137929</v>
      </c>
    </row>
    <row r="14" spans="1:86" s="503" customFormat="1" ht="18" hidden="1" customHeight="1">
      <c r="A14" s="489" t="s">
        <v>238</v>
      </c>
      <c r="B14" s="812">
        <f>(333/11.6)-B4</f>
        <v>-16.867389162561576</v>
      </c>
      <c r="C14" s="813">
        <f t="shared" ref="C14:M14" si="34">(333/11.6)-C4</f>
        <v>-27.140353448275857</v>
      </c>
      <c r="D14" s="813">
        <f t="shared" si="34"/>
        <v>-25.950830721003133</v>
      </c>
      <c r="E14" s="813">
        <f t="shared" si="34"/>
        <v>-29.842627257799681</v>
      </c>
      <c r="F14" s="813">
        <f t="shared" si="34"/>
        <v>-34.85010344827586</v>
      </c>
      <c r="G14" s="813">
        <f t="shared" si="34"/>
        <v>-33.08119868637111</v>
      </c>
      <c r="H14" s="813">
        <f t="shared" si="34"/>
        <v>-27.447233883058484</v>
      </c>
      <c r="I14" s="813">
        <f t="shared" si="34"/>
        <v>-19.165722495894908</v>
      </c>
      <c r="J14" s="814">
        <f t="shared" si="34"/>
        <v>-16.672194357366781</v>
      </c>
      <c r="K14" s="490">
        <f t="shared" si="34"/>
        <v>-17.131739811912215</v>
      </c>
      <c r="L14" s="491">
        <f t="shared" si="34"/>
        <v>-13.087151067323479</v>
      </c>
      <c r="M14" s="492">
        <f t="shared" si="34"/>
        <v>-5.8083208395802153</v>
      </c>
      <c r="N14" s="493">
        <f t="shared" si="21"/>
        <v>-23.319524443946857</v>
      </c>
      <c r="O14" s="494">
        <f t="shared" si="22"/>
        <v>-32.591309797482218</v>
      </c>
      <c r="P14" s="494">
        <f t="shared" si="23"/>
        <v>-21.09505024544006</v>
      </c>
      <c r="Q14" s="495">
        <f t="shared" si="24"/>
        <v>-12.009070572938635</v>
      </c>
      <c r="R14" s="496">
        <f t="shared" si="25"/>
        <v>-22.253738764951944</v>
      </c>
      <c r="S14" s="815">
        <f t="shared" ref="S14:AD14" si="35">(333/11.6)-S4</f>
        <v>1.8973965517241353</v>
      </c>
      <c r="T14" s="816">
        <f t="shared" si="35"/>
        <v>-0.69310344827585979</v>
      </c>
      <c r="U14" s="816">
        <f t="shared" si="35"/>
        <v>-6.3931034482758626</v>
      </c>
      <c r="V14" s="816">
        <f t="shared" si="35"/>
        <v>-10.321198686371108</v>
      </c>
      <c r="W14" s="816">
        <f t="shared" si="35"/>
        <v>-15.560830721003132</v>
      </c>
      <c r="X14" s="816">
        <f t="shared" si="35"/>
        <v>-17.66362976406533</v>
      </c>
      <c r="Y14" s="817">
        <f t="shared" si="35"/>
        <v>-13.753103448275862</v>
      </c>
      <c r="Z14" s="818">
        <f t="shared" si="35"/>
        <v>-14.995376175548582</v>
      </c>
      <c r="AA14" s="818">
        <f t="shared" si="35"/>
        <v>-14.622627257799675</v>
      </c>
      <c r="AB14" s="816">
        <f t="shared" si="35"/>
        <v>-20.277627257799669</v>
      </c>
      <c r="AC14" s="817">
        <f t="shared" si="35"/>
        <v>-15.157648902821318</v>
      </c>
      <c r="AD14" s="819">
        <f t="shared" si="35"/>
        <v>-23.390722495894916</v>
      </c>
      <c r="AE14" s="820">
        <f t="shared" si="27"/>
        <v>-1.7296034482758624</v>
      </c>
      <c r="AF14" s="821">
        <f t="shared" si="28"/>
        <v>-14.515219723813189</v>
      </c>
      <c r="AG14" s="821">
        <f t="shared" si="29"/>
        <v>-14.457035627208038</v>
      </c>
      <c r="AH14" s="821">
        <f t="shared" si="30"/>
        <v>-19.608666218838636</v>
      </c>
      <c r="AI14" s="822">
        <f t="shared" si="31"/>
        <v>-12.577631254533932</v>
      </c>
      <c r="AJ14" s="823">
        <f t="shared" ref="AJ14:AU14" si="36">(333/11.6)-AJ4</f>
        <v>-25.01310344827586</v>
      </c>
      <c r="AK14" s="824">
        <f t="shared" si="36"/>
        <v>-25.733103448275859</v>
      </c>
      <c r="AL14" s="824">
        <f t="shared" si="36"/>
        <v>-22.493103448275864</v>
      </c>
      <c r="AM14" s="825">
        <f t="shared" si="36"/>
        <v>-23.58310344827586</v>
      </c>
      <c r="AN14" s="825">
        <f t="shared" si="36"/>
        <v>-21.83310344827586</v>
      </c>
      <c r="AO14" s="825">
        <f t="shared" si="36"/>
        <v>-17.76310344827586</v>
      </c>
      <c r="AP14" s="825">
        <f t="shared" si="36"/>
        <v>-18.863103448275861</v>
      </c>
      <c r="AQ14" s="826">
        <f t="shared" si="36"/>
        <v>-21.51310344827586</v>
      </c>
      <c r="AR14" s="827">
        <f t="shared" si="36"/>
        <v>-24.961603448275856</v>
      </c>
      <c r="AS14" s="828">
        <f t="shared" si="36"/>
        <v>-26.843103448275858</v>
      </c>
      <c r="AT14" s="829">
        <f t="shared" si="36"/>
        <v>-32.113103448275865</v>
      </c>
      <c r="AU14" s="830">
        <f t="shared" si="36"/>
        <v>-32.893103448275866</v>
      </c>
      <c r="AV14" s="828"/>
      <c r="AW14" s="829"/>
      <c r="AX14" s="829"/>
      <c r="AY14" s="829"/>
      <c r="AZ14" s="830"/>
      <c r="BB14"/>
      <c r="BX14" s="655"/>
      <c r="BY14" s="655"/>
      <c r="BZ14" s="655"/>
      <c r="CA14" s="655"/>
      <c r="CB14" s="655"/>
    </row>
    <row r="15" spans="1:86" s="503" customFormat="1" ht="18" customHeight="1">
      <c r="A15" s="831" t="s">
        <v>365</v>
      </c>
      <c r="B15" s="461"/>
      <c r="C15" s="461"/>
      <c r="D15" s="461"/>
      <c r="E15" s="461"/>
      <c r="F15" s="461"/>
      <c r="G15" s="461"/>
      <c r="H15" s="461"/>
      <c r="I15" s="461"/>
      <c r="J15" s="461"/>
      <c r="K15" s="461"/>
      <c r="L15" s="461"/>
      <c r="M15" s="832"/>
      <c r="N15" s="461"/>
      <c r="O15" s="461"/>
      <c r="P15" s="461"/>
      <c r="Q15" s="832"/>
      <c r="R15" s="832"/>
      <c r="S15" s="498"/>
      <c r="T15" s="498"/>
      <c r="U15" s="498"/>
      <c r="V15" s="498"/>
      <c r="W15" s="498"/>
      <c r="X15" s="498"/>
      <c r="Y15" s="498"/>
      <c r="Z15" s="498"/>
      <c r="AA15" s="498"/>
      <c r="AB15" s="498"/>
      <c r="AC15" s="498"/>
      <c r="AD15" s="498"/>
      <c r="AE15" s="500"/>
      <c r="AF15" s="500"/>
      <c r="AG15" s="500"/>
      <c r="AH15" s="500"/>
      <c r="AI15" s="500"/>
      <c r="AJ15" s="833"/>
      <c r="AK15" s="834"/>
      <c r="AL15" s="834"/>
      <c r="AM15" s="498"/>
      <c r="AN15" s="498"/>
      <c r="AO15" s="498"/>
      <c r="AP15" s="498"/>
      <c r="AQ15" s="498"/>
      <c r="AR15" s="498"/>
      <c r="AS15" s="500"/>
      <c r="AT15" s="500"/>
      <c r="AU15" s="500"/>
      <c r="AV15" s="500"/>
      <c r="AW15" s="500"/>
      <c r="AX15" s="500"/>
      <c r="AY15" s="500"/>
      <c r="AZ15" s="500"/>
      <c r="BA15" s="835"/>
      <c r="BB15" s="679"/>
      <c r="BC15" s="835"/>
      <c r="BD15" s="835"/>
      <c r="BE15" s="835"/>
      <c r="BF15" s="835"/>
      <c r="BG15" s="835"/>
      <c r="BH15" s="835"/>
      <c r="BI15" s="835"/>
      <c r="BJ15" s="835"/>
      <c r="BK15" s="835"/>
      <c r="BL15" s="835"/>
      <c r="BM15" s="835"/>
      <c r="BN15" s="835"/>
      <c r="BO15" s="835"/>
      <c r="BP15" s="835"/>
      <c r="BQ15" s="835"/>
      <c r="BR15" s="835"/>
      <c r="BS15" s="835"/>
      <c r="BT15" s="500">
        <f>BT7/BT4</f>
        <v>8.9827344843677075</v>
      </c>
      <c r="BU15" s="500">
        <f t="shared" ref="BU15:CG15" si="37">BU7/BU4</f>
        <v>9.6827738841755817</v>
      </c>
      <c r="BV15" s="500">
        <f t="shared" si="37"/>
        <v>13.501483679525222</v>
      </c>
      <c r="BW15" s="500">
        <f t="shared" si="37"/>
        <v>11.525257479156449</v>
      </c>
      <c r="BX15" s="500">
        <f t="shared" si="37"/>
        <v>11.158516573679028</v>
      </c>
      <c r="BY15" s="500">
        <f t="shared" si="37"/>
        <v>8.3353763177249327</v>
      </c>
      <c r="BZ15" s="500">
        <f t="shared" si="37"/>
        <v>8.1395348837209305</v>
      </c>
      <c r="CA15" s="500">
        <f t="shared" si="37"/>
        <v>8.0705204348987483</v>
      </c>
      <c r="CB15" s="500">
        <f t="shared" si="37"/>
        <v>8.6756965477957486</v>
      </c>
      <c r="CC15" s="500">
        <f t="shared" si="37"/>
        <v>9.2840494329519476</v>
      </c>
      <c r="CD15" s="500">
        <f t="shared" si="37"/>
        <v>10.025351463470846</v>
      </c>
      <c r="CE15" s="500">
        <f t="shared" si="37"/>
        <v>9.1549295774647881</v>
      </c>
      <c r="CF15" s="500">
        <f t="shared" si="37"/>
        <v>9.25</v>
      </c>
      <c r="CG15" s="500">
        <f t="shared" si="37"/>
        <v>9.0180360721442892</v>
      </c>
      <c r="CH15" s="500">
        <f t="shared" ref="CH15" si="38">CH7/CH4</f>
        <v>8.5500000000000007</v>
      </c>
    </row>
    <row r="16" spans="1:86" s="507" customFormat="1">
      <c r="A16" s="844"/>
      <c r="B16" s="505"/>
      <c r="C16" s="505"/>
      <c r="D16" s="505"/>
      <c r="E16" s="505"/>
      <c r="F16" s="505"/>
      <c r="G16" s="505"/>
      <c r="H16" s="505"/>
      <c r="I16" s="505"/>
      <c r="J16" s="505"/>
      <c r="K16" s="505"/>
      <c r="L16" s="505"/>
      <c r="M16" s="505"/>
      <c r="N16" s="506"/>
      <c r="O16" s="505"/>
      <c r="P16" s="505"/>
      <c r="Q16" s="505"/>
      <c r="R16" s="505"/>
      <c r="AD16" s="521"/>
      <c r="AU16" s="521"/>
      <c r="BB16"/>
      <c r="BX16" s="656"/>
      <c r="BY16" s="656"/>
      <c r="BZ16" s="656"/>
      <c r="CA16" s="656"/>
      <c r="CB16" s="656"/>
    </row>
    <row r="17" spans="1:87" s="507" customFormat="1">
      <c r="A17" s="1233" t="s">
        <v>378</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c r="BX17" s="656"/>
      <c r="BY17" s="656"/>
      <c r="BZ17" s="656"/>
      <c r="CA17" s="656"/>
      <c r="CB17" s="656"/>
    </row>
    <row r="18" spans="1:87" s="507" customFormat="1"/>
    <row r="19" spans="1:87" s="507" customFormat="1" ht="18.75" thickBot="1">
      <c r="A19" s="844"/>
      <c r="B19" s="844"/>
      <c r="C19" s="844"/>
      <c r="D19" s="844"/>
      <c r="E19" s="844"/>
      <c r="F19" s="844"/>
      <c r="G19" s="844"/>
      <c r="H19" s="844"/>
      <c r="I19" s="844"/>
      <c r="J19" s="844"/>
      <c r="K19" s="844"/>
      <c r="L19" s="844"/>
      <c r="M19" s="844"/>
      <c r="N19" s="844"/>
      <c r="O19" s="844"/>
      <c r="P19" s="844"/>
      <c r="Q19" s="844"/>
      <c r="R19" s="844"/>
      <c r="S19" s="844"/>
      <c r="T19" s="844"/>
      <c r="U19" s="844"/>
      <c r="V19" s="844"/>
      <c r="W19" s="844"/>
      <c r="X19" s="844"/>
      <c r="Y19" s="844"/>
      <c r="Z19" s="844"/>
      <c r="AA19" s="844"/>
      <c r="AB19" s="844"/>
      <c r="AC19" s="844"/>
      <c r="AD19" s="844"/>
      <c r="AE19" s="844"/>
      <c r="AF19" s="844"/>
      <c r="AG19" s="844"/>
      <c r="AH19" s="844"/>
      <c r="AI19" s="844"/>
      <c r="AJ19" s="844"/>
      <c r="AK19" s="844"/>
      <c r="AL19" s="844"/>
      <c r="AM19" s="844"/>
      <c r="AN19" s="844"/>
      <c r="AO19" s="844"/>
      <c r="AP19" s="844"/>
      <c r="AQ19" s="844"/>
      <c r="AR19" s="844"/>
      <c r="AS19" s="844"/>
      <c r="AT19" s="844"/>
      <c r="AU19" s="844"/>
      <c r="AV19" s="844"/>
      <c r="AW19" s="844"/>
      <c r="AX19" s="844"/>
      <c r="AY19" s="844"/>
      <c r="AZ19" s="844"/>
      <c r="BA19" s="844"/>
      <c r="BB19" s="844"/>
      <c r="BC19" s="844"/>
      <c r="BD19" s="844"/>
      <c r="BE19" s="844"/>
      <c r="BF19" s="844"/>
      <c r="BG19" s="844"/>
      <c r="BH19" s="844"/>
      <c r="BI19" s="844"/>
      <c r="BJ19" s="844"/>
      <c r="BK19" s="844"/>
      <c r="BL19" s="844"/>
      <c r="BM19" s="844"/>
      <c r="BN19" s="844"/>
      <c r="BO19" s="844"/>
      <c r="BP19" s="844"/>
      <c r="BQ19" s="844"/>
      <c r="BR19" s="844"/>
      <c r="BS19" s="844"/>
      <c r="BT19" s="726" t="s">
        <v>274</v>
      </c>
      <c r="BU19" s="726" t="s">
        <v>273</v>
      </c>
      <c r="BV19" s="726" t="s">
        <v>273</v>
      </c>
      <c r="BW19" s="844"/>
    </row>
    <row r="20" spans="1:87" s="507" customFormat="1" ht="18.75" thickBot="1">
      <c r="A20" s="626"/>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31">
        <v>43101</v>
      </c>
      <c r="AW20" s="631">
        <v>43132</v>
      </c>
      <c r="AX20" s="631">
        <v>43160</v>
      </c>
      <c r="AY20" s="631">
        <v>43191</v>
      </c>
      <c r="AZ20" s="631">
        <v>43221</v>
      </c>
      <c r="BA20" s="631">
        <v>43252</v>
      </c>
      <c r="BB20" s="631">
        <v>43283</v>
      </c>
      <c r="BC20" s="631">
        <v>43315</v>
      </c>
      <c r="BD20" s="631">
        <v>43347</v>
      </c>
      <c r="BE20" s="631">
        <v>43378</v>
      </c>
      <c r="BF20" s="631">
        <v>43410</v>
      </c>
      <c r="BG20" s="631">
        <v>43441</v>
      </c>
      <c r="BH20" s="716">
        <v>43466</v>
      </c>
      <c r="BI20" s="716">
        <v>43497</v>
      </c>
      <c r="BJ20" s="716">
        <v>43526</v>
      </c>
      <c r="BK20" s="716">
        <v>43558</v>
      </c>
      <c r="BL20" s="717">
        <v>43586</v>
      </c>
      <c r="BM20" s="717">
        <v>43617</v>
      </c>
      <c r="BN20" s="717">
        <v>43647</v>
      </c>
      <c r="BO20" s="717">
        <v>43678</v>
      </c>
      <c r="BP20" s="717">
        <v>43709</v>
      </c>
      <c r="BQ20" s="717">
        <v>43739</v>
      </c>
      <c r="BR20" s="717">
        <v>43770</v>
      </c>
      <c r="BS20" s="719">
        <v>43800</v>
      </c>
      <c r="BT20" s="720">
        <v>43831</v>
      </c>
      <c r="BU20" s="720">
        <v>43863</v>
      </c>
      <c r="BV20" s="720">
        <v>43895</v>
      </c>
      <c r="BW20" s="720">
        <v>43926</v>
      </c>
      <c r="BX20" s="720">
        <v>43952</v>
      </c>
      <c r="BY20" s="720">
        <v>43983</v>
      </c>
      <c r="BZ20" s="720">
        <v>44013</v>
      </c>
      <c r="CA20" s="720">
        <v>44044</v>
      </c>
      <c r="CB20" s="770">
        <v>44075</v>
      </c>
      <c r="CC20" s="770">
        <v>44105</v>
      </c>
      <c r="CD20" s="770">
        <v>44136</v>
      </c>
      <c r="CE20" s="770">
        <v>44166</v>
      </c>
      <c r="CF20" s="803">
        <v>44197</v>
      </c>
      <c r="CG20" s="803">
        <v>44228</v>
      </c>
      <c r="CH20" s="803">
        <v>44256</v>
      </c>
    </row>
    <row r="21" spans="1:87" s="507" customFormat="1" ht="18" customHeight="1">
      <c r="A21" s="633" t="s">
        <v>250</v>
      </c>
      <c r="B21" s="634"/>
      <c r="C21" s="634"/>
      <c r="D21" s="634"/>
      <c r="E21" s="634"/>
      <c r="F21" s="634"/>
      <c r="G21" s="634"/>
      <c r="H21" s="634"/>
      <c r="I21" s="634"/>
      <c r="J21" s="634"/>
      <c r="K21" s="634"/>
      <c r="L21" s="634"/>
      <c r="M21" s="634"/>
      <c r="N21" s="635"/>
      <c r="O21" s="634"/>
      <c r="P21" s="634"/>
      <c r="Q21" s="634"/>
      <c r="R21" s="634"/>
      <c r="S21" s="636"/>
      <c r="T21" s="636"/>
      <c r="U21" s="636"/>
      <c r="V21" s="636"/>
      <c r="W21" s="636"/>
      <c r="X21" s="636"/>
      <c r="Y21" s="636"/>
      <c r="Z21" s="636"/>
      <c r="AA21" s="636"/>
      <c r="AB21" s="636"/>
      <c r="AC21" s="636"/>
      <c r="AD21" s="637"/>
      <c r="AE21" s="636"/>
      <c r="AF21" s="636"/>
      <c r="AG21" s="636"/>
      <c r="AH21" s="636"/>
      <c r="AI21" s="636"/>
      <c r="AJ21" s="636"/>
      <c r="AK21" s="636"/>
      <c r="AL21" s="636"/>
      <c r="AM21" s="636"/>
      <c r="AN21" s="636"/>
      <c r="AO21" s="636"/>
      <c r="AP21" s="636"/>
      <c r="AQ21" s="636"/>
      <c r="AR21" s="636"/>
      <c r="AS21" s="636"/>
      <c r="AT21" s="636"/>
      <c r="AU21" s="637"/>
      <c r="AV21" s="642">
        <f>(AV22+AV23+AV24)/3</f>
        <v>556.66666666666663</v>
      </c>
      <c r="AW21" s="642">
        <f>AVERAGE(AW22:AW25)</f>
        <v>530</v>
      </c>
      <c r="AX21" s="642">
        <f t="shared" ref="AX21:BH21" si="39">AVERAGE(AX22:AX25)</f>
        <v>482.5</v>
      </c>
      <c r="AY21" s="642">
        <f t="shared" si="39"/>
        <v>467.5</v>
      </c>
      <c r="AZ21" s="642">
        <f t="shared" si="39"/>
        <v>487.125</v>
      </c>
      <c r="BA21" s="642">
        <f t="shared" si="39"/>
        <v>555.75</v>
      </c>
      <c r="BB21" s="642">
        <f t="shared" si="39"/>
        <v>539.75</v>
      </c>
      <c r="BC21" s="642">
        <f t="shared" si="39"/>
        <v>560.625</v>
      </c>
      <c r="BD21" s="642">
        <f t="shared" si="39"/>
        <v>606.25</v>
      </c>
      <c r="BE21" s="642">
        <f t="shared" si="39"/>
        <v>651.875</v>
      </c>
      <c r="BF21" s="642">
        <f t="shared" si="39"/>
        <v>591.25</v>
      </c>
      <c r="BG21" s="642">
        <f t="shared" si="39"/>
        <v>453.75</v>
      </c>
      <c r="BH21" s="642">
        <f t="shared" si="39"/>
        <v>409.16666666666669</v>
      </c>
      <c r="BI21" s="642">
        <f t="shared" ref="BI21:BV21" si="40">AVERAGE(BI22:BI26)</f>
        <v>436</v>
      </c>
      <c r="BJ21" s="642">
        <f t="shared" si="40"/>
        <v>486</v>
      </c>
      <c r="BK21" s="642">
        <f t="shared" si="40"/>
        <v>513</v>
      </c>
      <c r="BL21" s="642">
        <f t="shared" si="40"/>
        <v>528.5</v>
      </c>
      <c r="BM21" s="642">
        <f t="shared" si="40"/>
        <v>428.75</v>
      </c>
      <c r="BN21" s="642">
        <f t="shared" si="40"/>
        <v>349.5</v>
      </c>
      <c r="BO21" s="642">
        <f t="shared" si="40"/>
        <v>380.625</v>
      </c>
      <c r="BP21" s="642">
        <f t="shared" si="40"/>
        <v>345.5</v>
      </c>
      <c r="BQ21" s="642">
        <f t="shared" si="40"/>
        <v>393.75</v>
      </c>
      <c r="BR21" s="642">
        <f t="shared" si="40"/>
        <v>432.5</v>
      </c>
      <c r="BS21" s="702">
        <f t="shared" si="40"/>
        <v>423.125</v>
      </c>
      <c r="BT21" s="702">
        <f t="shared" si="40"/>
        <v>485.625</v>
      </c>
      <c r="BU21" s="702">
        <f t="shared" si="40"/>
        <v>547.5</v>
      </c>
      <c r="BV21" s="702">
        <f t="shared" si="40"/>
        <v>407.5</v>
      </c>
      <c r="BW21" s="702">
        <f t="shared" ref="BW21:CG21" si="41">AVERAGE(BW22:BW27)</f>
        <v>278.75</v>
      </c>
      <c r="BX21" s="702">
        <f t="shared" si="41"/>
        <v>339.16666666666669</v>
      </c>
      <c r="BY21" s="674">
        <f t="shared" si="41"/>
        <v>320</v>
      </c>
      <c r="BZ21" s="674">
        <f t="shared" si="41"/>
        <v>335.83333333333331</v>
      </c>
      <c r="CA21" s="674">
        <f t="shared" si="41"/>
        <v>352.5</v>
      </c>
      <c r="CB21" s="771">
        <f t="shared" si="41"/>
        <v>361.66666666666669</v>
      </c>
      <c r="CC21" s="771">
        <f t="shared" si="41"/>
        <v>369.58333333333331</v>
      </c>
      <c r="CD21" s="771">
        <f t="shared" si="41"/>
        <v>432.5</v>
      </c>
      <c r="CE21" s="771">
        <f t="shared" si="41"/>
        <v>455.83333333333331</v>
      </c>
      <c r="CF21" s="771">
        <f t="shared" si="41"/>
        <v>464.24166666666662</v>
      </c>
      <c r="CG21" s="771">
        <f t="shared" si="41"/>
        <v>450.16666666666669</v>
      </c>
      <c r="CH21" s="771">
        <f t="shared" ref="CH21" si="42">AVERAGE(CH22:CH27)</f>
        <v>426.79166666666669</v>
      </c>
    </row>
    <row r="22" spans="1:87" s="507" customFormat="1" ht="18" customHeight="1">
      <c r="A22" s="624" t="s">
        <v>240</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5">
        <v>575</v>
      </c>
      <c r="AW22" s="646">
        <v>540</v>
      </c>
      <c r="AX22" s="652">
        <f t="shared" ref="AX22:CG27" si="43">(AX30+AX38)/2</f>
        <v>475</v>
      </c>
      <c r="AY22" s="657">
        <f t="shared" si="43"/>
        <v>465</v>
      </c>
      <c r="AZ22" s="657">
        <f t="shared" si="43"/>
        <v>485</v>
      </c>
      <c r="BA22" s="652">
        <f t="shared" si="43"/>
        <v>560</v>
      </c>
      <c r="BB22" s="657">
        <f t="shared" si="43"/>
        <v>540</v>
      </c>
      <c r="BC22" s="657">
        <f t="shared" si="43"/>
        <v>560</v>
      </c>
      <c r="BD22" s="657">
        <f t="shared" si="43"/>
        <v>602.5</v>
      </c>
      <c r="BE22" s="652">
        <f t="shared" si="43"/>
        <v>657.5</v>
      </c>
      <c r="BF22" s="657">
        <f t="shared" si="43"/>
        <v>605</v>
      </c>
      <c r="BG22" s="657">
        <f t="shared" si="43"/>
        <v>460</v>
      </c>
      <c r="BH22" s="652">
        <f t="shared" si="43"/>
        <v>415</v>
      </c>
      <c r="BI22" s="657">
        <f t="shared" si="43"/>
        <v>435</v>
      </c>
      <c r="BJ22" s="657">
        <f t="shared" si="43"/>
        <v>485</v>
      </c>
      <c r="BK22" s="652">
        <f t="shared" si="43"/>
        <v>525</v>
      </c>
      <c r="BL22" s="657">
        <f t="shared" si="43"/>
        <v>520</v>
      </c>
      <c r="BM22" s="657">
        <f t="shared" si="43"/>
        <v>440</v>
      </c>
      <c r="BN22" s="657">
        <f t="shared" si="43"/>
        <v>352.5</v>
      </c>
      <c r="BO22" s="652">
        <f t="shared" si="43"/>
        <v>375</v>
      </c>
      <c r="BP22" s="657">
        <f t="shared" si="43"/>
        <v>345</v>
      </c>
      <c r="BQ22" s="657">
        <f t="shared" si="43"/>
        <v>382.5</v>
      </c>
      <c r="BR22" s="657">
        <f t="shared" si="43"/>
        <v>425</v>
      </c>
      <c r="BS22" s="652">
        <f t="shared" si="43"/>
        <v>427.5</v>
      </c>
      <c r="BT22" s="711">
        <f t="shared" si="43"/>
        <v>485</v>
      </c>
      <c r="BU22" s="657">
        <f t="shared" si="43"/>
        <v>550</v>
      </c>
      <c r="BV22" s="652">
        <f t="shared" si="43"/>
        <v>425</v>
      </c>
      <c r="BW22" s="652">
        <f t="shared" si="43"/>
        <v>275</v>
      </c>
      <c r="BX22" s="724">
        <f t="shared" si="43"/>
        <v>352.5</v>
      </c>
      <c r="BY22" s="724">
        <f t="shared" si="43"/>
        <v>310</v>
      </c>
      <c r="BZ22" s="724">
        <f t="shared" si="43"/>
        <v>345</v>
      </c>
      <c r="CA22" s="652">
        <f t="shared" si="43"/>
        <v>355</v>
      </c>
      <c r="CB22" s="724">
        <f t="shared" si="43"/>
        <v>365</v>
      </c>
      <c r="CC22" s="724">
        <f t="shared" si="43"/>
        <v>370</v>
      </c>
      <c r="CD22" s="724">
        <f t="shared" si="43"/>
        <v>430</v>
      </c>
      <c r="CE22" s="724">
        <f t="shared" si="43"/>
        <v>450</v>
      </c>
      <c r="CF22" s="772">
        <f t="shared" si="43"/>
        <v>462.5</v>
      </c>
      <c r="CG22" s="772">
        <f t="shared" si="43"/>
        <v>442.5</v>
      </c>
      <c r="CH22" s="772">
        <f t="shared" ref="CH22" si="44">(CH30+CH38)/2</f>
        <v>402.5</v>
      </c>
      <c r="CI22" s="507">
        <v>3</v>
      </c>
    </row>
    <row r="23" spans="1:87" s="507" customFormat="1" ht="18" customHeight="1">
      <c r="A23" s="624" t="s">
        <v>255</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550</v>
      </c>
      <c r="AW23" s="646">
        <v>530</v>
      </c>
      <c r="AX23" s="651">
        <f t="shared" si="43"/>
        <v>490</v>
      </c>
      <c r="AY23" s="657">
        <f t="shared" si="43"/>
        <v>465</v>
      </c>
      <c r="AZ23" s="657">
        <f t="shared" si="43"/>
        <v>485</v>
      </c>
      <c r="BA23" s="657">
        <f t="shared" si="43"/>
        <v>550</v>
      </c>
      <c r="BB23" s="652">
        <f t="shared" si="43"/>
        <v>542.5</v>
      </c>
      <c r="BC23" s="662">
        <f t="shared" si="43"/>
        <v>567.5</v>
      </c>
      <c r="BD23" s="652">
        <f t="shared" si="43"/>
        <v>610</v>
      </c>
      <c r="BE23" s="657">
        <f t="shared" si="43"/>
        <v>660</v>
      </c>
      <c r="BF23" s="657">
        <f t="shared" si="43"/>
        <v>585</v>
      </c>
      <c r="BG23" s="657">
        <f t="shared" si="43"/>
        <v>460</v>
      </c>
      <c r="BH23" s="657">
        <f t="shared" si="43"/>
        <v>407.5</v>
      </c>
      <c r="BI23" s="657">
        <f t="shared" si="43"/>
        <v>437.5</v>
      </c>
      <c r="BJ23" s="657">
        <f t="shared" si="43"/>
        <v>490</v>
      </c>
      <c r="BK23" s="657">
        <f t="shared" si="43"/>
        <v>510</v>
      </c>
      <c r="BL23" s="652">
        <f t="shared" si="43"/>
        <v>527.5</v>
      </c>
      <c r="BM23" s="657">
        <f t="shared" si="43"/>
        <v>430</v>
      </c>
      <c r="BN23" s="657">
        <f t="shared" si="43"/>
        <v>355</v>
      </c>
      <c r="BO23" s="657">
        <f t="shared" si="43"/>
        <v>395</v>
      </c>
      <c r="BP23" s="657">
        <f t="shared" si="43"/>
        <v>345</v>
      </c>
      <c r="BQ23" s="657">
        <f t="shared" si="43"/>
        <v>397.5</v>
      </c>
      <c r="BR23" s="657">
        <f t="shared" si="43"/>
        <v>430</v>
      </c>
      <c r="BS23" s="657">
        <f t="shared" si="43"/>
        <v>420</v>
      </c>
      <c r="BT23" s="652">
        <f t="shared" si="43"/>
        <v>500</v>
      </c>
      <c r="BU23" s="657">
        <f t="shared" si="43"/>
        <v>545</v>
      </c>
      <c r="BV23" s="657">
        <f t="shared" si="43"/>
        <v>410</v>
      </c>
      <c r="BW23" s="652">
        <f t="shared" si="43"/>
        <v>275</v>
      </c>
      <c r="BX23" s="630">
        <f>(BX31+BX39)/2</f>
        <v>342.5</v>
      </c>
      <c r="BY23" s="724">
        <f>(BY31+BY39)/2</f>
        <v>332.5</v>
      </c>
      <c r="BZ23" s="724">
        <f>(BZ31+BZ39)/2</f>
        <v>322.5</v>
      </c>
      <c r="CA23" s="652">
        <f>(CA31+CA39)/2</f>
        <v>355</v>
      </c>
      <c r="CB23" s="772">
        <f>(CB31+CB39)/2</f>
        <v>360</v>
      </c>
      <c r="CC23" s="772">
        <f t="shared" si="43"/>
        <v>372.5</v>
      </c>
      <c r="CD23" s="724">
        <f t="shared" si="43"/>
        <v>430</v>
      </c>
      <c r="CE23" s="724">
        <f t="shared" si="43"/>
        <v>465</v>
      </c>
      <c r="CF23" s="772">
        <f t="shared" si="43"/>
        <v>465</v>
      </c>
      <c r="CG23" s="772">
        <f t="shared" si="43"/>
        <v>445</v>
      </c>
      <c r="CH23" s="772">
        <f t="shared" ref="CH23" si="45">(CH31+CH39)/2</f>
        <v>400</v>
      </c>
      <c r="CI23" s="507">
        <v>6</v>
      </c>
    </row>
    <row r="24" spans="1:87" s="507" customFormat="1" ht="18" customHeight="1">
      <c r="A24" s="624" t="s">
        <v>241</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7">
        <v>545</v>
      </c>
      <c r="AW24" s="646">
        <v>530</v>
      </c>
      <c r="AX24" s="651">
        <f t="shared" si="43"/>
        <v>487.5</v>
      </c>
      <c r="AY24" s="657">
        <f t="shared" si="43"/>
        <v>470</v>
      </c>
      <c r="AZ24" s="657">
        <f t="shared" si="43"/>
        <v>486</v>
      </c>
      <c r="BA24" s="657">
        <f t="shared" si="43"/>
        <v>550</v>
      </c>
      <c r="BB24" s="657">
        <f t="shared" si="43"/>
        <v>535</v>
      </c>
      <c r="BC24" s="657">
        <f t="shared" si="43"/>
        <v>560</v>
      </c>
      <c r="BD24" s="657">
        <f t="shared" si="43"/>
        <v>605</v>
      </c>
      <c r="BE24" s="657">
        <f t="shared" si="43"/>
        <v>640</v>
      </c>
      <c r="BF24" s="657">
        <f t="shared" si="43"/>
        <v>600</v>
      </c>
      <c r="BG24" s="657">
        <f t="shared" si="43"/>
        <v>455</v>
      </c>
      <c r="BH24" s="657">
        <f t="shared" si="43"/>
        <v>405</v>
      </c>
      <c r="BI24" s="652">
        <f t="shared" si="43"/>
        <v>440</v>
      </c>
      <c r="BJ24" s="657">
        <f t="shared" si="43"/>
        <v>480</v>
      </c>
      <c r="BK24" s="657">
        <f t="shared" si="43"/>
        <v>507.5</v>
      </c>
      <c r="BL24" s="657">
        <f t="shared" si="43"/>
        <v>535</v>
      </c>
      <c r="BM24" s="652">
        <f t="shared" si="43"/>
        <v>420</v>
      </c>
      <c r="BN24" s="657">
        <f t="shared" si="43"/>
        <v>325</v>
      </c>
      <c r="BO24" s="657">
        <f t="shared" si="43"/>
        <v>377.5</v>
      </c>
      <c r="BP24" s="657">
        <f t="shared" si="43"/>
        <v>342.5</v>
      </c>
      <c r="BQ24" s="657">
        <f t="shared" si="43"/>
        <v>395</v>
      </c>
      <c r="BR24" s="657">
        <f t="shared" si="43"/>
        <v>435</v>
      </c>
      <c r="BS24" s="657">
        <f t="shared" si="43"/>
        <v>425</v>
      </c>
      <c r="BT24" s="711">
        <f t="shared" si="43"/>
        <v>490</v>
      </c>
      <c r="BU24" s="652">
        <f t="shared" si="43"/>
        <v>540</v>
      </c>
      <c r="BV24" s="657">
        <f t="shared" si="43"/>
        <v>375</v>
      </c>
      <c r="BW24" s="652">
        <f t="shared" si="43"/>
        <v>275</v>
      </c>
      <c r="BX24" s="630">
        <f t="shared" si="43"/>
        <v>342.5</v>
      </c>
      <c r="BY24" s="724">
        <f t="shared" si="43"/>
        <v>317.5</v>
      </c>
      <c r="BZ24" s="724">
        <f t="shared" si="43"/>
        <v>332.5</v>
      </c>
      <c r="CA24" s="724">
        <f t="shared" si="43"/>
        <v>342.5</v>
      </c>
      <c r="CB24" s="724">
        <f t="shared" si="43"/>
        <v>355</v>
      </c>
      <c r="CC24" s="724">
        <f t="shared" si="43"/>
        <v>367.5</v>
      </c>
      <c r="CD24" s="724">
        <f t="shared" si="43"/>
        <v>425</v>
      </c>
      <c r="CE24" s="772">
        <f t="shared" si="43"/>
        <v>455</v>
      </c>
      <c r="CF24" s="772">
        <f t="shared" si="43"/>
        <v>455</v>
      </c>
      <c r="CG24" s="772">
        <f t="shared" si="43"/>
        <v>450</v>
      </c>
      <c r="CH24" s="772">
        <f t="shared" ref="CH24" si="46">(CH32+CH40)/2</f>
        <v>435</v>
      </c>
      <c r="CI24" s="507">
        <v>4</v>
      </c>
    </row>
    <row r="25" spans="1:87" s="507" customFormat="1" ht="18" customHeight="1">
      <c r="A25" s="624" t="s">
        <v>242</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v>520</v>
      </c>
      <c r="AX25" s="651">
        <f t="shared" si="43"/>
        <v>477.5</v>
      </c>
      <c r="AY25" s="657">
        <f t="shared" si="43"/>
        <v>470</v>
      </c>
      <c r="AZ25" s="652">
        <f t="shared" si="43"/>
        <v>492.5</v>
      </c>
      <c r="BA25" s="657">
        <f t="shared" si="43"/>
        <v>563</v>
      </c>
      <c r="BB25" s="657">
        <f t="shared" si="43"/>
        <v>541.5</v>
      </c>
      <c r="BC25" s="657">
        <f t="shared" si="43"/>
        <v>555</v>
      </c>
      <c r="BD25" s="657">
        <f t="shared" si="43"/>
        <v>607.5</v>
      </c>
      <c r="BE25" s="657">
        <f t="shared" si="43"/>
        <v>650</v>
      </c>
      <c r="BF25" s="652">
        <f t="shared" si="43"/>
        <v>575</v>
      </c>
      <c r="BG25" s="652">
        <f t="shared" si="43"/>
        <v>440</v>
      </c>
      <c r="BH25" s="652"/>
      <c r="BI25" s="657">
        <f t="shared" si="43"/>
        <v>432.5</v>
      </c>
      <c r="BJ25" s="652">
        <f t="shared" si="43"/>
        <v>492.5</v>
      </c>
      <c r="BK25" s="657">
        <f t="shared" si="43"/>
        <v>512.5</v>
      </c>
      <c r="BL25" s="657">
        <f t="shared" si="43"/>
        <v>535</v>
      </c>
      <c r="BM25" s="652">
        <f t="shared" si="43"/>
        <v>425</v>
      </c>
      <c r="BN25" s="652">
        <f t="shared" si="43"/>
        <v>360</v>
      </c>
      <c r="BO25" s="652">
        <f t="shared" si="43"/>
        <v>375</v>
      </c>
      <c r="BP25" s="657">
        <f t="shared" si="43"/>
        <v>345</v>
      </c>
      <c r="BQ25" s="652">
        <f t="shared" si="43"/>
        <v>400</v>
      </c>
      <c r="BR25" s="657">
        <f t="shared" si="43"/>
        <v>435</v>
      </c>
      <c r="BS25" s="657"/>
      <c r="BT25" s="705"/>
      <c r="BU25" s="706"/>
      <c r="BV25" s="657">
        <f>(BV33+BV41)/2</f>
        <v>420</v>
      </c>
      <c r="BW25" s="657">
        <f>(BW33+BW41)/2</f>
        <v>290</v>
      </c>
      <c r="BX25" s="724">
        <f t="shared" si="43"/>
        <v>352.5</v>
      </c>
      <c r="BY25" s="652">
        <f t="shared" si="43"/>
        <v>337.5</v>
      </c>
      <c r="BZ25" s="724">
        <f t="shared" si="43"/>
        <v>342.5</v>
      </c>
      <c r="CA25" s="724">
        <f t="shared" si="43"/>
        <v>365</v>
      </c>
      <c r="CB25" s="724">
        <f t="shared" si="43"/>
        <v>370</v>
      </c>
      <c r="CC25" s="724">
        <f t="shared" si="43"/>
        <v>367.5</v>
      </c>
      <c r="CD25" s="772">
        <f t="shared" si="43"/>
        <v>435</v>
      </c>
      <c r="CE25" s="772">
        <f t="shared" si="43"/>
        <v>455</v>
      </c>
      <c r="CF25" s="772">
        <f t="shared" si="43"/>
        <v>490</v>
      </c>
      <c r="CG25" s="772">
        <f t="shared" si="43"/>
        <v>480</v>
      </c>
      <c r="CH25" s="772">
        <f t="shared" ref="CH25" si="47">(CH33+CH41)/2</f>
        <v>470</v>
      </c>
      <c r="CI25" s="507">
        <v>3</v>
      </c>
    </row>
    <row r="26" spans="1:87" s="507" customFormat="1" ht="18" customHeight="1">
      <c r="A26" s="624" t="s">
        <v>254</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f>(BI34+BI42)/2</f>
        <v>435</v>
      </c>
      <c r="BJ26" s="657">
        <f>(BJ34+BJ42)/2</f>
        <v>482.5</v>
      </c>
      <c r="BK26" s="657">
        <f>(BK34+BK42)/2</f>
        <v>510</v>
      </c>
      <c r="BL26" s="657">
        <f>(BL34+BL42)/2</f>
        <v>525</v>
      </c>
      <c r="BM26" s="652"/>
      <c r="BN26" s="657">
        <f>(BN34+BN42)/2</f>
        <v>355</v>
      </c>
      <c r="BO26" s="662"/>
      <c r="BP26" s="652">
        <f>(BP34+BP42)/2</f>
        <v>350</v>
      </c>
      <c r="BQ26" s="652"/>
      <c r="BR26" s="652">
        <f>(BR34+BR42)/2</f>
        <v>437.5</v>
      </c>
      <c r="BS26" s="657">
        <f>(BS34+BS42)/2</f>
        <v>420</v>
      </c>
      <c r="BT26" s="711">
        <f>(BT34+BT42)/2</f>
        <v>467.5</v>
      </c>
      <c r="BU26" s="657">
        <f>(BU34+BU42)/2</f>
        <v>555</v>
      </c>
      <c r="BV26" s="652"/>
      <c r="BW26" s="657">
        <f t="shared" ref="BW26:BY27" si="48">(BW34+BW42)/2</f>
        <v>277.5</v>
      </c>
      <c r="BX26" s="672">
        <f t="shared" si="48"/>
        <v>342.5</v>
      </c>
      <c r="BY26" s="724">
        <f t="shared" si="48"/>
        <v>290</v>
      </c>
      <c r="BZ26" s="652">
        <f t="shared" si="43"/>
        <v>352.5</v>
      </c>
      <c r="CA26" s="724">
        <f t="shared" si="43"/>
        <v>362.5</v>
      </c>
      <c r="CB26" s="724">
        <f t="shared" si="43"/>
        <v>367.5</v>
      </c>
      <c r="CC26" s="772">
        <f t="shared" si="43"/>
        <v>372.5</v>
      </c>
      <c r="CD26" s="772">
        <f t="shared" si="43"/>
        <v>435</v>
      </c>
      <c r="CE26" s="772">
        <f t="shared" si="43"/>
        <v>455</v>
      </c>
      <c r="CF26" s="772">
        <f t="shared" si="43"/>
        <v>462.5</v>
      </c>
      <c r="CG26" s="772">
        <f t="shared" si="43"/>
        <v>442.5</v>
      </c>
      <c r="CH26" s="772">
        <f t="shared" ref="CH26" si="49">(CH34+CH42)/2</f>
        <v>432.5</v>
      </c>
      <c r="CI26" s="507">
        <v>5</v>
      </c>
    </row>
    <row r="27" spans="1:87" s="507" customFormat="1" ht="18" customHeight="1">
      <c r="A27" s="624" t="s">
        <v>279</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41"/>
      <c r="AW27" s="648"/>
      <c r="AX27" s="651"/>
      <c r="AY27" s="657"/>
      <c r="AZ27" s="652"/>
      <c r="BA27" s="657"/>
      <c r="BB27" s="657"/>
      <c r="BC27" s="657"/>
      <c r="BD27" s="657"/>
      <c r="BE27" s="657"/>
      <c r="BF27" s="652"/>
      <c r="BG27" s="652"/>
      <c r="BH27" s="652"/>
      <c r="BI27" s="657"/>
      <c r="BJ27" s="657"/>
      <c r="BK27" s="657"/>
      <c r="BL27" s="657"/>
      <c r="BM27" s="652"/>
      <c r="BN27" s="657"/>
      <c r="BO27" s="662"/>
      <c r="BP27" s="652"/>
      <c r="BQ27" s="652"/>
      <c r="BR27" s="652"/>
      <c r="BS27" s="657"/>
      <c r="BT27" s="711"/>
      <c r="BU27" s="657"/>
      <c r="BV27" s="652"/>
      <c r="BW27" s="657">
        <f t="shared" si="48"/>
        <v>280</v>
      </c>
      <c r="BX27" s="724">
        <f t="shared" si="48"/>
        <v>302.5</v>
      </c>
      <c r="BY27" s="724">
        <f t="shared" si="48"/>
        <v>332.5</v>
      </c>
      <c r="BZ27" s="724">
        <f t="shared" si="43"/>
        <v>320</v>
      </c>
      <c r="CA27" s="724">
        <f t="shared" si="43"/>
        <v>335</v>
      </c>
      <c r="CB27" s="724">
        <f t="shared" si="43"/>
        <v>352.5</v>
      </c>
      <c r="CC27" s="724">
        <f t="shared" si="43"/>
        <v>367.5</v>
      </c>
      <c r="CD27" s="724">
        <f t="shared" si="43"/>
        <v>440</v>
      </c>
      <c r="CE27" s="772">
        <f t="shared" si="43"/>
        <v>455</v>
      </c>
      <c r="CF27" s="772">
        <f t="shared" si="43"/>
        <v>450.45</v>
      </c>
      <c r="CG27" s="772">
        <f t="shared" si="43"/>
        <v>441</v>
      </c>
      <c r="CH27" s="772">
        <f t="shared" ref="CH27" si="50">(CH35+CH43)/2</f>
        <v>420.75</v>
      </c>
      <c r="CI27" s="507">
        <v>1</v>
      </c>
    </row>
    <row r="28" spans="1:87" s="507" customFormat="1" ht="18" customHeight="1">
      <c r="A28" s="625"/>
      <c r="B28" s="627"/>
      <c r="C28" s="627"/>
      <c r="D28" s="627"/>
      <c r="E28" s="627"/>
      <c r="F28" s="627"/>
      <c r="G28" s="627"/>
      <c r="H28" s="627"/>
      <c r="I28" s="627"/>
      <c r="J28" s="627"/>
      <c r="K28" s="627"/>
      <c r="L28" s="627"/>
      <c r="M28" s="627"/>
      <c r="N28" s="627"/>
      <c r="O28" s="627"/>
      <c r="P28" s="627"/>
      <c r="Q28" s="627"/>
      <c r="R28" s="627"/>
      <c r="S28" s="627"/>
      <c r="T28" s="627"/>
      <c r="U28" s="627"/>
      <c r="V28" s="627"/>
      <c r="W28" s="627"/>
      <c r="X28" s="627"/>
      <c r="Y28" s="627"/>
      <c r="Z28" s="627"/>
      <c r="AA28" s="627"/>
      <c r="AB28" s="627"/>
      <c r="AC28" s="627"/>
      <c r="AD28" s="643"/>
      <c r="AE28" s="627"/>
      <c r="AF28" s="627"/>
      <c r="AG28" s="627"/>
      <c r="AH28" s="627"/>
      <c r="AI28" s="627"/>
      <c r="AJ28" s="627"/>
      <c r="AK28" s="627"/>
      <c r="AL28" s="627"/>
      <c r="AM28" s="627"/>
      <c r="AN28" s="627"/>
      <c r="AO28" s="627"/>
      <c r="AP28" s="627"/>
      <c r="AQ28" s="627"/>
      <c r="AR28" s="627"/>
      <c r="AS28" s="627"/>
      <c r="AT28" s="627"/>
      <c r="AU28" s="643"/>
      <c r="AV28" s="644"/>
      <c r="AW28" s="644"/>
      <c r="AX28" s="644"/>
      <c r="AY28" s="632"/>
      <c r="AZ28" s="644"/>
      <c r="BA28" s="644"/>
      <c r="BB28" s="644"/>
      <c r="BC28" s="644"/>
      <c r="BD28" s="644"/>
      <c r="BE28" s="644"/>
      <c r="BF28" s="644"/>
      <c r="BG28" s="644"/>
      <c r="BH28" s="644"/>
      <c r="BI28" s="644"/>
      <c r="BJ28" s="644"/>
      <c r="BK28" s="627"/>
      <c r="BL28" s="627"/>
      <c r="BM28" s="627"/>
      <c r="BN28" s="627"/>
      <c r="BO28" s="627"/>
      <c r="BP28" s="627"/>
      <c r="BQ28" s="627"/>
      <c r="BR28" s="627"/>
      <c r="BS28" s="627"/>
      <c r="BT28" s="505"/>
      <c r="BU28" s="505"/>
      <c r="BV28" s="505"/>
      <c r="BW28" s="505"/>
      <c r="BX28" s="505"/>
      <c r="BY28" s="505"/>
      <c r="BZ28" s="505"/>
      <c r="CA28" s="505"/>
      <c r="CB28" s="505"/>
    </row>
    <row r="29" spans="1:87" s="507" customFormat="1" ht="18" customHeight="1">
      <c r="A29" s="638" t="s">
        <v>251</v>
      </c>
      <c r="B29" s="639"/>
      <c r="C29" s="639"/>
      <c r="D29" s="639"/>
      <c r="E29" s="639"/>
      <c r="F29" s="639"/>
      <c r="G29" s="639"/>
      <c r="H29" s="639"/>
      <c r="I29" s="639"/>
      <c r="J29" s="639"/>
      <c r="K29" s="639"/>
      <c r="L29" s="639"/>
      <c r="M29" s="639"/>
      <c r="N29" s="640"/>
      <c r="O29" s="639"/>
      <c r="P29" s="639"/>
      <c r="Q29" s="639"/>
      <c r="R29" s="639"/>
      <c r="S29" s="637"/>
      <c r="T29" s="637"/>
      <c r="U29" s="637"/>
      <c r="V29" s="637"/>
      <c r="W29" s="637"/>
      <c r="X29" s="637"/>
      <c r="Y29" s="637"/>
      <c r="Z29" s="637"/>
      <c r="AA29" s="637"/>
      <c r="AB29" s="637"/>
      <c r="AC29" s="637"/>
      <c r="AD29" s="637"/>
      <c r="AE29" s="637"/>
      <c r="AF29" s="637"/>
      <c r="AG29" s="637"/>
      <c r="AH29" s="637"/>
      <c r="AI29" s="637"/>
      <c r="AJ29" s="637"/>
      <c r="AK29" s="637"/>
      <c r="AL29" s="637"/>
      <c r="AM29" s="637"/>
      <c r="AN29" s="637"/>
      <c r="AO29" s="637"/>
      <c r="AP29" s="637"/>
      <c r="AQ29" s="637"/>
      <c r="AR29" s="637"/>
      <c r="AS29" s="637"/>
      <c r="AT29" s="637"/>
      <c r="AU29" s="637"/>
      <c r="AV29" s="637"/>
      <c r="AW29" s="637"/>
      <c r="AX29" s="642">
        <f>AVERAGE(AX30:AX33)</f>
        <v>490</v>
      </c>
      <c r="AY29" s="642">
        <f t="shared" ref="AY29:BD29" si="51">AVERAGE(AY30:AY33)</f>
        <v>471.25</v>
      </c>
      <c r="AZ29" s="642">
        <v>484</v>
      </c>
      <c r="BA29" s="642">
        <f t="shared" si="51"/>
        <v>555.75</v>
      </c>
      <c r="BB29" s="642">
        <f t="shared" si="51"/>
        <v>536.25</v>
      </c>
      <c r="BC29" s="642">
        <f t="shared" si="51"/>
        <v>552.5</v>
      </c>
      <c r="BD29" s="642">
        <f t="shared" si="51"/>
        <v>595</v>
      </c>
      <c r="BE29" s="642">
        <f t="shared" ref="BE29:BS29" si="52">AVERAGE(BE30:BE34)</f>
        <v>642</v>
      </c>
      <c r="BF29" s="642">
        <f t="shared" si="52"/>
        <v>597</v>
      </c>
      <c r="BG29" s="642">
        <f t="shared" si="52"/>
        <v>461</v>
      </c>
      <c r="BH29" s="642">
        <f t="shared" si="52"/>
        <v>416.66666666666669</v>
      </c>
      <c r="BI29" s="642">
        <f t="shared" si="52"/>
        <v>429</v>
      </c>
      <c r="BJ29" s="642">
        <f t="shared" si="52"/>
        <v>472</v>
      </c>
      <c r="BK29" s="642">
        <f t="shared" si="52"/>
        <v>503</v>
      </c>
      <c r="BL29" s="642">
        <f t="shared" si="52"/>
        <v>524</v>
      </c>
      <c r="BM29" s="642">
        <f t="shared" si="52"/>
        <v>438.75</v>
      </c>
      <c r="BN29" s="642">
        <f t="shared" si="52"/>
        <v>357</v>
      </c>
      <c r="BO29" s="642">
        <f t="shared" si="52"/>
        <v>386.25</v>
      </c>
      <c r="BP29" s="642">
        <f t="shared" si="52"/>
        <v>340</v>
      </c>
      <c r="BQ29" s="642">
        <f t="shared" si="52"/>
        <v>380</v>
      </c>
      <c r="BR29" s="642">
        <f t="shared" si="52"/>
        <v>424</v>
      </c>
      <c r="BS29" s="642">
        <f t="shared" si="52"/>
        <v>417.5</v>
      </c>
      <c r="BT29" s="642">
        <f>AVERAGE(BT30:BT34)</f>
        <v>475</v>
      </c>
      <c r="BU29" s="642">
        <f>AVERAGE(BU30:BU34)</f>
        <v>533.75</v>
      </c>
      <c r="BV29" s="642">
        <f>AVERAGE(BV30:BV34)</f>
        <v>378.75</v>
      </c>
      <c r="BW29" s="642">
        <f t="shared" ref="BW29:CG29" si="53">AVERAGE(BW30:BW35)</f>
        <v>266.66666666666669</v>
      </c>
      <c r="BX29" s="642">
        <f t="shared" si="53"/>
        <v>336.66666666666669</v>
      </c>
      <c r="BY29" s="642">
        <f t="shared" si="53"/>
        <v>328.33333333333331</v>
      </c>
      <c r="BZ29" s="642">
        <f t="shared" si="53"/>
        <v>343.75</v>
      </c>
      <c r="CA29" s="642">
        <f t="shared" si="53"/>
        <v>358.33333333333331</v>
      </c>
      <c r="CB29" s="642">
        <f t="shared" si="53"/>
        <v>366.66666666666669</v>
      </c>
      <c r="CC29" s="642">
        <f t="shared" si="53"/>
        <v>366.66666666666669</v>
      </c>
      <c r="CD29" s="642">
        <f t="shared" si="53"/>
        <v>427.5</v>
      </c>
      <c r="CE29" s="642">
        <f t="shared" si="53"/>
        <v>450.83333333333331</v>
      </c>
      <c r="CF29" s="773">
        <f t="shared" si="53"/>
        <v>465.49166666666662</v>
      </c>
      <c r="CG29" s="773">
        <f t="shared" si="53"/>
        <v>450.58333333333331</v>
      </c>
      <c r="CH29" s="773">
        <f t="shared" ref="CH29" si="54">AVERAGE(CH30:CH35)</f>
        <v>426.375</v>
      </c>
    </row>
    <row r="30" spans="1:87" s="507" customFormat="1">
      <c r="A30" s="624" t="s">
        <v>240</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470</v>
      </c>
      <c r="AZ30" s="647">
        <v>480</v>
      </c>
      <c r="BA30" s="652">
        <v>560</v>
      </c>
      <c r="BB30" s="647">
        <v>535</v>
      </c>
      <c r="BC30" s="657">
        <v>550</v>
      </c>
      <c r="BD30" s="657">
        <v>590</v>
      </c>
      <c r="BE30" s="657">
        <v>645</v>
      </c>
      <c r="BF30" s="657">
        <v>610</v>
      </c>
      <c r="BG30" s="657">
        <v>470</v>
      </c>
      <c r="BH30" s="662">
        <v>420</v>
      </c>
      <c r="BI30" s="630">
        <v>430</v>
      </c>
      <c r="BJ30" s="657">
        <v>470</v>
      </c>
      <c r="BK30" s="630">
        <v>510</v>
      </c>
      <c r="BL30" s="657">
        <v>510</v>
      </c>
      <c r="BM30" s="657">
        <v>450</v>
      </c>
      <c r="BN30" s="657">
        <v>360</v>
      </c>
      <c r="BO30" s="630">
        <v>380</v>
      </c>
      <c r="BP30" s="657">
        <v>340</v>
      </c>
      <c r="BQ30" s="657">
        <v>380</v>
      </c>
      <c r="BR30" s="657">
        <v>415</v>
      </c>
      <c r="BS30" s="630">
        <v>420</v>
      </c>
      <c r="BT30" s="712">
        <v>470</v>
      </c>
      <c r="BU30" s="724">
        <v>535</v>
      </c>
      <c r="BV30" s="630">
        <v>400</v>
      </c>
      <c r="BW30" s="724">
        <v>260</v>
      </c>
      <c r="BX30" s="724">
        <v>350</v>
      </c>
      <c r="BY30" s="724">
        <v>320</v>
      </c>
      <c r="BZ30" s="724">
        <v>355</v>
      </c>
      <c r="CA30" s="630">
        <v>360</v>
      </c>
      <c r="CB30" s="724">
        <v>370</v>
      </c>
      <c r="CC30" s="724">
        <v>365</v>
      </c>
      <c r="CD30" s="724">
        <v>425</v>
      </c>
      <c r="CE30" s="724">
        <v>445</v>
      </c>
      <c r="CF30" s="774">
        <v>465</v>
      </c>
      <c r="CG30" s="774">
        <v>445</v>
      </c>
      <c r="CH30" s="774">
        <v>405</v>
      </c>
    </row>
    <row r="31" spans="1:87" s="507" customFormat="1">
      <c r="A31" s="624" t="s">
        <v>255</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465</v>
      </c>
      <c r="AZ31" s="647">
        <v>480</v>
      </c>
      <c r="BA31" s="647">
        <v>550</v>
      </c>
      <c r="BB31" s="652">
        <v>540</v>
      </c>
      <c r="BC31" s="652">
        <v>560</v>
      </c>
      <c r="BD31" s="845">
        <v>600</v>
      </c>
      <c r="BE31" s="662">
        <v>650</v>
      </c>
      <c r="BF31" s="657">
        <v>590</v>
      </c>
      <c r="BG31" s="657">
        <v>470</v>
      </c>
      <c r="BH31" s="657">
        <v>415</v>
      </c>
      <c r="BI31" s="630">
        <v>430</v>
      </c>
      <c r="BJ31" s="630">
        <v>480</v>
      </c>
      <c r="BK31" s="657">
        <v>500</v>
      </c>
      <c r="BL31" s="657">
        <v>520</v>
      </c>
      <c r="BM31" s="657">
        <v>440</v>
      </c>
      <c r="BN31" s="657">
        <v>360</v>
      </c>
      <c r="BO31" s="657">
        <v>400</v>
      </c>
      <c r="BP31" s="657">
        <v>340</v>
      </c>
      <c r="BQ31" s="630">
        <v>390</v>
      </c>
      <c r="BR31" s="657">
        <v>425</v>
      </c>
      <c r="BS31" s="657">
        <v>415</v>
      </c>
      <c r="BT31" s="630">
        <v>490</v>
      </c>
      <c r="BU31" s="724">
        <v>535</v>
      </c>
      <c r="BV31" s="724">
        <v>380</v>
      </c>
      <c r="BW31" s="630">
        <v>250</v>
      </c>
      <c r="BX31" s="630">
        <v>340</v>
      </c>
      <c r="BY31" s="724">
        <v>340</v>
      </c>
      <c r="BZ31" s="724">
        <v>330</v>
      </c>
      <c r="CA31" s="630">
        <v>360</v>
      </c>
      <c r="CB31" s="630">
        <v>365</v>
      </c>
      <c r="CC31" s="630">
        <v>370</v>
      </c>
      <c r="CD31" s="724">
        <v>425</v>
      </c>
      <c r="CE31" s="724">
        <v>460</v>
      </c>
      <c r="CF31" s="774">
        <v>470</v>
      </c>
      <c r="CG31" s="774">
        <v>450</v>
      </c>
      <c r="CH31" s="774">
        <v>400</v>
      </c>
    </row>
    <row r="32" spans="1:87" s="507" customFormat="1">
      <c r="A32" s="624" t="s">
        <v>241</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3">
        <v>495</v>
      </c>
      <c r="AY32" s="647">
        <v>475</v>
      </c>
      <c r="AZ32" s="647">
        <v>485</v>
      </c>
      <c r="BA32" s="647">
        <v>550</v>
      </c>
      <c r="BB32" s="647">
        <v>530</v>
      </c>
      <c r="BC32" s="657">
        <v>550</v>
      </c>
      <c r="BD32" s="657">
        <v>595</v>
      </c>
      <c r="BE32" s="657">
        <v>630</v>
      </c>
      <c r="BF32" s="657">
        <v>610</v>
      </c>
      <c r="BG32" s="657">
        <v>465</v>
      </c>
      <c r="BH32" s="657">
        <v>415</v>
      </c>
      <c r="BI32" s="630">
        <v>430</v>
      </c>
      <c r="BJ32" s="657">
        <v>465</v>
      </c>
      <c r="BK32" s="657">
        <v>500</v>
      </c>
      <c r="BL32" s="630">
        <v>530</v>
      </c>
      <c r="BM32" s="630">
        <v>430</v>
      </c>
      <c r="BN32" s="657">
        <v>335</v>
      </c>
      <c r="BO32" s="657">
        <v>385</v>
      </c>
      <c r="BP32" s="657">
        <v>335</v>
      </c>
      <c r="BQ32" s="630">
        <v>390</v>
      </c>
      <c r="BR32" s="657">
        <v>425</v>
      </c>
      <c r="BS32" s="657">
        <v>420</v>
      </c>
      <c r="BT32" s="712">
        <v>480</v>
      </c>
      <c r="BU32" s="630">
        <v>525</v>
      </c>
      <c r="BV32" s="724">
        <v>350</v>
      </c>
      <c r="BW32" s="724">
        <v>270</v>
      </c>
      <c r="BX32" s="630">
        <v>340</v>
      </c>
      <c r="BY32" s="724">
        <v>325</v>
      </c>
      <c r="BZ32" s="724">
        <v>340</v>
      </c>
      <c r="CA32" s="724">
        <v>350</v>
      </c>
      <c r="CB32" s="724">
        <v>360</v>
      </c>
      <c r="CC32" s="724">
        <v>365</v>
      </c>
      <c r="CD32" s="724">
        <v>420</v>
      </c>
      <c r="CE32" s="630">
        <v>450</v>
      </c>
      <c r="CF32" s="774">
        <v>455</v>
      </c>
      <c r="CG32" s="774">
        <v>450</v>
      </c>
      <c r="CH32" s="774">
        <v>435</v>
      </c>
    </row>
    <row r="33" spans="1:86" s="507" customFormat="1">
      <c r="A33" s="624" t="s">
        <v>242</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v>485</v>
      </c>
      <c r="AY33" s="647">
        <v>475</v>
      </c>
      <c r="AZ33" s="654">
        <v>490</v>
      </c>
      <c r="BA33" s="647">
        <v>563</v>
      </c>
      <c r="BB33" s="647">
        <v>540</v>
      </c>
      <c r="BC33" s="657">
        <v>550</v>
      </c>
      <c r="BD33" s="657">
        <v>595</v>
      </c>
      <c r="BE33" s="657">
        <v>645</v>
      </c>
      <c r="BF33" s="845">
        <v>580</v>
      </c>
      <c r="BG33" s="630">
        <v>450</v>
      </c>
      <c r="BH33" s="629"/>
      <c r="BI33" s="657">
        <v>425</v>
      </c>
      <c r="BJ33" s="657">
        <v>475</v>
      </c>
      <c r="BK33" s="657">
        <v>505</v>
      </c>
      <c r="BL33" s="630">
        <v>530</v>
      </c>
      <c r="BM33" s="657">
        <v>435</v>
      </c>
      <c r="BN33" s="630">
        <v>370</v>
      </c>
      <c r="BO33" s="630">
        <v>380</v>
      </c>
      <c r="BP33" s="657">
        <v>340</v>
      </c>
      <c r="BQ33" s="630">
        <v>390</v>
      </c>
      <c r="BR33" s="657">
        <v>425</v>
      </c>
      <c r="BS33" s="657"/>
      <c r="BT33" s="705"/>
      <c r="BU33" s="705"/>
      <c r="BV33" s="724">
        <v>385</v>
      </c>
      <c r="BW33" s="724">
        <v>280</v>
      </c>
      <c r="BX33" s="724">
        <v>350</v>
      </c>
      <c r="BY33" s="672">
        <v>345</v>
      </c>
      <c r="BZ33" s="724">
        <v>350</v>
      </c>
      <c r="CA33" s="630">
        <v>370</v>
      </c>
      <c r="CB33" s="724">
        <v>375</v>
      </c>
      <c r="CC33" s="724">
        <v>365</v>
      </c>
      <c r="CD33" s="630">
        <v>430</v>
      </c>
      <c r="CE33" s="630">
        <v>450</v>
      </c>
      <c r="CF33" s="774">
        <v>490</v>
      </c>
      <c r="CG33" s="774">
        <v>480</v>
      </c>
      <c r="CH33" s="774">
        <v>470</v>
      </c>
    </row>
    <row r="34" spans="1:86" s="507" customFormat="1" ht="18" customHeight="1">
      <c r="A34" s="624" t="s">
        <v>254</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v>640</v>
      </c>
      <c r="BF34" s="657">
        <v>595</v>
      </c>
      <c r="BG34" s="630">
        <v>450</v>
      </c>
      <c r="BH34" s="629"/>
      <c r="BI34" s="672">
        <v>430</v>
      </c>
      <c r="BJ34" s="657">
        <v>470</v>
      </c>
      <c r="BK34" s="657">
        <v>500</v>
      </c>
      <c r="BL34" s="630">
        <v>530</v>
      </c>
      <c r="BM34" s="657"/>
      <c r="BN34" s="657">
        <v>360</v>
      </c>
      <c r="BO34" s="629"/>
      <c r="BP34" s="630">
        <v>345</v>
      </c>
      <c r="BQ34" s="657">
        <v>350</v>
      </c>
      <c r="BR34" s="630">
        <v>430</v>
      </c>
      <c r="BS34" s="657">
        <v>415</v>
      </c>
      <c r="BT34" s="712">
        <v>460</v>
      </c>
      <c r="BU34" s="724">
        <v>540</v>
      </c>
      <c r="BV34" s="628"/>
      <c r="BW34" s="724">
        <v>265</v>
      </c>
      <c r="BX34" s="672">
        <v>340</v>
      </c>
      <c r="BY34" s="724">
        <v>300</v>
      </c>
      <c r="BZ34" s="672">
        <v>360</v>
      </c>
      <c r="CA34" s="630">
        <v>370</v>
      </c>
      <c r="CB34" s="724">
        <v>370</v>
      </c>
      <c r="CC34" s="630">
        <v>370</v>
      </c>
      <c r="CD34" s="630">
        <v>430</v>
      </c>
      <c r="CE34" s="630">
        <v>450</v>
      </c>
      <c r="CF34" s="775">
        <v>460</v>
      </c>
      <c r="CG34" s="775">
        <v>440</v>
      </c>
      <c r="CH34" s="775">
        <v>430</v>
      </c>
    </row>
    <row r="35" spans="1:86" s="507" customFormat="1" ht="18.75" thickBot="1">
      <c r="A35" s="624" t="s">
        <v>279</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4"/>
      <c r="AY35" s="647"/>
      <c r="AZ35" s="654"/>
      <c r="BA35" s="647"/>
      <c r="BB35" s="647"/>
      <c r="BC35" s="657"/>
      <c r="BD35" s="657"/>
      <c r="BE35" s="657"/>
      <c r="BF35" s="657"/>
      <c r="BG35" s="630"/>
      <c r="BH35" s="629"/>
      <c r="BI35" s="672"/>
      <c r="BJ35" s="657"/>
      <c r="BK35" s="657"/>
      <c r="BL35" s="630"/>
      <c r="BM35" s="657"/>
      <c r="BN35" s="657"/>
      <c r="BO35" s="629"/>
      <c r="BP35" s="630"/>
      <c r="BQ35" s="657"/>
      <c r="BR35" s="630"/>
      <c r="BS35" s="657"/>
      <c r="BT35" s="712"/>
      <c r="BU35" s="724"/>
      <c r="BV35" s="628"/>
      <c r="BW35" s="724">
        <v>275</v>
      </c>
      <c r="BX35" s="724">
        <v>300</v>
      </c>
      <c r="BY35" s="724">
        <v>340</v>
      </c>
      <c r="BZ35" s="724">
        <v>327.5</v>
      </c>
      <c r="CA35" s="724">
        <v>340</v>
      </c>
      <c r="CB35" s="724">
        <v>360</v>
      </c>
      <c r="CC35" s="724">
        <v>365</v>
      </c>
      <c r="CD35" s="724">
        <v>435</v>
      </c>
      <c r="CE35" s="630">
        <v>450</v>
      </c>
      <c r="CF35" s="846">
        <v>452.95</v>
      </c>
      <c r="CG35" s="846">
        <v>438.5</v>
      </c>
      <c r="CH35" s="846">
        <v>418.25</v>
      </c>
    </row>
    <row r="36" spans="1:86" s="507" customFormat="1" ht="18.75" thickBot="1">
      <c r="A36" s="625"/>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44"/>
      <c r="AY36" s="632"/>
      <c r="AZ36" s="644"/>
      <c r="BA36" s="644"/>
      <c r="BB36" s="644"/>
      <c r="BC36" s="644"/>
      <c r="BD36" s="644"/>
      <c r="BE36" s="644"/>
      <c r="BF36" s="644"/>
      <c r="BG36" s="644"/>
      <c r="BH36" s="644"/>
      <c r="BI36" s="644"/>
      <c r="BJ36" s="644"/>
      <c r="BK36" s="629"/>
      <c r="BL36" s="629"/>
      <c r="BM36" s="629"/>
      <c r="BN36" s="629"/>
      <c r="BO36" s="629"/>
      <c r="BP36" s="629"/>
      <c r="BQ36" s="629"/>
      <c r="BR36" s="629"/>
      <c r="BS36" s="629"/>
      <c r="CC36" s="724"/>
      <c r="CD36" s="770">
        <v>44136</v>
      </c>
      <c r="CE36" s="770">
        <v>44166</v>
      </c>
      <c r="CF36" s="803">
        <v>44197</v>
      </c>
      <c r="CG36" s="803">
        <v>44228</v>
      </c>
      <c r="CH36" s="803">
        <v>44256</v>
      </c>
    </row>
    <row r="37" spans="1:86" s="507" customFormat="1">
      <c r="A37" s="638" t="s">
        <v>252</v>
      </c>
      <c r="B37" s="639"/>
      <c r="C37" s="639"/>
      <c r="D37" s="639"/>
      <c r="E37" s="639"/>
      <c r="F37" s="639"/>
      <c r="G37" s="639"/>
      <c r="H37" s="639"/>
      <c r="I37" s="639"/>
      <c r="J37" s="639"/>
      <c r="K37" s="639"/>
      <c r="L37" s="639"/>
      <c r="M37" s="639"/>
      <c r="N37" s="640"/>
      <c r="O37" s="639"/>
      <c r="P37" s="639"/>
      <c r="Q37" s="639"/>
      <c r="R37" s="639"/>
      <c r="S37" s="637"/>
      <c r="T37" s="637"/>
      <c r="U37" s="637"/>
      <c r="V37" s="637"/>
      <c r="W37" s="637"/>
      <c r="X37" s="637"/>
      <c r="Y37" s="637"/>
      <c r="Z37" s="637"/>
      <c r="AA37" s="637"/>
      <c r="AB37" s="637"/>
      <c r="AC37" s="637"/>
      <c r="AD37" s="637"/>
      <c r="AE37" s="637"/>
      <c r="AF37" s="637"/>
      <c r="AG37" s="637"/>
      <c r="AH37" s="637"/>
      <c r="AI37" s="637"/>
      <c r="AJ37" s="637"/>
      <c r="AK37" s="637"/>
      <c r="AL37" s="637"/>
      <c r="AM37" s="637"/>
      <c r="AN37" s="637"/>
      <c r="AO37" s="637"/>
      <c r="AP37" s="637"/>
      <c r="AQ37" s="637"/>
      <c r="AR37" s="637"/>
      <c r="AS37" s="637"/>
      <c r="AT37" s="637"/>
      <c r="AU37" s="637"/>
      <c r="AV37" s="637"/>
      <c r="AW37" s="637"/>
      <c r="AX37" s="642">
        <f>AVERAGE(AX38:AX41)</f>
        <v>475</v>
      </c>
      <c r="AY37" s="642">
        <f t="shared" ref="AY37:BD37" si="55">AVERAGE(AY38:AY41)</f>
        <v>463.75</v>
      </c>
      <c r="AZ37" s="642">
        <f t="shared" si="55"/>
        <v>490.5</v>
      </c>
      <c r="BA37" s="642">
        <f t="shared" si="55"/>
        <v>555.75</v>
      </c>
      <c r="BB37" s="642">
        <f t="shared" si="55"/>
        <v>543.25</v>
      </c>
      <c r="BC37" s="642">
        <f t="shared" si="55"/>
        <v>568.75</v>
      </c>
      <c r="BD37" s="642">
        <f t="shared" si="55"/>
        <v>617.5</v>
      </c>
      <c r="BE37" s="642">
        <f t="shared" ref="BE37:BV37" si="56">AVERAGE(BE38:BE42)</f>
        <v>659</v>
      </c>
      <c r="BF37" s="642">
        <f t="shared" si="56"/>
        <v>588</v>
      </c>
      <c r="BG37" s="642">
        <f t="shared" si="56"/>
        <v>442</v>
      </c>
      <c r="BH37" s="642">
        <f t="shared" si="56"/>
        <v>401.66666666666669</v>
      </c>
      <c r="BI37" s="642">
        <f>AVERAGE(BI38:BI42)</f>
        <v>443</v>
      </c>
      <c r="BJ37" s="642">
        <f t="shared" si="56"/>
        <v>500</v>
      </c>
      <c r="BK37" s="642">
        <f t="shared" si="56"/>
        <v>523</v>
      </c>
      <c r="BL37" s="642">
        <f t="shared" si="56"/>
        <v>533</v>
      </c>
      <c r="BM37" s="642">
        <f t="shared" si="56"/>
        <v>418.75</v>
      </c>
      <c r="BN37" s="642">
        <f t="shared" si="56"/>
        <v>342</v>
      </c>
      <c r="BO37" s="642">
        <f t="shared" si="56"/>
        <v>375</v>
      </c>
      <c r="BP37" s="642">
        <f t="shared" si="56"/>
        <v>351</v>
      </c>
      <c r="BQ37" s="642">
        <f t="shared" si="56"/>
        <v>392</v>
      </c>
      <c r="BR37" s="642">
        <f t="shared" si="56"/>
        <v>441</v>
      </c>
      <c r="BS37" s="642">
        <f t="shared" si="56"/>
        <v>428.75</v>
      </c>
      <c r="BT37" s="642">
        <f t="shared" si="56"/>
        <v>496.25</v>
      </c>
      <c r="BU37" s="642">
        <f t="shared" si="56"/>
        <v>561.25</v>
      </c>
      <c r="BV37" s="642">
        <f t="shared" si="56"/>
        <v>436.25</v>
      </c>
      <c r="BW37" s="642">
        <f t="shared" ref="BW37:CG37" si="57">AVERAGE(BW38:BW43)</f>
        <v>290.83333333333331</v>
      </c>
      <c r="BX37" s="642">
        <f t="shared" si="57"/>
        <v>341.66666666666669</v>
      </c>
      <c r="BY37" s="642">
        <f t="shared" si="57"/>
        <v>311.66666666666669</v>
      </c>
      <c r="BZ37" s="642">
        <f t="shared" si="57"/>
        <v>327.91666666666669</v>
      </c>
      <c r="CA37" s="642">
        <f t="shared" si="57"/>
        <v>346.66666666666669</v>
      </c>
      <c r="CB37" s="642">
        <f t="shared" si="57"/>
        <v>356.66666666666669</v>
      </c>
      <c r="CC37" s="642">
        <f t="shared" si="57"/>
        <v>372.5</v>
      </c>
      <c r="CD37" s="642">
        <f t="shared" si="57"/>
        <v>437.5</v>
      </c>
      <c r="CE37" s="642">
        <f t="shared" si="57"/>
        <v>460.83333333333331</v>
      </c>
      <c r="CF37" s="660">
        <f t="shared" si="57"/>
        <v>462.99166666666662</v>
      </c>
      <c r="CG37" s="660">
        <f t="shared" si="57"/>
        <v>449.75</v>
      </c>
      <c r="CH37" s="660">
        <f t="shared" ref="CH37" si="58">AVERAGE(CH38:CH43)</f>
        <v>427.20833333333331</v>
      </c>
    </row>
    <row r="38" spans="1:86" s="507" customFormat="1" ht="57" customHeight="1">
      <c r="A38" s="624" t="s">
        <v>240</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4">
        <v>465</v>
      </c>
      <c r="AY38" s="647">
        <v>460</v>
      </c>
      <c r="AZ38" s="647">
        <v>490</v>
      </c>
      <c r="BA38" s="652">
        <v>560</v>
      </c>
      <c r="BB38" s="652">
        <v>545</v>
      </c>
      <c r="BC38" s="657">
        <v>570</v>
      </c>
      <c r="BD38" s="657">
        <v>615</v>
      </c>
      <c r="BE38" s="657">
        <v>670</v>
      </c>
      <c r="BF38" s="657">
        <v>600</v>
      </c>
      <c r="BG38" s="657">
        <v>450</v>
      </c>
      <c r="BH38" s="630">
        <v>410</v>
      </c>
      <c r="BI38" s="657">
        <v>440</v>
      </c>
      <c r="BJ38" s="657">
        <v>500</v>
      </c>
      <c r="BK38" s="672">
        <v>540</v>
      </c>
      <c r="BL38" s="672">
        <v>530</v>
      </c>
      <c r="BM38" s="657">
        <v>430</v>
      </c>
      <c r="BN38" s="657">
        <v>345</v>
      </c>
      <c r="BO38" s="672">
        <v>370</v>
      </c>
      <c r="BP38" s="657">
        <v>350</v>
      </c>
      <c r="BQ38" s="657">
        <v>385</v>
      </c>
      <c r="BR38" s="657">
        <v>435</v>
      </c>
      <c r="BS38" s="630">
        <v>435</v>
      </c>
      <c r="BT38" s="712">
        <v>500</v>
      </c>
      <c r="BU38" s="724">
        <v>565</v>
      </c>
      <c r="BV38" s="724">
        <v>450</v>
      </c>
      <c r="BW38" s="724">
        <v>290</v>
      </c>
      <c r="BX38" s="724">
        <v>355</v>
      </c>
      <c r="BY38" s="724">
        <v>300</v>
      </c>
      <c r="BZ38" s="724">
        <v>335</v>
      </c>
      <c r="CA38" s="630">
        <v>350</v>
      </c>
      <c r="CB38" s="724">
        <v>360</v>
      </c>
      <c r="CC38" s="630">
        <v>375</v>
      </c>
      <c r="CD38" s="724">
        <v>435</v>
      </c>
      <c r="CE38" s="724">
        <v>455</v>
      </c>
      <c r="CF38" s="746">
        <v>460</v>
      </c>
      <c r="CG38" s="746">
        <v>440</v>
      </c>
      <c r="CH38" s="746">
        <v>400</v>
      </c>
    </row>
    <row r="39" spans="1:86" s="507" customFormat="1">
      <c r="A39" s="624" t="s">
        <v>255</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485</v>
      </c>
      <c r="AY39" s="647">
        <v>465</v>
      </c>
      <c r="AZ39" s="647">
        <v>490</v>
      </c>
      <c r="BA39" s="647">
        <v>550</v>
      </c>
      <c r="BB39" s="652">
        <v>545</v>
      </c>
      <c r="BC39" s="652">
        <v>575</v>
      </c>
      <c r="BD39" s="845">
        <v>620</v>
      </c>
      <c r="BE39" s="657">
        <v>670</v>
      </c>
      <c r="BF39" s="657">
        <v>580</v>
      </c>
      <c r="BG39" s="657">
        <v>450</v>
      </c>
      <c r="BH39" s="657">
        <v>400</v>
      </c>
      <c r="BI39" s="657">
        <v>445</v>
      </c>
      <c r="BJ39" s="657">
        <v>500</v>
      </c>
      <c r="BK39" s="657">
        <v>520</v>
      </c>
      <c r="BL39" s="657">
        <v>535</v>
      </c>
      <c r="BM39" s="657">
        <v>420</v>
      </c>
      <c r="BN39" s="672">
        <v>350</v>
      </c>
      <c r="BO39" s="657">
        <v>390</v>
      </c>
      <c r="BP39" s="657">
        <v>350</v>
      </c>
      <c r="BQ39" s="657">
        <v>405</v>
      </c>
      <c r="BR39" s="657">
        <v>435</v>
      </c>
      <c r="BS39" s="657">
        <v>425</v>
      </c>
      <c r="BT39" s="630">
        <v>510</v>
      </c>
      <c r="BU39" s="630">
        <v>555</v>
      </c>
      <c r="BV39" s="724">
        <v>440</v>
      </c>
      <c r="BW39" s="724">
        <v>300</v>
      </c>
      <c r="BX39" s="630">
        <v>345</v>
      </c>
      <c r="BY39" s="724">
        <v>325</v>
      </c>
      <c r="BZ39" s="724">
        <v>315</v>
      </c>
      <c r="CA39" s="630">
        <v>350</v>
      </c>
      <c r="CB39" s="630">
        <v>355</v>
      </c>
      <c r="CC39" s="630">
        <v>375</v>
      </c>
      <c r="CD39" s="724">
        <v>435</v>
      </c>
      <c r="CE39" s="724">
        <v>470</v>
      </c>
      <c r="CF39" s="746">
        <v>460</v>
      </c>
      <c r="CG39" s="746">
        <v>440</v>
      </c>
      <c r="CH39" s="746">
        <v>400</v>
      </c>
    </row>
    <row r="40" spans="1:86" s="507" customFormat="1">
      <c r="A40" s="624" t="s">
        <v>241</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480</v>
      </c>
      <c r="AY40" s="647">
        <v>465</v>
      </c>
      <c r="AZ40" s="647">
        <v>487</v>
      </c>
      <c r="BA40" s="647">
        <v>550</v>
      </c>
      <c r="BB40" s="647">
        <v>540</v>
      </c>
      <c r="BC40" s="657">
        <v>570</v>
      </c>
      <c r="BD40" s="657">
        <v>615</v>
      </c>
      <c r="BE40" s="657">
        <v>650</v>
      </c>
      <c r="BF40" s="657">
        <v>590</v>
      </c>
      <c r="BG40" s="657">
        <v>445</v>
      </c>
      <c r="BH40" s="657">
        <v>395</v>
      </c>
      <c r="BI40" s="672">
        <v>450</v>
      </c>
      <c r="BJ40" s="657">
        <v>495</v>
      </c>
      <c r="BK40" s="657">
        <v>515</v>
      </c>
      <c r="BL40" s="657">
        <v>540</v>
      </c>
      <c r="BM40" s="657">
        <v>410</v>
      </c>
      <c r="BN40" s="657">
        <v>315</v>
      </c>
      <c r="BO40" s="672">
        <v>370</v>
      </c>
      <c r="BP40" s="657">
        <v>350</v>
      </c>
      <c r="BQ40" s="657">
        <v>400</v>
      </c>
      <c r="BR40" s="657">
        <v>445</v>
      </c>
      <c r="BS40" s="657">
        <v>430</v>
      </c>
      <c r="BT40" s="712">
        <v>500</v>
      </c>
      <c r="BU40" s="630">
        <v>555</v>
      </c>
      <c r="BV40" s="724">
        <v>400</v>
      </c>
      <c r="BW40" s="724">
        <v>280</v>
      </c>
      <c r="BX40" s="630">
        <v>345</v>
      </c>
      <c r="BY40" s="724">
        <v>310</v>
      </c>
      <c r="BZ40" s="724">
        <v>325</v>
      </c>
      <c r="CA40" s="724">
        <v>335</v>
      </c>
      <c r="CB40" s="724">
        <v>350</v>
      </c>
      <c r="CC40" s="724">
        <v>370</v>
      </c>
      <c r="CD40" s="724">
        <v>430</v>
      </c>
      <c r="CE40" s="630">
        <v>460</v>
      </c>
      <c r="CF40" s="746">
        <v>455</v>
      </c>
      <c r="CG40" s="746">
        <v>450</v>
      </c>
      <c r="CH40" s="746">
        <v>435</v>
      </c>
    </row>
    <row r="41" spans="1:86" s="507" customFormat="1">
      <c r="A41" s="624" t="s">
        <v>242</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v>470</v>
      </c>
      <c r="AY41" s="647">
        <v>465</v>
      </c>
      <c r="AZ41" s="654">
        <v>495</v>
      </c>
      <c r="BA41" s="647">
        <v>563</v>
      </c>
      <c r="BB41" s="647">
        <v>543</v>
      </c>
      <c r="BC41" s="657">
        <v>560</v>
      </c>
      <c r="BD41" s="845">
        <v>620</v>
      </c>
      <c r="BE41" s="662">
        <v>655</v>
      </c>
      <c r="BF41" s="845">
        <v>570</v>
      </c>
      <c r="BG41" s="630">
        <v>430</v>
      </c>
      <c r="BH41" s="629"/>
      <c r="BI41" s="657">
        <v>440</v>
      </c>
      <c r="BJ41" s="672">
        <v>510</v>
      </c>
      <c r="BK41" s="657">
        <v>520</v>
      </c>
      <c r="BL41" s="657">
        <v>540</v>
      </c>
      <c r="BM41" s="672">
        <v>415</v>
      </c>
      <c r="BN41" s="672">
        <v>350</v>
      </c>
      <c r="BO41" s="672">
        <v>370</v>
      </c>
      <c r="BP41" s="657">
        <v>350</v>
      </c>
      <c r="BQ41" s="630">
        <v>410</v>
      </c>
      <c r="BR41" s="657">
        <v>445</v>
      </c>
      <c r="BS41" s="657"/>
      <c r="BT41" s="705"/>
      <c r="BU41" s="705"/>
      <c r="BV41" s="630">
        <v>455</v>
      </c>
      <c r="BW41" s="724">
        <v>300</v>
      </c>
      <c r="BX41" s="724">
        <v>355</v>
      </c>
      <c r="BY41" s="672">
        <v>330</v>
      </c>
      <c r="BZ41" s="630">
        <v>335</v>
      </c>
      <c r="CA41" s="724">
        <v>360</v>
      </c>
      <c r="CB41" s="724">
        <v>365</v>
      </c>
      <c r="CC41" s="724">
        <v>370</v>
      </c>
      <c r="CD41" s="630">
        <v>440</v>
      </c>
      <c r="CE41" s="630">
        <v>460</v>
      </c>
      <c r="CF41" s="746">
        <v>490</v>
      </c>
      <c r="CG41" s="746">
        <v>480</v>
      </c>
      <c r="CH41" s="746">
        <v>470</v>
      </c>
    </row>
    <row r="42" spans="1:86" s="507" customFormat="1">
      <c r="A42" s="624" t="s">
        <v>254</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45"/>
      <c r="BE42" s="657">
        <v>650</v>
      </c>
      <c r="BF42" s="657">
        <v>600</v>
      </c>
      <c r="BG42" s="657">
        <v>435</v>
      </c>
      <c r="BH42" s="629"/>
      <c r="BI42" s="657">
        <v>440</v>
      </c>
      <c r="BJ42" s="657">
        <v>495</v>
      </c>
      <c r="BK42" s="657">
        <v>520</v>
      </c>
      <c r="BL42" s="657">
        <v>520</v>
      </c>
      <c r="BM42" s="629"/>
      <c r="BN42" s="672">
        <v>350</v>
      </c>
      <c r="BO42" s="629"/>
      <c r="BP42" s="630">
        <v>355</v>
      </c>
      <c r="BQ42" s="657">
        <v>360</v>
      </c>
      <c r="BR42" s="630">
        <v>445</v>
      </c>
      <c r="BS42" s="657">
        <v>425</v>
      </c>
      <c r="BT42" s="712">
        <v>475</v>
      </c>
      <c r="BU42" s="724">
        <v>570</v>
      </c>
      <c r="BV42" s="628"/>
      <c r="BW42" s="724">
        <v>290</v>
      </c>
      <c r="BX42" s="672">
        <v>345</v>
      </c>
      <c r="BY42" s="724">
        <v>280</v>
      </c>
      <c r="BZ42" s="672">
        <v>345</v>
      </c>
      <c r="CA42" s="724">
        <v>355</v>
      </c>
      <c r="CB42" s="724">
        <v>365</v>
      </c>
      <c r="CC42" s="630">
        <v>375</v>
      </c>
      <c r="CD42" s="630">
        <v>440</v>
      </c>
      <c r="CE42" s="630">
        <v>460</v>
      </c>
      <c r="CF42" s="747">
        <v>465</v>
      </c>
      <c r="CG42" s="747">
        <v>445</v>
      </c>
      <c r="CH42" s="747">
        <v>435</v>
      </c>
    </row>
    <row r="43" spans="1:86" s="507" customFormat="1">
      <c r="A43" s="624" t="s">
        <v>279</v>
      </c>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53"/>
      <c r="AY43" s="647"/>
      <c r="AZ43" s="654"/>
      <c r="BA43" s="647"/>
      <c r="BB43" s="647"/>
      <c r="BC43" s="657"/>
      <c r="BD43" s="845"/>
      <c r="BE43" s="657"/>
      <c r="BF43" s="657"/>
      <c r="BG43" s="657"/>
      <c r="BH43" s="629"/>
      <c r="BI43" s="657"/>
      <c r="BJ43" s="657"/>
      <c r="BK43" s="657"/>
      <c r="BL43" s="657"/>
      <c r="BM43" s="629"/>
      <c r="BN43" s="672"/>
      <c r="BO43" s="629"/>
      <c r="BP43" s="630"/>
      <c r="BQ43" s="657"/>
      <c r="BR43" s="630"/>
      <c r="BS43" s="657"/>
      <c r="BT43" s="712"/>
      <c r="BU43" s="724"/>
      <c r="BV43" s="628"/>
      <c r="BW43" s="630">
        <v>285</v>
      </c>
      <c r="BX43" s="724">
        <v>305</v>
      </c>
      <c r="BY43" s="724">
        <v>325</v>
      </c>
      <c r="BZ43" s="724">
        <v>312.5</v>
      </c>
      <c r="CA43" s="724">
        <v>330</v>
      </c>
      <c r="CB43" s="724">
        <v>345</v>
      </c>
      <c r="CC43" s="724">
        <v>370</v>
      </c>
      <c r="CD43" s="724">
        <v>445</v>
      </c>
      <c r="CE43" s="630">
        <v>460</v>
      </c>
      <c r="CF43" s="847">
        <v>447.95</v>
      </c>
      <c r="CG43" s="847">
        <v>443.5</v>
      </c>
      <c r="CH43" s="847">
        <v>423.25</v>
      </c>
    </row>
    <row r="44" spans="1:86" s="507" customFormat="1">
      <c r="A44" s="625"/>
      <c r="B44" s="627"/>
      <c r="C44" s="627"/>
      <c r="D44" s="627"/>
      <c r="E44" s="627"/>
      <c r="F44" s="627"/>
      <c r="G44" s="627"/>
      <c r="H44" s="627"/>
      <c r="I44" s="627"/>
      <c r="J44" s="627"/>
      <c r="K44" s="627"/>
      <c r="L44" s="627"/>
      <c r="M44" s="627"/>
      <c r="N44" s="628"/>
      <c r="O44" s="627"/>
      <c r="P44" s="627"/>
      <c r="Q44" s="627"/>
      <c r="R44" s="627"/>
      <c r="S44" s="629"/>
      <c r="T44" s="629"/>
      <c r="U44" s="629"/>
      <c r="V44" s="629"/>
      <c r="W44" s="629"/>
      <c r="X44" s="629"/>
      <c r="Y44" s="629"/>
      <c r="Z44" s="629"/>
      <c r="AA44" s="629"/>
      <c r="AB44" s="629"/>
      <c r="AC44" s="629"/>
      <c r="AD44" s="630"/>
      <c r="AE44" s="629"/>
      <c r="AF44" s="629"/>
      <c r="AG44" s="629"/>
      <c r="AH44" s="629"/>
      <c r="AI44" s="629"/>
      <c r="AJ44" s="629"/>
      <c r="AK44" s="629"/>
      <c r="AL44" s="629"/>
      <c r="AM44" s="629"/>
      <c r="AN44" s="629"/>
      <c r="AO44" s="629"/>
      <c r="AP44" s="629"/>
      <c r="AQ44" s="629"/>
      <c r="AR44" s="629"/>
      <c r="AS44" s="629"/>
      <c r="AT44" s="629"/>
      <c r="AU44" s="630"/>
      <c r="AV44" s="632"/>
      <c r="AW44" s="632"/>
      <c r="AX44" s="644"/>
      <c r="AY44" s="632"/>
      <c r="AZ44" s="644"/>
      <c r="BA44" s="644"/>
      <c r="BB44" s="644"/>
      <c r="BC44" s="644"/>
      <c r="BD44" s="644"/>
      <c r="BE44" s="644"/>
      <c r="BF44" s="644"/>
      <c r="BG44" s="644"/>
      <c r="BH44" s="644"/>
      <c r="BI44" s="644"/>
      <c r="BJ44" s="644"/>
      <c r="BK44" s="627"/>
      <c r="BL44" s="627"/>
      <c r="BM44" s="627"/>
      <c r="BN44" s="627"/>
      <c r="BO44" s="627"/>
      <c r="BP44" s="627"/>
      <c r="BQ44" s="657"/>
      <c r="BR44" s="627"/>
      <c r="BS44" s="627"/>
      <c r="BT44" s="505"/>
      <c r="BU44" s="505"/>
      <c r="BV44" s="505"/>
      <c r="BW44" s="505"/>
    </row>
    <row r="45" spans="1:86" s="507" customFormat="1">
      <c r="A45" s="638" t="s">
        <v>253</v>
      </c>
      <c r="B45" s="639"/>
      <c r="C45" s="639"/>
      <c r="D45" s="639"/>
      <c r="E45" s="639"/>
      <c r="F45" s="639"/>
      <c r="G45" s="639"/>
      <c r="H45" s="639"/>
      <c r="I45" s="639"/>
      <c r="J45" s="639"/>
      <c r="K45" s="639"/>
      <c r="L45" s="639"/>
      <c r="M45" s="639"/>
      <c r="N45" s="640"/>
      <c r="O45" s="639"/>
      <c r="P45" s="639"/>
      <c r="Q45" s="639"/>
      <c r="R45" s="639"/>
      <c r="S45" s="637"/>
      <c r="T45" s="637"/>
      <c r="U45" s="637"/>
      <c r="V45" s="637"/>
      <c r="W45" s="637"/>
      <c r="X45" s="637"/>
      <c r="Y45" s="637"/>
      <c r="Z45" s="637"/>
      <c r="AA45" s="637"/>
      <c r="AB45" s="637"/>
      <c r="AC45" s="637"/>
      <c r="AD45" s="637"/>
      <c r="AE45" s="637"/>
      <c r="AF45" s="637"/>
      <c r="AG45" s="637"/>
      <c r="AH45" s="637"/>
      <c r="AI45" s="637"/>
      <c r="AJ45" s="637"/>
      <c r="AK45" s="637"/>
      <c r="AL45" s="637"/>
      <c r="AM45" s="637"/>
      <c r="AN45" s="637"/>
      <c r="AO45" s="637"/>
      <c r="AP45" s="637"/>
      <c r="AQ45" s="637"/>
      <c r="AR45" s="637"/>
      <c r="AS45" s="637"/>
      <c r="AT45" s="637"/>
      <c r="AU45" s="637"/>
      <c r="AV45" s="637"/>
      <c r="AW45" s="637"/>
      <c r="AX45" s="642">
        <f>AX6-AX21</f>
        <v>98.600000000000023</v>
      </c>
      <c r="AY45" s="642">
        <f t="shared" ref="AY45:CE45" si="59">AY6-AY21</f>
        <v>149.33000000000004</v>
      </c>
      <c r="AZ45" s="642">
        <f t="shared" si="59"/>
        <v>198.55499999999995</v>
      </c>
      <c r="BA45" s="642">
        <f t="shared" si="59"/>
        <v>95.189999999999941</v>
      </c>
      <c r="BB45" s="642">
        <f t="shared" si="59"/>
        <v>124.06000000000006</v>
      </c>
      <c r="BC45" s="642">
        <f t="shared" si="59"/>
        <v>98.595000000000027</v>
      </c>
      <c r="BD45" s="642">
        <f t="shared" si="59"/>
        <v>65.75</v>
      </c>
      <c r="BE45" s="642">
        <f t="shared" si="59"/>
        <v>35.335000000000036</v>
      </c>
      <c r="BF45" s="642">
        <f t="shared" si="59"/>
        <v>-65.410000000000082</v>
      </c>
      <c r="BG45" s="642">
        <f t="shared" si="59"/>
        <v>38.25</v>
      </c>
      <c r="BH45" s="642">
        <f t="shared" si="59"/>
        <v>70.773333333333255</v>
      </c>
      <c r="BI45" s="642">
        <f t="shared" si="59"/>
        <v>86.509999999999991</v>
      </c>
      <c r="BJ45" s="642">
        <f t="shared" si="59"/>
        <v>69.269999999999982</v>
      </c>
      <c r="BK45" s="642">
        <f t="shared" si="59"/>
        <v>70.980000000000018</v>
      </c>
      <c r="BL45" s="642">
        <f t="shared" si="59"/>
        <v>26.050000000000068</v>
      </c>
      <c r="BM45" s="642">
        <f t="shared" si="59"/>
        <v>51.099999999999966</v>
      </c>
      <c r="BN45" s="642">
        <f t="shared" si="59"/>
        <v>165.45000000000005</v>
      </c>
      <c r="BO45" s="642">
        <f t="shared" si="59"/>
        <v>89.324999999999989</v>
      </c>
      <c r="BP45" s="642">
        <f t="shared" si="59"/>
        <v>155.76999999999998</v>
      </c>
      <c r="BQ45" s="642">
        <f t="shared" si="59"/>
        <v>129.63</v>
      </c>
      <c r="BR45" s="642">
        <f t="shared" si="59"/>
        <v>110.5</v>
      </c>
      <c r="BS45" s="642">
        <f t="shared" si="59"/>
        <v>167.57499999999993</v>
      </c>
      <c r="BT45" s="642">
        <f t="shared" si="59"/>
        <v>74.295000000000073</v>
      </c>
      <c r="BU45" s="642">
        <f t="shared" si="59"/>
        <v>-64.800000000000011</v>
      </c>
      <c r="BV45" s="642">
        <f t="shared" si="59"/>
        <v>-109.03818181818184</v>
      </c>
      <c r="BW45" s="642">
        <f t="shared" si="59"/>
        <v>-99.799999999999983</v>
      </c>
      <c r="BX45" s="642">
        <f t="shared" si="59"/>
        <v>-90.466666666666669</v>
      </c>
      <c r="BY45" s="642">
        <f t="shared" si="59"/>
        <v>42.730000000000018</v>
      </c>
      <c r="BZ45" s="642">
        <f t="shared" si="59"/>
        <v>51.916666666666686</v>
      </c>
      <c r="CA45" s="642">
        <f t="shared" si="59"/>
        <v>45.599999999999909</v>
      </c>
      <c r="CB45" s="642">
        <f t="shared" si="59"/>
        <v>37.226969696969661</v>
      </c>
      <c r="CC45" s="642">
        <f t="shared" si="59"/>
        <v>17.986666666666736</v>
      </c>
      <c r="CD45" s="642">
        <f t="shared" si="59"/>
        <v>-55.550000000000011</v>
      </c>
      <c r="CE45" s="642">
        <f t="shared" si="59"/>
        <v>-27.133333333333269</v>
      </c>
      <c r="CF45" s="642">
        <f>CF6-CF21</f>
        <v>-22.941666666666606</v>
      </c>
      <c r="CG45" s="642">
        <f>CG6-CG21</f>
        <v>-8.8666666666667311</v>
      </c>
      <c r="CH45" s="642">
        <f>CH6-CH21</f>
        <v>13.608333333333348</v>
      </c>
    </row>
    <row r="46" spans="1:86" s="507" customFormat="1">
      <c r="A46" s="844"/>
      <c r="B46" s="505"/>
      <c r="C46" s="505"/>
      <c r="D46" s="505"/>
      <c r="E46" s="505"/>
      <c r="F46" s="505"/>
      <c r="G46" s="505"/>
      <c r="H46" s="505"/>
      <c r="I46" s="505"/>
      <c r="J46" s="505"/>
      <c r="K46" s="505"/>
      <c r="L46" s="505"/>
      <c r="M46" s="505"/>
      <c r="N46" s="506"/>
      <c r="O46" s="505"/>
      <c r="P46" s="505"/>
      <c r="Q46" s="505"/>
      <c r="R46" s="505"/>
      <c r="AD46" s="521"/>
      <c r="AU46" s="521"/>
      <c r="BB46" s="623"/>
    </row>
    <row r="47" spans="1:86">
      <c r="D47" s="509"/>
      <c r="E47" s="509"/>
      <c r="F47" s="509"/>
      <c r="G47" s="509"/>
      <c r="H47" s="509"/>
      <c r="I47" s="509"/>
      <c r="J47" s="509"/>
      <c r="K47" s="509"/>
      <c r="L47" s="509"/>
      <c r="M47" s="509"/>
      <c r="BU47" s="725"/>
    </row>
    <row r="48" spans="1:86">
      <c r="D48" s="509"/>
      <c r="E48" s="509"/>
      <c r="F48" s="509"/>
      <c r="G48" s="509"/>
      <c r="H48" s="509"/>
      <c r="I48" s="509"/>
      <c r="J48" s="509"/>
      <c r="K48" s="509"/>
      <c r="L48" s="509"/>
      <c r="M48" s="509"/>
    </row>
    <row r="425" spans="1:80" s="508" customFormat="1">
      <c r="A425" s="432"/>
      <c r="I425" s="508">
        <v>333</v>
      </c>
      <c r="N425" s="510"/>
      <c r="S425" s="432"/>
      <c r="T425" s="432"/>
      <c r="U425" s="432"/>
      <c r="V425" s="432"/>
      <c r="W425" s="432"/>
      <c r="X425" s="432"/>
      <c r="Y425" s="432"/>
      <c r="Z425" s="432"/>
      <c r="AA425" s="432"/>
      <c r="AB425" s="432"/>
      <c r="AC425" s="432"/>
      <c r="AD425" s="518"/>
      <c r="AE425" s="432"/>
      <c r="AF425" s="432"/>
      <c r="AG425" s="432"/>
      <c r="AH425" s="432"/>
      <c r="AI425" s="432"/>
      <c r="AJ425" s="432"/>
      <c r="AK425" s="432"/>
      <c r="AL425" s="432"/>
      <c r="AM425" s="432"/>
      <c r="AN425" s="432"/>
      <c r="AO425" s="432"/>
      <c r="AP425" s="432"/>
      <c r="AQ425" s="432"/>
      <c r="AR425" s="432"/>
      <c r="AS425" s="432"/>
      <c r="AT425" s="432"/>
      <c r="AU425" s="432"/>
      <c r="AV425" s="432"/>
      <c r="AW425" s="432"/>
      <c r="AX425" s="432"/>
      <c r="AY425" s="432"/>
      <c r="AZ425" s="432"/>
      <c r="BA425" s="432"/>
      <c r="BB425"/>
      <c r="BC425" s="432"/>
      <c r="BD425" s="432"/>
      <c r="BE425" s="432"/>
      <c r="BF425" s="432"/>
      <c r="BG425" s="432"/>
      <c r="BH425" s="432"/>
      <c r="BI425" s="432"/>
      <c r="BJ425" s="432"/>
      <c r="BK425" s="432"/>
      <c r="BL425" s="432"/>
      <c r="BM425" s="432"/>
      <c r="BN425" s="432"/>
      <c r="BO425" s="432"/>
      <c r="BP425" s="432"/>
      <c r="BQ425" s="432"/>
      <c r="BR425" s="432"/>
      <c r="BS425" s="432"/>
      <c r="BT425" s="432"/>
      <c r="BU425" s="432"/>
      <c r="BV425" s="432"/>
      <c r="BW425" s="432"/>
      <c r="BX425" s="432"/>
      <c r="BY425" s="432"/>
      <c r="BZ425" s="432"/>
      <c r="CA425" s="432"/>
      <c r="CB425" s="432"/>
    </row>
    <row r="570" spans="14:14">
      <c r="N570" s="510">
        <v>32.659999999999997</v>
      </c>
    </row>
    <row r="572" spans="14:14">
      <c r="N572" s="510">
        <v>31.45</v>
      </c>
    </row>
    <row r="578" spans="14:14">
      <c r="N578" s="510">
        <v>26.62</v>
      </c>
    </row>
  </sheetData>
  <mergeCells count="10">
    <mergeCell ref="BH2:BS2"/>
    <mergeCell ref="BT2:CC2"/>
    <mergeCell ref="CF2:CG2"/>
    <mergeCell ref="A17:BW17"/>
    <mergeCell ref="B2:M2"/>
    <mergeCell ref="N2:R2"/>
    <mergeCell ref="S2:AD2"/>
    <mergeCell ref="AE2:AI2"/>
    <mergeCell ref="AJ2:AU2"/>
    <mergeCell ref="AV2:BG2"/>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78"/>
  <sheetViews>
    <sheetView zoomScale="85" zoomScaleNormal="85" workbookViewId="0">
      <selection activeCell="CN20" sqref="CN20"/>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hidden="1" customWidth="1"/>
    <col min="76" max="76" width="11.25" style="432" hidden="1" customWidth="1"/>
    <col min="77" max="78" width="10.5" style="432" hidden="1" customWidth="1"/>
    <col min="79" max="79" width="11.375" style="432" hidden="1" customWidth="1"/>
    <col min="80" max="80" width="10" style="432" hidden="1" customWidth="1"/>
    <col min="81" max="81" width="11.5" style="432" hidden="1" customWidth="1"/>
    <col min="82" max="82" width="11.5" style="432" customWidth="1"/>
    <col min="83" max="83" width="11.625" style="432" customWidth="1"/>
    <col min="84" max="84" width="9.125" style="432" customWidth="1"/>
    <col min="85" max="85" width="9.5" style="432" bestFit="1" customWidth="1"/>
    <col min="86" max="86" width="11.375" style="432" bestFit="1" customWidth="1"/>
    <col min="87" max="16384" width="9.125" style="432"/>
  </cols>
  <sheetData>
    <row r="1" spans="1:86" ht="18.75" thickBot="1">
      <c r="A1" s="428" t="s">
        <v>381</v>
      </c>
      <c r="B1" s="429"/>
      <c r="C1" s="429"/>
      <c r="D1" s="429"/>
      <c r="E1" s="429"/>
      <c r="F1" s="429"/>
      <c r="G1" s="429"/>
      <c r="H1" s="429"/>
      <c r="I1" s="429"/>
      <c r="J1" s="429"/>
      <c r="K1" s="429"/>
      <c r="L1" s="430"/>
      <c r="M1" s="430"/>
      <c r="N1" s="431"/>
      <c r="O1" s="431"/>
      <c r="P1" s="431"/>
      <c r="Q1" s="431"/>
      <c r="R1" s="431"/>
      <c r="BB1" s="548"/>
    </row>
    <row r="2" spans="1:86"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c r="CF2" s="1236">
        <v>2021</v>
      </c>
      <c r="CG2" s="1236"/>
      <c r="CH2" s="804"/>
    </row>
    <row r="3" spans="1:86"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c r="CF3" s="803">
        <v>44197</v>
      </c>
      <c r="CG3" s="803">
        <v>44228</v>
      </c>
      <c r="CH3" s="803">
        <v>44256</v>
      </c>
    </row>
    <row r="4" spans="1:86">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37">
        <v>43.987250000000003</v>
      </c>
      <c r="CB4" s="737">
        <v>41.49522727272727</v>
      </c>
      <c r="CC4" s="737">
        <v>40.661136363636366</v>
      </c>
      <c r="CD4" s="699">
        <v>43.39</v>
      </c>
      <c r="CE4" s="699">
        <v>49.7</v>
      </c>
      <c r="CF4" s="699">
        <v>50</v>
      </c>
      <c r="CG4" s="699">
        <v>49.9</v>
      </c>
      <c r="CH4" s="699">
        <v>50</v>
      </c>
    </row>
    <row r="5" spans="1:86"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37">
        <v>42.899999999999991</v>
      </c>
      <c r="CB5" s="737">
        <v>42.988181818181815</v>
      </c>
      <c r="CC5" s="737">
        <v>41.730000000000004</v>
      </c>
      <c r="CD5" s="699">
        <v>40.549999999999997</v>
      </c>
      <c r="CE5" s="699">
        <v>46.300000000000004</v>
      </c>
      <c r="CF5" s="699">
        <v>47.7</v>
      </c>
      <c r="CG5" s="699">
        <v>47.699999999999996</v>
      </c>
      <c r="CH5" s="699">
        <v>47.6</v>
      </c>
    </row>
    <row r="6" spans="1:86"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H6" si="11">(BV5*9)+12</f>
        <v>298.46181818181816</v>
      </c>
      <c r="BW6" s="737">
        <f t="shared" si="11"/>
        <v>178.95000000000002</v>
      </c>
      <c r="BX6" s="737">
        <f t="shared" si="11"/>
        <v>248.70000000000002</v>
      </c>
      <c r="BY6" s="737">
        <f t="shared" si="11"/>
        <v>362.73</v>
      </c>
      <c r="BZ6" s="737">
        <f t="shared" si="11"/>
        <v>387.75</v>
      </c>
      <c r="CA6" s="737">
        <f t="shared" si="11"/>
        <v>398.09999999999991</v>
      </c>
      <c r="CB6" s="737">
        <f t="shared" si="11"/>
        <v>398.89363636363635</v>
      </c>
      <c r="CC6" s="737">
        <f t="shared" si="11"/>
        <v>387.57000000000005</v>
      </c>
      <c r="CD6" s="699">
        <f t="shared" si="11"/>
        <v>376.95</v>
      </c>
      <c r="CE6" s="699">
        <f t="shared" si="11"/>
        <v>428.70000000000005</v>
      </c>
      <c r="CF6" s="699">
        <f t="shared" si="11"/>
        <v>441.3</v>
      </c>
      <c r="CG6" s="699">
        <f t="shared" si="11"/>
        <v>441.29999999999995</v>
      </c>
      <c r="CH6" s="699">
        <f t="shared" si="11"/>
        <v>440.40000000000003</v>
      </c>
    </row>
    <row r="7" spans="1:86"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H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8">
        <f t="shared" si="13"/>
        <v>355</v>
      </c>
      <c r="CB7" s="708">
        <f t="shared" si="13"/>
        <v>360</v>
      </c>
      <c r="CC7" s="708">
        <f t="shared" si="13"/>
        <v>377.5</v>
      </c>
      <c r="CD7" s="708">
        <f t="shared" si="13"/>
        <v>435</v>
      </c>
      <c r="CE7" s="708">
        <f t="shared" si="13"/>
        <v>455</v>
      </c>
      <c r="CF7" s="700">
        <f t="shared" si="13"/>
        <v>475</v>
      </c>
      <c r="CG7" s="700">
        <f t="shared" si="13"/>
        <v>457.5</v>
      </c>
      <c r="CH7" s="700">
        <f t="shared" si="13"/>
        <v>430</v>
      </c>
    </row>
    <row r="8" spans="1:86"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9">
        <v>375</v>
      </c>
      <c r="CD8" s="709">
        <v>430</v>
      </c>
      <c r="CE8" s="709">
        <v>450</v>
      </c>
      <c r="CF8" s="707">
        <v>480</v>
      </c>
      <c r="CG8" s="707">
        <v>460</v>
      </c>
      <c r="CH8" s="707">
        <v>430</v>
      </c>
    </row>
    <row r="9" spans="1:86"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9">
        <v>380</v>
      </c>
      <c r="CD9" s="709">
        <v>440</v>
      </c>
      <c r="CE9" s="709">
        <v>460</v>
      </c>
      <c r="CF9" s="707">
        <v>470</v>
      </c>
      <c r="CG9" s="707">
        <v>455</v>
      </c>
      <c r="CH9" s="707">
        <v>430</v>
      </c>
    </row>
    <row r="10" spans="1:86"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H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10">
        <f t="shared" si="14"/>
        <v>-56.049999999999983</v>
      </c>
      <c r="BX10" s="710">
        <f t="shared" si="14"/>
        <v>-91.299999999999983</v>
      </c>
      <c r="BY10" s="710">
        <f t="shared" si="14"/>
        <v>22.730000000000018</v>
      </c>
      <c r="BZ10" s="710">
        <f t="shared" si="14"/>
        <v>37.75</v>
      </c>
      <c r="CA10" s="710">
        <f t="shared" si="14"/>
        <v>43.099999999999909</v>
      </c>
      <c r="CB10" s="710">
        <f t="shared" si="14"/>
        <v>38.893636363636347</v>
      </c>
      <c r="CC10" s="710">
        <f t="shared" si="14"/>
        <v>10.07000000000005</v>
      </c>
      <c r="CD10" s="710">
        <f t="shared" si="14"/>
        <v>-58.050000000000011</v>
      </c>
      <c r="CE10" s="701">
        <f t="shared" si="14"/>
        <v>-26.299999999999955</v>
      </c>
      <c r="CF10" s="701">
        <f t="shared" si="14"/>
        <v>-33.699999999999989</v>
      </c>
      <c r="CG10" s="701">
        <f t="shared" si="14"/>
        <v>-16.200000000000045</v>
      </c>
      <c r="CH10" s="701">
        <f t="shared" si="14"/>
        <v>10.400000000000034</v>
      </c>
    </row>
    <row r="11" spans="1:86"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6"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H12" si="15">BZ3</f>
        <v>44013</v>
      </c>
      <c r="CA12" s="573">
        <f t="shared" si="15"/>
        <v>44044</v>
      </c>
      <c r="CB12" s="573">
        <f t="shared" si="15"/>
        <v>44075</v>
      </c>
      <c r="CC12" s="573">
        <f t="shared" si="15"/>
        <v>44105</v>
      </c>
      <c r="CD12" s="573">
        <f t="shared" si="15"/>
        <v>44136</v>
      </c>
      <c r="CE12" s="573">
        <f t="shared" si="15"/>
        <v>44166</v>
      </c>
      <c r="CF12" s="803">
        <f t="shared" si="15"/>
        <v>44197</v>
      </c>
      <c r="CG12" s="803">
        <f t="shared" si="15"/>
        <v>44228</v>
      </c>
      <c r="CH12" s="803">
        <f t="shared" si="15"/>
        <v>44256</v>
      </c>
    </row>
    <row r="13" spans="1:86" ht="18.75" thickBot="1">
      <c r="A13" s="484" t="s">
        <v>237</v>
      </c>
      <c r="B13" s="452">
        <f t="shared" ref="B13:M13" si="16">(B7/11.6)-B4</f>
        <v>-7.6432512315270955</v>
      </c>
      <c r="C13" s="453">
        <f t="shared" si="16"/>
        <v>-16.01966379310344</v>
      </c>
      <c r="D13" s="453">
        <f t="shared" si="16"/>
        <v>-12.933589341692787</v>
      </c>
      <c r="E13" s="453">
        <f t="shared" si="16"/>
        <v>-18.549523809523819</v>
      </c>
      <c r="F13" s="453">
        <f t="shared" si="16"/>
        <v>-23.125965517241376</v>
      </c>
      <c r="G13" s="453">
        <f t="shared" si="16"/>
        <v>-25.667405582922832</v>
      </c>
      <c r="H13" s="453">
        <f t="shared" si="16"/>
        <v>-21.0679235382309</v>
      </c>
      <c r="I13" s="453">
        <f t="shared" si="16"/>
        <v>-15.200205254515595</v>
      </c>
      <c r="J13" s="454">
        <f t="shared" si="16"/>
        <v>-17.189435736677126</v>
      </c>
      <c r="K13" s="454">
        <f t="shared" si="16"/>
        <v>-14.631739811912215</v>
      </c>
      <c r="L13" s="455">
        <f t="shared" si="16"/>
        <v>-6.3630131362889983</v>
      </c>
      <c r="M13" s="485">
        <f t="shared" si="16"/>
        <v>5.6571964017990979</v>
      </c>
      <c r="N13" s="452">
        <f t="shared" ref="N13:N14" si="17">AVERAGE(B13:D13)</f>
        <v>-12.198834788774441</v>
      </c>
      <c r="O13" s="453">
        <f t="shared" ref="O13:O14" si="18">AVERAGE(E13:G13)</f>
        <v>-22.447631636562676</v>
      </c>
      <c r="P13" s="453">
        <f t="shared" ref="P13:P14" si="19">AVERAGE(H13:J13)</f>
        <v>-17.81918817647454</v>
      </c>
      <c r="Q13" s="486">
        <f t="shared" ref="Q13:Q14" si="20">AVERAGE(K13:M13)</f>
        <v>-5.112518848800705</v>
      </c>
      <c r="R13" s="487">
        <f t="shared" ref="R13:R14" si="21">AVERAGE(B13:M13)</f>
        <v>-14.39454336265309</v>
      </c>
      <c r="S13" s="456">
        <f t="shared" ref="S13:AD13" si="22">(S7/11.6)-S4</f>
        <v>4.4836034482758613</v>
      </c>
      <c r="T13" s="457">
        <f t="shared" si="22"/>
        <v>-3.7965517241379274</v>
      </c>
      <c r="U13" s="457">
        <f t="shared" si="22"/>
        <v>-9.065517241379311</v>
      </c>
      <c r="V13" s="457">
        <f t="shared" si="22"/>
        <v>-10.407405582922831</v>
      </c>
      <c r="W13" s="457">
        <f t="shared" si="22"/>
        <v>-14.353934169278993</v>
      </c>
      <c r="X13" s="457">
        <f t="shared" si="22"/>
        <v>-16.715353901996366</v>
      </c>
      <c r="Y13" s="488">
        <f t="shared" si="22"/>
        <v>-16.511724137931033</v>
      </c>
      <c r="Z13" s="512">
        <f t="shared" si="22"/>
        <v>-18.960893416927892</v>
      </c>
      <c r="AA13" s="512">
        <f t="shared" si="22"/>
        <v>-17.036420361247952</v>
      </c>
      <c r="AB13" s="457">
        <f t="shared" si="22"/>
        <v>-18.639696223316911</v>
      </c>
      <c r="AC13" s="488">
        <f t="shared" si="22"/>
        <v>-8.5197178683385602</v>
      </c>
      <c r="AD13" s="520">
        <f t="shared" si="22"/>
        <v>-17.959688013136294</v>
      </c>
      <c r="AE13" s="459">
        <f t="shared" ref="AE13:AE14" si="23">AVERAGE(S13:U13)</f>
        <v>-2.7928218390804589</v>
      </c>
      <c r="AF13" s="458">
        <f t="shared" ref="AF13:AF14" si="24">AVERAGE(V13:X13)</f>
        <v>-13.825564551399395</v>
      </c>
      <c r="AG13" s="458">
        <f t="shared" ref="AG13:AG14" si="25">AVERAGE(Y13:AA13)</f>
        <v>-17.503012638702291</v>
      </c>
      <c r="AH13" s="458">
        <f t="shared" ref="AH13:AH14" si="26">AVERAGE(AB13:AD13)</f>
        <v>-15.039700701597255</v>
      </c>
      <c r="AI13" s="531">
        <f t="shared" ref="AI13:AI14" si="27">AVERAGE(S13:AD13)</f>
        <v>-12.290274932694849</v>
      </c>
      <c r="AJ13" s="619">
        <f t="shared" ref="AJ13:CH13" si="28">(AJ7/11.6)-AJ4</f>
        <v>-13.633793103448276</v>
      </c>
      <c r="AK13" s="620">
        <f t="shared" si="28"/>
        <v>-6.5951724137931009</v>
      </c>
      <c r="AL13" s="545">
        <f t="shared" si="28"/>
        <v>-4.6482758620689637</v>
      </c>
      <c r="AM13" s="546">
        <f t="shared" si="28"/>
        <v>-12.634827586206896</v>
      </c>
      <c r="AN13" s="546">
        <f t="shared" si="28"/>
        <v>-17.134827586206896</v>
      </c>
      <c r="AO13" s="546">
        <f t="shared" si="28"/>
        <v>-13.064827586206896</v>
      </c>
      <c r="AP13" s="546">
        <f t="shared" si="28"/>
        <v>-16.966551724137929</v>
      </c>
      <c r="AQ13" s="546">
        <f t="shared" si="28"/>
        <v>-12.28896551724138</v>
      </c>
      <c r="AR13" s="546">
        <f t="shared" si="28"/>
        <v>-11.427120689655169</v>
      </c>
      <c r="AS13" s="546">
        <f t="shared" si="28"/>
        <v>-5.7655172413793068</v>
      </c>
      <c r="AT13" s="546">
        <f t="shared" si="28"/>
        <v>-11.03551724137931</v>
      </c>
      <c r="AU13" s="621">
        <f t="shared" si="28"/>
        <v>-11.600000000000001</v>
      </c>
      <c r="AV13" s="568">
        <f t="shared" si="28"/>
        <v>-16.189999999999998</v>
      </c>
      <c r="AW13" s="569">
        <f t="shared" si="28"/>
        <v>-18.323448275862063</v>
      </c>
      <c r="AX13" s="569">
        <f t="shared" si="28"/>
        <v>-22.007241379310344</v>
      </c>
      <c r="AY13" s="569">
        <f t="shared" si="28"/>
        <v>-27.537241379310338</v>
      </c>
      <c r="AZ13" s="569">
        <f t="shared" si="28"/>
        <v>-31.091034482758616</v>
      </c>
      <c r="BA13" s="569">
        <f t="shared" si="28"/>
        <v>-25.314137931034487</v>
      </c>
      <c r="BB13" s="569">
        <f t="shared" si="28"/>
        <v>-24.628620689655179</v>
      </c>
      <c r="BC13" s="569">
        <f t="shared" si="28"/>
        <v>-21.843448275862059</v>
      </c>
      <c r="BD13" s="569">
        <f t="shared" si="28"/>
        <v>-21.767241379310342</v>
      </c>
      <c r="BE13" s="569">
        <f t="shared" si="28"/>
        <v>-22.924482758620691</v>
      </c>
      <c r="BF13" s="569">
        <f t="shared" si="28"/>
        <v>-19.654827586206899</v>
      </c>
      <c r="BG13" s="664">
        <f t="shared" si="28"/>
        <v>-20.25103448275862</v>
      </c>
      <c r="BH13" s="669">
        <f t="shared" si="28"/>
        <v>-22.442068965517237</v>
      </c>
      <c r="BI13" s="669">
        <f t="shared" si="28"/>
        <v>-25.345862068965509</v>
      </c>
      <c r="BJ13" s="669">
        <f t="shared" si="28"/>
        <v>-23.395517241379316</v>
      </c>
      <c r="BK13" s="669">
        <f t="shared" si="28"/>
        <v>-25.691379310344828</v>
      </c>
      <c r="BL13" s="669">
        <f t="shared" si="28"/>
        <v>-23.905862068965511</v>
      </c>
      <c r="BM13" s="669">
        <f t="shared" si="28"/>
        <v>-25.337586206896546</v>
      </c>
      <c r="BN13" s="669">
        <f t="shared" si="28"/>
        <v>-31.78448275862069</v>
      </c>
      <c r="BO13" s="669">
        <f t="shared" si="28"/>
        <v>-27.64448275862069</v>
      </c>
      <c r="BP13" s="669">
        <f t="shared" si="28"/>
        <v>-30.516551724137926</v>
      </c>
      <c r="BQ13" s="669">
        <f t="shared" si="28"/>
        <v>-22.516551724137926</v>
      </c>
      <c r="BR13" s="669">
        <f t="shared" si="28"/>
        <v>-24.084482758620688</v>
      </c>
      <c r="BS13" s="669">
        <f t="shared" si="28"/>
        <v>-25.422413793103445</v>
      </c>
      <c r="BT13" s="669">
        <f>(BT7/11.6)-BT4</f>
        <v>-14.505517241379316</v>
      </c>
      <c r="BU13" s="669">
        <f t="shared" si="28"/>
        <v>-8.9613793103448245</v>
      </c>
      <c r="BV13" s="669">
        <f>(BV7/11.6)-BV4</f>
        <v>5.5241379310344811</v>
      </c>
      <c r="BW13" s="669">
        <f t="shared" si="28"/>
        <v>-0.13137931034482619</v>
      </c>
      <c r="BX13" s="669">
        <f t="shared" si="28"/>
        <v>-1.1596551724137925</v>
      </c>
      <c r="BY13" s="669">
        <f t="shared" si="28"/>
        <v>-11.479655172413793</v>
      </c>
      <c r="BZ13" s="669">
        <f t="shared" si="28"/>
        <v>-12.827586206896552</v>
      </c>
      <c r="CA13" s="669">
        <f t="shared" si="28"/>
        <v>-13.383801724137932</v>
      </c>
      <c r="CB13" s="669">
        <f t="shared" si="28"/>
        <v>-10.46074451410658</v>
      </c>
      <c r="CC13" s="669">
        <f t="shared" si="28"/>
        <v>-8.1180329153605015</v>
      </c>
      <c r="CD13" s="669">
        <f t="shared" si="28"/>
        <v>-5.8900000000000006</v>
      </c>
      <c r="CE13" s="664">
        <f t="shared" si="28"/>
        <v>-10.475862068965519</v>
      </c>
      <c r="CF13" s="664">
        <f t="shared" si="28"/>
        <v>-9.051724137931032</v>
      </c>
      <c r="CG13" s="664">
        <f t="shared" si="28"/>
        <v>-10.460344827586205</v>
      </c>
      <c r="CH13" s="664">
        <f t="shared" si="28"/>
        <v>-12.931034482758619</v>
      </c>
    </row>
    <row r="14" spans="1:86" s="503" customFormat="1" ht="18" hidden="1" customHeight="1">
      <c r="A14" s="489" t="s">
        <v>238</v>
      </c>
      <c r="B14" s="812">
        <f>(333/11.6)-B4</f>
        <v>-16.867389162561576</v>
      </c>
      <c r="C14" s="813">
        <f t="shared" ref="C14:M14" si="29">(333/11.6)-C4</f>
        <v>-27.140353448275857</v>
      </c>
      <c r="D14" s="813">
        <f t="shared" si="29"/>
        <v>-25.950830721003133</v>
      </c>
      <c r="E14" s="813">
        <f t="shared" si="29"/>
        <v>-29.842627257799681</v>
      </c>
      <c r="F14" s="813">
        <f t="shared" si="29"/>
        <v>-34.85010344827586</v>
      </c>
      <c r="G14" s="813">
        <f t="shared" si="29"/>
        <v>-33.08119868637111</v>
      </c>
      <c r="H14" s="813">
        <f t="shared" si="29"/>
        <v>-27.447233883058484</v>
      </c>
      <c r="I14" s="813">
        <f t="shared" si="29"/>
        <v>-19.165722495894908</v>
      </c>
      <c r="J14" s="814">
        <f t="shared" si="29"/>
        <v>-16.672194357366781</v>
      </c>
      <c r="K14" s="490">
        <f t="shared" si="29"/>
        <v>-17.131739811912215</v>
      </c>
      <c r="L14" s="491">
        <f t="shared" si="29"/>
        <v>-13.087151067323479</v>
      </c>
      <c r="M14" s="492">
        <f t="shared" si="29"/>
        <v>-5.8083208395802153</v>
      </c>
      <c r="N14" s="493">
        <f t="shared" si="17"/>
        <v>-23.319524443946857</v>
      </c>
      <c r="O14" s="494">
        <f t="shared" si="18"/>
        <v>-32.591309797482218</v>
      </c>
      <c r="P14" s="494">
        <f t="shared" si="19"/>
        <v>-21.09505024544006</v>
      </c>
      <c r="Q14" s="495">
        <f t="shared" si="20"/>
        <v>-12.009070572938635</v>
      </c>
      <c r="R14" s="496">
        <f t="shared" si="21"/>
        <v>-22.253738764951944</v>
      </c>
      <c r="S14" s="815">
        <f t="shared" ref="S14:AD14" si="30">(333/11.6)-S4</f>
        <v>1.8973965517241353</v>
      </c>
      <c r="T14" s="816">
        <f t="shared" si="30"/>
        <v>-0.69310344827585979</v>
      </c>
      <c r="U14" s="816">
        <f t="shared" si="30"/>
        <v>-6.3931034482758626</v>
      </c>
      <c r="V14" s="816">
        <f t="shared" si="30"/>
        <v>-10.321198686371108</v>
      </c>
      <c r="W14" s="816">
        <f t="shared" si="30"/>
        <v>-15.560830721003132</v>
      </c>
      <c r="X14" s="816">
        <f t="shared" si="30"/>
        <v>-17.66362976406533</v>
      </c>
      <c r="Y14" s="817">
        <f t="shared" si="30"/>
        <v>-13.753103448275862</v>
      </c>
      <c r="Z14" s="818">
        <f t="shared" si="30"/>
        <v>-14.995376175548582</v>
      </c>
      <c r="AA14" s="818">
        <f t="shared" si="30"/>
        <v>-14.622627257799675</v>
      </c>
      <c r="AB14" s="816">
        <f t="shared" si="30"/>
        <v>-20.277627257799669</v>
      </c>
      <c r="AC14" s="817">
        <f t="shared" si="30"/>
        <v>-15.157648902821318</v>
      </c>
      <c r="AD14" s="819">
        <f t="shared" si="30"/>
        <v>-23.390722495894916</v>
      </c>
      <c r="AE14" s="820">
        <f t="shared" si="23"/>
        <v>-1.7296034482758624</v>
      </c>
      <c r="AF14" s="821">
        <f t="shared" si="24"/>
        <v>-14.515219723813189</v>
      </c>
      <c r="AG14" s="821">
        <f t="shared" si="25"/>
        <v>-14.457035627208038</v>
      </c>
      <c r="AH14" s="821">
        <f t="shared" si="26"/>
        <v>-19.608666218838636</v>
      </c>
      <c r="AI14" s="822">
        <f t="shared" si="27"/>
        <v>-12.577631254533932</v>
      </c>
      <c r="AJ14" s="823">
        <f t="shared" ref="AJ14:AU14" si="31">(333/11.6)-AJ4</f>
        <v>-25.01310344827586</v>
      </c>
      <c r="AK14" s="824">
        <f t="shared" si="31"/>
        <v>-25.733103448275859</v>
      </c>
      <c r="AL14" s="824">
        <f t="shared" si="31"/>
        <v>-22.493103448275864</v>
      </c>
      <c r="AM14" s="825">
        <f t="shared" si="31"/>
        <v>-23.58310344827586</v>
      </c>
      <c r="AN14" s="825">
        <f t="shared" si="31"/>
        <v>-21.83310344827586</v>
      </c>
      <c r="AO14" s="825">
        <f t="shared" si="31"/>
        <v>-17.76310344827586</v>
      </c>
      <c r="AP14" s="825">
        <f t="shared" si="31"/>
        <v>-18.863103448275861</v>
      </c>
      <c r="AQ14" s="826">
        <f t="shared" si="31"/>
        <v>-21.51310344827586</v>
      </c>
      <c r="AR14" s="827">
        <f t="shared" si="31"/>
        <v>-24.961603448275856</v>
      </c>
      <c r="AS14" s="828">
        <f t="shared" si="31"/>
        <v>-26.843103448275858</v>
      </c>
      <c r="AT14" s="829">
        <f t="shared" si="31"/>
        <v>-32.113103448275865</v>
      </c>
      <c r="AU14" s="830">
        <f t="shared" si="31"/>
        <v>-32.893103448275866</v>
      </c>
      <c r="AV14" s="828"/>
      <c r="AW14" s="829"/>
      <c r="AX14" s="829"/>
      <c r="AY14" s="829"/>
      <c r="AZ14" s="830"/>
      <c r="BB14"/>
      <c r="BX14" s="655"/>
      <c r="BY14" s="655"/>
      <c r="BZ14" s="655"/>
      <c r="CA14" s="655"/>
      <c r="CB14" s="655"/>
    </row>
    <row r="15" spans="1:86" s="503" customFormat="1" ht="18" customHeight="1">
      <c r="A15" s="831" t="s">
        <v>365</v>
      </c>
      <c r="B15" s="461"/>
      <c r="C15" s="461"/>
      <c r="D15" s="461"/>
      <c r="E15" s="461"/>
      <c r="F15" s="461"/>
      <c r="G15" s="461"/>
      <c r="H15" s="461"/>
      <c r="I15" s="461"/>
      <c r="J15" s="461"/>
      <c r="K15" s="461"/>
      <c r="L15" s="461"/>
      <c r="M15" s="832"/>
      <c r="N15" s="461"/>
      <c r="O15" s="461"/>
      <c r="P15" s="461"/>
      <c r="Q15" s="832"/>
      <c r="R15" s="832"/>
      <c r="S15" s="498"/>
      <c r="T15" s="498"/>
      <c r="U15" s="498"/>
      <c r="V15" s="498"/>
      <c r="W15" s="498"/>
      <c r="X15" s="498"/>
      <c r="Y15" s="498"/>
      <c r="Z15" s="498"/>
      <c r="AA15" s="498"/>
      <c r="AB15" s="498"/>
      <c r="AC15" s="498"/>
      <c r="AD15" s="498"/>
      <c r="AE15" s="500"/>
      <c r="AF15" s="500"/>
      <c r="AG15" s="500"/>
      <c r="AH15" s="500"/>
      <c r="AI15" s="500"/>
      <c r="AJ15" s="833"/>
      <c r="AK15" s="834"/>
      <c r="AL15" s="834"/>
      <c r="AM15" s="498"/>
      <c r="AN15" s="498"/>
      <c r="AO15" s="498"/>
      <c r="AP15" s="498"/>
      <c r="AQ15" s="498"/>
      <c r="AR15" s="498"/>
      <c r="AS15" s="500"/>
      <c r="AT15" s="500"/>
      <c r="AU15" s="500"/>
      <c r="AV15" s="500"/>
      <c r="AW15" s="500"/>
      <c r="AX15" s="500"/>
      <c r="AY15" s="500"/>
      <c r="AZ15" s="500"/>
      <c r="BA15" s="835"/>
      <c r="BB15" s="679"/>
      <c r="BC15" s="835"/>
      <c r="BD15" s="835"/>
      <c r="BE15" s="835"/>
      <c r="BF15" s="835"/>
      <c r="BG15" s="835"/>
      <c r="BH15" s="835"/>
      <c r="BI15" s="835"/>
      <c r="BJ15" s="835"/>
      <c r="BK15" s="835"/>
      <c r="BL15" s="835"/>
      <c r="BM15" s="835"/>
      <c r="BN15" s="835"/>
      <c r="BO15" s="835"/>
      <c r="BP15" s="835"/>
      <c r="BQ15" s="835"/>
      <c r="BR15" s="835"/>
      <c r="BS15" s="835"/>
      <c r="BT15" s="500">
        <f>BT7/BT4</f>
        <v>8.9827344843677075</v>
      </c>
      <c r="BU15" s="500">
        <f t="shared" ref="BU15:CH15" si="32">BU7/BU4</f>
        <v>9.6827738841755817</v>
      </c>
      <c r="BV15" s="500">
        <f t="shared" si="32"/>
        <v>13.501483679525222</v>
      </c>
      <c r="BW15" s="500">
        <f t="shared" si="32"/>
        <v>11.525257479156449</v>
      </c>
      <c r="BX15" s="500">
        <f t="shared" si="32"/>
        <v>11.158516573679028</v>
      </c>
      <c r="BY15" s="500">
        <f t="shared" si="32"/>
        <v>8.3353763177249327</v>
      </c>
      <c r="BZ15" s="500">
        <f t="shared" si="32"/>
        <v>8.1395348837209305</v>
      </c>
      <c r="CA15" s="500">
        <f t="shared" si="32"/>
        <v>8.0705204348987483</v>
      </c>
      <c r="CB15" s="500">
        <f t="shared" si="32"/>
        <v>8.6756965477957486</v>
      </c>
      <c r="CC15" s="500">
        <f t="shared" si="32"/>
        <v>9.2840494329519476</v>
      </c>
      <c r="CD15" s="500">
        <f t="shared" si="32"/>
        <v>10.025351463470846</v>
      </c>
      <c r="CE15" s="500">
        <f t="shared" si="32"/>
        <v>9.1549295774647881</v>
      </c>
      <c r="CF15" s="500">
        <f t="shared" si="32"/>
        <v>9.5</v>
      </c>
      <c r="CG15" s="500">
        <f t="shared" si="32"/>
        <v>9.168336673346694</v>
      </c>
      <c r="CH15" s="500">
        <f t="shared" si="32"/>
        <v>8.6</v>
      </c>
    </row>
    <row r="16" spans="1:86" s="507" customFormat="1">
      <c r="A16" s="848"/>
      <c r="B16" s="505"/>
      <c r="C16" s="505"/>
      <c r="D16" s="505"/>
      <c r="E16" s="505"/>
      <c r="F16" s="505"/>
      <c r="G16" s="505"/>
      <c r="H16" s="505"/>
      <c r="I16" s="505"/>
      <c r="J16" s="505"/>
      <c r="K16" s="505"/>
      <c r="L16" s="505"/>
      <c r="M16" s="505"/>
      <c r="N16" s="506"/>
      <c r="O16" s="505"/>
      <c r="P16" s="505"/>
      <c r="Q16" s="505"/>
      <c r="R16" s="505"/>
      <c r="AD16" s="521"/>
      <c r="AU16" s="521"/>
      <c r="BB16"/>
      <c r="BX16" s="566"/>
      <c r="BY16" s="566"/>
      <c r="BZ16" s="566"/>
      <c r="CA16" s="566"/>
      <c r="CB16" s="566"/>
    </row>
    <row r="17" spans="1:87" s="507" customFormat="1">
      <c r="A17" s="1233" t="s">
        <v>378</v>
      </c>
      <c r="B17" s="1233"/>
      <c r="C17" s="1233"/>
      <c r="D17" s="1233"/>
      <c r="E17" s="1233"/>
      <c r="F17" s="1233"/>
      <c r="G17" s="1233"/>
      <c r="H17" s="1233"/>
      <c r="I17" s="1233"/>
      <c r="J17" s="1233"/>
      <c r="K17" s="1233"/>
      <c r="L17" s="1233"/>
      <c r="M17" s="1233"/>
      <c r="N17" s="1233"/>
      <c r="O17" s="1233"/>
      <c r="P17" s="1233"/>
      <c r="Q17" s="1233"/>
      <c r="R17" s="1233"/>
      <c r="S17" s="1233"/>
      <c r="T17" s="1233"/>
      <c r="U17" s="1233"/>
      <c r="V17" s="1233"/>
      <c r="W17" s="1233"/>
      <c r="X17" s="1233"/>
      <c r="Y17" s="1233"/>
      <c r="Z17" s="1233"/>
      <c r="AA17" s="1233"/>
      <c r="AB17" s="1233"/>
      <c r="AC17" s="1233"/>
      <c r="AD17" s="1233"/>
      <c r="AE17" s="1233"/>
      <c r="AF17" s="1233"/>
      <c r="AG17" s="1233"/>
      <c r="AH17" s="1233"/>
      <c r="AI17" s="1233"/>
      <c r="AJ17" s="1233"/>
      <c r="AK17" s="1233"/>
      <c r="AL17" s="1233"/>
      <c r="AM17" s="1233"/>
      <c r="AN17" s="1233"/>
      <c r="AO17" s="1233"/>
      <c r="AP17" s="1233"/>
      <c r="AQ17" s="1233"/>
      <c r="AR17" s="1233"/>
      <c r="AS17" s="1233"/>
      <c r="AT17" s="1233"/>
      <c r="AU17" s="1233"/>
      <c r="AV17" s="1233"/>
      <c r="AW17" s="1233"/>
      <c r="AX17" s="1233"/>
      <c r="AY17" s="1233"/>
      <c r="AZ17" s="1233"/>
      <c r="BA17" s="1233"/>
      <c r="BB17" s="1233"/>
      <c r="BC17" s="1233"/>
      <c r="BD17" s="1233"/>
      <c r="BE17" s="1233"/>
      <c r="BF17" s="1233"/>
      <c r="BG17" s="1233"/>
      <c r="BH17" s="1233"/>
      <c r="BI17" s="1233"/>
      <c r="BJ17" s="1233"/>
      <c r="BK17" s="1233"/>
      <c r="BL17" s="1233"/>
      <c r="BM17" s="1233"/>
      <c r="BN17" s="1233"/>
      <c r="BO17" s="1233"/>
      <c r="BP17" s="1233"/>
      <c r="BQ17" s="1233"/>
      <c r="BR17" s="1233"/>
      <c r="BS17" s="1233"/>
      <c r="BT17" s="1233"/>
      <c r="BU17" s="1233"/>
      <c r="BV17" s="1233"/>
      <c r="BW17" s="1233"/>
      <c r="BX17" s="566"/>
      <c r="BY17" s="566"/>
      <c r="BZ17" s="566"/>
      <c r="CA17" s="566"/>
      <c r="CB17" s="566"/>
    </row>
    <row r="18" spans="1:87" s="507" customFormat="1"/>
    <row r="19" spans="1:87" s="507" customFormat="1" ht="18.75" thickBot="1">
      <c r="A19" s="848"/>
      <c r="B19" s="848"/>
      <c r="C19" s="848"/>
      <c r="D19" s="848"/>
      <c r="E19" s="848"/>
      <c r="F19" s="848"/>
      <c r="G19" s="848"/>
      <c r="H19" s="848"/>
      <c r="I19" s="848"/>
      <c r="J19" s="848"/>
      <c r="K19" s="848"/>
      <c r="L19" s="848"/>
      <c r="M19" s="848"/>
      <c r="N19" s="848"/>
      <c r="O19" s="848"/>
      <c r="P19" s="848"/>
      <c r="Q19" s="848"/>
      <c r="R19" s="848"/>
      <c r="S19" s="848"/>
      <c r="T19" s="848"/>
      <c r="U19" s="848"/>
      <c r="V19" s="848"/>
      <c r="W19" s="848"/>
      <c r="X19" s="848"/>
      <c r="Y19" s="848"/>
      <c r="Z19" s="848"/>
      <c r="AA19" s="848"/>
      <c r="AB19" s="848"/>
      <c r="AC19" s="848"/>
      <c r="AD19" s="848"/>
      <c r="AE19" s="848"/>
      <c r="AF19" s="848"/>
      <c r="AG19" s="848"/>
      <c r="AH19" s="848"/>
      <c r="AI19" s="848"/>
      <c r="AJ19" s="848"/>
      <c r="AK19" s="848"/>
      <c r="AL19" s="848"/>
      <c r="AM19" s="848"/>
      <c r="AN19" s="848"/>
      <c r="AO19" s="848"/>
      <c r="AP19" s="848"/>
      <c r="AQ19" s="848"/>
      <c r="AR19" s="848"/>
      <c r="AS19" s="848"/>
      <c r="AT19" s="848"/>
      <c r="AU19" s="848"/>
      <c r="AV19" s="848"/>
      <c r="AW19" s="848"/>
      <c r="AX19" s="848"/>
      <c r="AY19" s="848"/>
      <c r="AZ19" s="848"/>
      <c r="BA19" s="848"/>
      <c r="BB19" s="848"/>
      <c r="BC19" s="848"/>
      <c r="BD19" s="848"/>
      <c r="BE19" s="848"/>
      <c r="BF19" s="848"/>
      <c r="BG19" s="848"/>
      <c r="BH19" s="848"/>
      <c r="BI19" s="848"/>
      <c r="BJ19" s="848"/>
      <c r="BK19" s="848"/>
      <c r="BL19" s="848"/>
      <c r="BM19" s="848"/>
      <c r="BN19" s="848"/>
      <c r="BO19" s="848"/>
      <c r="BP19" s="848"/>
      <c r="BQ19" s="848"/>
      <c r="BR19" s="848"/>
      <c r="BS19" s="848"/>
      <c r="BT19" s="726" t="s">
        <v>274</v>
      </c>
      <c r="BU19" s="726" t="s">
        <v>273</v>
      </c>
      <c r="BV19" s="726" t="s">
        <v>273</v>
      </c>
      <c r="BW19" s="848"/>
    </row>
    <row r="20" spans="1:87" s="507" customFormat="1" ht="18.75" thickBot="1">
      <c r="A20" s="626"/>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31">
        <v>43101</v>
      </c>
      <c r="AW20" s="631">
        <v>43132</v>
      </c>
      <c r="AX20" s="631">
        <v>43160</v>
      </c>
      <c r="AY20" s="631">
        <v>43191</v>
      </c>
      <c r="AZ20" s="631">
        <v>43221</v>
      </c>
      <c r="BA20" s="631">
        <v>43252</v>
      </c>
      <c r="BB20" s="631">
        <v>43283</v>
      </c>
      <c r="BC20" s="631">
        <v>43315</v>
      </c>
      <c r="BD20" s="631">
        <v>43347</v>
      </c>
      <c r="BE20" s="631">
        <v>43378</v>
      </c>
      <c r="BF20" s="631">
        <v>43410</v>
      </c>
      <c r="BG20" s="631">
        <v>43441</v>
      </c>
      <c r="BH20" s="716">
        <v>43466</v>
      </c>
      <c r="BI20" s="716">
        <v>43497</v>
      </c>
      <c r="BJ20" s="716">
        <v>43526</v>
      </c>
      <c r="BK20" s="716">
        <v>43558</v>
      </c>
      <c r="BL20" s="717">
        <v>43586</v>
      </c>
      <c r="BM20" s="717">
        <v>43617</v>
      </c>
      <c r="BN20" s="717">
        <v>43647</v>
      </c>
      <c r="BO20" s="717">
        <v>43678</v>
      </c>
      <c r="BP20" s="717">
        <v>43709</v>
      </c>
      <c r="BQ20" s="717">
        <v>43739</v>
      </c>
      <c r="BR20" s="717">
        <v>43770</v>
      </c>
      <c r="BS20" s="719">
        <v>43800</v>
      </c>
      <c r="BT20" s="720">
        <v>43831</v>
      </c>
      <c r="BU20" s="720">
        <v>43863</v>
      </c>
      <c r="BV20" s="720">
        <v>43895</v>
      </c>
      <c r="BW20" s="720">
        <v>43926</v>
      </c>
      <c r="BX20" s="720">
        <v>43952</v>
      </c>
      <c r="BY20" s="720">
        <v>43983</v>
      </c>
      <c r="BZ20" s="720">
        <v>44013</v>
      </c>
      <c r="CA20" s="720">
        <v>44044</v>
      </c>
      <c r="CB20" s="770">
        <v>44075</v>
      </c>
      <c r="CC20" s="770">
        <v>44105</v>
      </c>
      <c r="CD20" s="770">
        <v>44136</v>
      </c>
      <c r="CE20" s="770">
        <v>44166</v>
      </c>
      <c r="CF20" s="803">
        <v>44197</v>
      </c>
      <c r="CG20" s="803">
        <v>44228</v>
      </c>
      <c r="CH20" s="803">
        <v>44256</v>
      </c>
    </row>
    <row r="21" spans="1:87" s="507" customFormat="1" ht="18" customHeight="1">
      <c r="A21" s="633" t="s">
        <v>250</v>
      </c>
      <c r="B21" s="634"/>
      <c r="C21" s="634"/>
      <c r="D21" s="634"/>
      <c r="E21" s="634"/>
      <c r="F21" s="634"/>
      <c r="G21" s="634"/>
      <c r="H21" s="634"/>
      <c r="I21" s="634"/>
      <c r="J21" s="634"/>
      <c r="K21" s="634"/>
      <c r="L21" s="634"/>
      <c r="M21" s="634"/>
      <c r="N21" s="635"/>
      <c r="O21" s="634"/>
      <c r="P21" s="634"/>
      <c r="Q21" s="634"/>
      <c r="R21" s="634"/>
      <c r="S21" s="636"/>
      <c r="T21" s="636"/>
      <c r="U21" s="636"/>
      <c r="V21" s="636"/>
      <c r="W21" s="636"/>
      <c r="X21" s="636"/>
      <c r="Y21" s="636"/>
      <c r="Z21" s="636"/>
      <c r="AA21" s="636"/>
      <c r="AB21" s="636"/>
      <c r="AC21" s="636"/>
      <c r="AD21" s="637"/>
      <c r="AE21" s="636"/>
      <c r="AF21" s="636"/>
      <c r="AG21" s="636"/>
      <c r="AH21" s="636"/>
      <c r="AI21" s="636"/>
      <c r="AJ21" s="636"/>
      <c r="AK21" s="636"/>
      <c r="AL21" s="636"/>
      <c r="AM21" s="636"/>
      <c r="AN21" s="636"/>
      <c r="AO21" s="636"/>
      <c r="AP21" s="636"/>
      <c r="AQ21" s="636"/>
      <c r="AR21" s="636"/>
      <c r="AS21" s="636"/>
      <c r="AT21" s="636"/>
      <c r="AU21" s="637"/>
      <c r="AV21" s="642">
        <f>(AV22+AV23+AV24)/3</f>
        <v>556.66666666666663</v>
      </c>
      <c r="AW21" s="642">
        <f>AVERAGE(AW22:AW25)</f>
        <v>530</v>
      </c>
      <c r="AX21" s="642">
        <f t="shared" ref="AX21:BH21" si="33">AVERAGE(AX22:AX25)</f>
        <v>482.5</v>
      </c>
      <c r="AY21" s="642">
        <f t="shared" si="33"/>
        <v>467.5</v>
      </c>
      <c r="AZ21" s="642">
        <f t="shared" si="33"/>
        <v>487.125</v>
      </c>
      <c r="BA21" s="642">
        <f t="shared" si="33"/>
        <v>555.75</v>
      </c>
      <c r="BB21" s="642">
        <f t="shared" si="33"/>
        <v>539.75</v>
      </c>
      <c r="BC21" s="642">
        <f t="shared" si="33"/>
        <v>560.625</v>
      </c>
      <c r="BD21" s="642">
        <f t="shared" si="33"/>
        <v>606.25</v>
      </c>
      <c r="BE21" s="642">
        <f t="shared" si="33"/>
        <v>651.875</v>
      </c>
      <c r="BF21" s="642">
        <f t="shared" si="33"/>
        <v>591.25</v>
      </c>
      <c r="BG21" s="642">
        <f t="shared" si="33"/>
        <v>453.75</v>
      </c>
      <c r="BH21" s="642">
        <f t="shared" si="33"/>
        <v>409.16666666666669</v>
      </c>
      <c r="BI21" s="642">
        <f t="shared" ref="BI21:BV21" si="34">AVERAGE(BI22:BI26)</f>
        <v>436</v>
      </c>
      <c r="BJ21" s="642">
        <f t="shared" si="34"/>
        <v>486</v>
      </c>
      <c r="BK21" s="642">
        <f t="shared" si="34"/>
        <v>513</v>
      </c>
      <c r="BL21" s="642">
        <f t="shared" si="34"/>
        <v>528.5</v>
      </c>
      <c r="BM21" s="642">
        <f t="shared" si="34"/>
        <v>428.75</v>
      </c>
      <c r="BN21" s="642">
        <f t="shared" si="34"/>
        <v>349.5</v>
      </c>
      <c r="BO21" s="642">
        <f t="shared" si="34"/>
        <v>380.625</v>
      </c>
      <c r="BP21" s="642">
        <f t="shared" si="34"/>
        <v>345.5</v>
      </c>
      <c r="BQ21" s="642">
        <f t="shared" si="34"/>
        <v>393.75</v>
      </c>
      <c r="BR21" s="642">
        <f t="shared" si="34"/>
        <v>432.5</v>
      </c>
      <c r="BS21" s="702">
        <f t="shared" si="34"/>
        <v>423.125</v>
      </c>
      <c r="BT21" s="702">
        <f t="shared" si="34"/>
        <v>485.625</v>
      </c>
      <c r="BU21" s="702">
        <f t="shared" si="34"/>
        <v>547.5</v>
      </c>
      <c r="BV21" s="702">
        <f t="shared" si="34"/>
        <v>407.5</v>
      </c>
      <c r="BW21" s="702">
        <f t="shared" ref="BW21:CH21" si="35">AVERAGE(BW22:BW27)</f>
        <v>278.75</v>
      </c>
      <c r="BX21" s="702">
        <f t="shared" si="35"/>
        <v>339.16666666666669</v>
      </c>
      <c r="BY21" s="674">
        <f t="shared" si="35"/>
        <v>320</v>
      </c>
      <c r="BZ21" s="674">
        <f t="shared" si="35"/>
        <v>335.83333333333331</v>
      </c>
      <c r="CA21" s="674">
        <f t="shared" si="35"/>
        <v>352.5</v>
      </c>
      <c r="CB21" s="771">
        <f t="shared" si="35"/>
        <v>361.66666666666669</v>
      </c>
      <c r="CC21" s="771">
        <f t="shared" si="35"/>
        <v>369.58333333333331</v>
      </c>
      <c r="CD21" s="771">
        <f t="shared" si="35"/>
        <v>432.5</v>
      </c>
      <c r="CE21" s="771">
        <f t="shared" si="35"/>
        <v>455.83333333333331</v>
      </c>
      <c r="CF21" s="771">
        <f t="shared" si="35"/>
        <v>474.16666666666669</v>
      </c>
      <c r="CG21" s="771">
        <f t="shared" si="35"/>
        <v>455.08333333333331</v>
      </c>
      <c r="CH21" s="771">
        <f t="shared" si="35"/>
        <v>430.66666666666669</v>
      </c>
    </row>
    <row r="22" spans="1:87" s="507" customFormat="1" ht="18" customHeight="1">
      <c r="A22" s="624" t="s">
        <v>240</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5">
        <v>575</v>
      </c>
      <c r="AW22" s="646">
        <v>540</v>
      </c>
      <c r="AX22" s="652">
        <f t="shared" ref="AX22:CH27" si="36">(AX30+AX38)/2</f>
        <v>475</v>
      </c>
      <c r="AY22" s="657">
        <f t="shared" si="36"/>
        <v>465</v>
      </c>
      <c r="AZ22" s="657">
        <f t="shared" si="36"/>
        <v>485</v>
      </c>
      <c r="BA22" s="652">
        <f t="shared" si="36"/>
        <v>560</v>
      </c>
      <c r="BB22" s="657">
        <f t="shared" si="36"/>
        <v>540</v>
      </c>
      <c r="BC22" s="657">
        <f t="shared" si="36"/>
        <v>560</v>
      </c>
      <c r="BD22" s="657">
        <f t="shared" si="36"/>
        <v>602.5</v>
      </c>
      <c r="BE22" s="652">
        <f t="shared" si="36"/>
        <v>657.5</v>
      </c>
      <c r="BF22" s="657">
        <f t="shared" si="36"/>
        <v>605</v>
      </c>
      <c r="BG22" s="657">
        <f t="shared" si="36"/>
        <v>460</v>
      </c>
      <c r="BH22" s="652">
        <f t="shared" si="36"/>
        <v>415</v>
      </c>
      <c r="BI22" s="657">
        <f t="shared" si="36"/>
        <v>435</v>
      </c>
      <c r="BJ22" s="657">
        <f t="shared" si="36"/>
        <v>485</v>
      </c>
      <c r="BK22" s="652">
        <f t="shared" si="36"/>
        <v>525</v>
      </c>
      <c r="BL22" s="657">
        <f t="shared" si="36"/>
        <v>520</v>
      </c>
      <c r="BM22" s="657">
        <f t="shared" si="36"/>
        <v>440</v>
      </c>
      <c r="BN22" s="657">
        <f t="shared" si="36"/>
        <v>352.5</v>
      </c>
      <c r="BO22" s="652">
        <f t="shared" si="36"/>
        <v>375</v>
      </c>
      <c r="BP22" s="657">
        <f t="shared" si="36"/>
        <v>345</v>
      </c>
      <c r="BQ22" s="657">
        <f t="shared" si="36"/>
        <v>382.5</v>
      </c>
      <c r="BR22" s="657">
        <f t="shared" si="36"/>
        <v>425</v>
      </c>
      <c r="BS22" s="652">
        <f t="shared" si="36"/>
        <v>427.5</v>
      </c>
      <c r="BT22" s="711">
        <f t="shared" si="36"/>
        <v>485</v>
      </c>
      <c r="BU22" s="657">
        <f t="shared" si="36"/>
        <v>550</v>
      </c>
      <c r="BV22" s="652">
        <f t="shared" si="36"/>
        <v>425</v>
      </c>
      <c r="BW22" s="652">
        <f t="shared" si="36"/>
        <v>275</v>
      </c>
      <c r="BX22" s="724">
        <f t="shared" si="36"/>
        <v>352.5</v>
      </c>
      <c r="BY22" s="724">
        <f t="shared" si="36"/>
        <v>310</v>
      </c>
      <c r="BZ22" s="724">
        <f t="shared" si="36"/>
        <v>345</v>
      </c>
      <c r="CA22" s="652">
        <f t="shared" si="36"/>
        <v>355</v>
      </c>
      <c r="CB22" s="724">
        <f t="shared" si="36"/>
        <v>365</v>
      </c>
      <c r="CC22" s="724">
        <f t="shared" si="36"/>
        <v>370</v>
      </c>
      <c r="CD22" s="724">
        <f t="shared" si="36"/>
        <v>430</v>
      </c>
      <c r="CE22" s="724">
        <f t="shared" si="36"/>
        <v>450</v>
      </c>
      <c r="CF22" s="772">
        <f t="shared" si="36"/>
        <v>480</v>
      </c>
      <c r="CG22" s="772">
        <f t="shared" si="36"/>
        <v>460</v>
      </c>
      <c r="CH22" s="772">
        <f t="shared" si="36"/>
        <v>420</v>
      </c>
      <c r="CI22" s="507">
        <v>3</v>
      </c>
    </row>
    <row r="23" spans="1:87" s="507" customFormat="1" ht="18" customHeight="1">
      <c r="A23" s="624" t="s">
        <v>255</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550</v>
      </c>
      <c r="AW23" s="646">
        <v>530</v>
      </c>
      <c r="AX23" s="651">
        <f t="shared" si="36"/>
        <v>490</v>
      </c>
      <c r="AY23" s="657">
        <f t="shared" si="36"/>
        <v>465</v>
      </c>
      <c r="AZ23" s="657">
        <f t="shared" si="36"/>
        <v>485</v>
      </c>
      <c r="BA23" s="657">
        <f t="shared" si="36"/>
        <v>550</v>
      </c>
      <c r="BB23" s="652">
        <f t="shared" si="36"/>
        <v>542.5</v>
      </c>
      <c r="BC23" s="662">
        <f t="shared" si="36"/>
        <v>567.5</v>
      </c>
      <c r="BD23" s="652">
        <f t="shared" si="36"/>
        <v>610</v>
      </c>
      <c r="BE23" s="657">
        <f t="shared" si="36"/>
        <v>660</v>
      </c>
      <c r="BF23" s="657">
        <f t="shared" si="36"/>
        <v>585</v>
      </c>
      <c r="BG23" s="657">
        <f t="shared" si="36"/>
        <v>460</v>
      </c>
      <c r="BH23" s="657">
        <f t="shared" si="36"/>
        <v>407.5</v>
      </c>
      <c r="BI23" s="657">
        <f t="shared" si="36"/>
        <v>437.5</v>
      </c>
      <c r="BJ23" s="657">
        <f t="shared" si="36"/>
        <v>490</v>
      </c>
      <c r="BK23" s="657">
        <f t="shared" si="36"/>
        <v>510</v>
      </c>
      <c r="BL23" s="652">
        <f t="shared" si="36"/>
        <v>527.5</v>
      </c>
      <c r="BM23" s="657">
        <f t="shared" si="36"/>
        <v>430</v>
      </c>
      <c r="BN23" s="657">
        <f t="shared" si="36"/>
        <v>355</v>
      </c>
      <c r="BO23" s="657">
        <f t="shared" si="36"/>
        <v>395</v>
      </c>
      <c r="BP23" s="657">
        <f t="shared" si="36"/>
        <v>345</v>
      </c>
      <c r="BQ23" s="657">
        <f t="shared" si="36"/>
        <v>397.5</v>
      </c>
      <c r="BR23" s="657">
        <f t="shared" si="36"/>
        <v>430</v>
      </c>
      <c r="BS23" s="657">
        <f t="shared" si="36"/>
        <v>420</v>
      </c>
      <c r="BT23" s="652">
        <f t="shared" si="36"/>
        <v>500</v>
      </c>
      <c r="BU23" s="657">
        <f t="shared" si="36"/>
        <v>545</v>
      </c>
      <c r="BV23" s="657">
        <f t="shared" si="36"/>
        <v>410</v>
      </c>
      <c r="BW23" s="652">
        <f t="shared" si="36"/>
        <v>275</v>
      </c>
      <c r="BX23" s="630">
        <f>(BX31+BX39)/2</f>
        <v>342.5</v>
      </c>
      <c r="BY23" s="724">
        <f>(BY31+BY39)/2</f>
        <v>332.5</v>
      </c>
      <c r="BZ23" s="724">
        <f>(BZ31+BZ39)/2</f>
        <v>322.5</v>
      </c>
      <c r="CA23" s="652">
        <f>(CA31+CA39)/2</f>
        <v>355</v>
      </c>
      <c r="CB23" s="772">
        <f>(CB31+CB39)/2</f>
        <v>360</v>
      </c>
      <c r="CC23" s="772">
        <f t="shared" si="36"/>
        <v>372.5</v>
      </c>
      <c r="CD23" s="724">
        <f t="shared" si="36"/>
        <v>430</v>
      </c>
      <c r="CE23" s="724">
        <f t="shared" si="36"/>
        <v>465</v>
      </c>
      <c r="CF23" s="772">
        <f t="shared" si="36"/>
        <v>470</v>
      </c>
      <c r="CG23" s="772">
        <f t="shared" si="36"/>
        <v>445</v>
      </c>
      <c r="CH23" s="772">
        <f t="shared" si="36"/>
        <v>400</v>
      </c>
      <c r="CI23" s="507">
        <v>6</v>
      </c>
    </row>
    <row r="24" spans="1:87" s="507" customFormat="1" ht="18" customHeight="1">
      <c r="A24" s="624" t="s">
        <v>241</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7">
        <v>545</v>
      </c>
      <c r="AW24" s="646">
        <v>530</v>
      </c>
      <c r="AX24" s="651">
        <f t="shared" si="36"/>
        <v>487.5</v>
      </c>
      <c r="AY24" s="657">
        <f t="shared" si="36"/>
        <v>470</v>
      </c>
      <c r="AZ24" s="657">
        <f t="shared" si="36"/>
        <v>486</v>
      </c>
      <c r="BA24" s="657">
        <f t="shared" si="36"/>
        <v>550</v>
      </c>
      <c r="BB24" s="657">
        <f t="shared" si="36"/>
        <v>535</v>
      </c>
      <c r="BC24" s="657">
        <f t="shared" si="36"/>
        <v>560</v>
      </c>
      <c r="BD24" s="657">
        <f t="shared" si="36"/>
        <v>605</v>
      </c>
      <c r="BE24" s="657">
        <f t="shared" si="36"/>
        <v>640</v>
      </c>
      <c r="BF24" s="657">
        <f t="shared" si="36"/>
        <v>600</v>
      </c>
      <c r="BG24" s="657">
        <f t="shared" si="36"/>
        <v>455</v>
      </c>
      <c r="BH24" s="657">
        <f t="shared" si="36"/>
        <v>405</v>
      </c>
      <c r="BI24" s="652">
        <f t="shared" si="36"/>
        <v>440</v>
      </c>
      <c r="BJ24" s="657">
        <f t="shared" si="36"/>
        <v>480</v>
      </c>
      <c r="BK24" s="657">
        <f t="shared" si="36"/>
        <v>507.5</v>
      </c>
      <c r="BL24" s="657">
        <f t="shared" si="36"/>
        <v>535</v>
      </c>
      <c r="BM24" s="652">
        <f t="shared" si="36"/>
        <v>420</v>
      </c>
      <c r="BN24" s="657">
        <f t="shared" si="36"/>
        <v>325</v>
      </c>
      <c r="BO24" s="657">
        <f t="shared" si="36"/>
        <v>377.5</v>
      </c>
      <c r="BP24" s="657">
        <f t="shared" si="36"/>
        <v>342.5</v>
      </c>
      <c r="BQ24" s="657">
        <f t="shared" si="36"/>
        <v>395</v>
      </c>
      <c r="BR24" s="657">
        <f t="shared" si="36"/>
        <v>435</v>
      </c>
      <c r="BS24" s="657">
        <f t="shared" si="36"/>
        <v>425</v>
      </c>
      <c r="BT24" s="711">
        <f t="shared" si="36"/>
        <v>490</v>
      </c>
      <c r="BU24" s="652">
        <f t="shared" si="36"/>
        <v>540</v>
      </c>
      <c r="BV24" s="657">
        <f t="shared" si="36"/>
        <v>375</v>
      </c>
      <c r="BW24" s="652">
        <f t="shared" si="36"/>
        <v>275</v>
      </c>
      <c r="BX24" s="630">
        <f t="shared" si="36"/>
        <v>342.5</v>
      </c>
      <c r="BY24" s="724">
        <f t="shared" si="36"/>
        <v>317.5</v>
      </c>
      <c r="BZ24" s="724">
        <f t="shared" si="36"/>
        <v>332.5</v>
      </c>
      <c r="CA24" s="724">
        <f t="shared" si="36"/>
        <v>342.5</v>
      </c>
      <c r="CB24" s="724">
        <f t="shared" si="36"/>
        <v>355</v>
      </c>
      <c r="CC24" s="724">
        <f t="shared" si="36"/>
        <v>367.5</v>
      </c>
      <c r="CD24" s="724">
        <f t="shared" si="36"/>
        <v>425</v>
      </c>
      <c r="CE24" s="772">
        <f t="shared" si="36"/>
        <v>455</v>
      </c>
      <c r="CF24" s="772">
        <f t="shared" si="36"/>
        <v>472.5</v>
      </c>
      <c r="CG24" s="772">
        <f t="shared" si="36"/>
        <v>457.5</v>
      </c>
      <c r="CH24" s="772">
        <f t="shared" si="36"/>
        <v>435</v>
      </c>
      <c r="CI24" s="507">
        <v>4</v>
      </c>
    </row>
    <row r="25" spans="1:87" s="507" customFormat="1" ht="18" customHeight="1">
      <c r="A25" s="624" t="s">
        <v>242</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v>520</v>
      </c>
      <c r="AX25" s="651">
        <f t="shared" si="36"/>
        <v>477.5</v>
      </c>
      <c r="AY25" s="657">
        <f t="shared" si="36"/>
        <v>470</v>
      </c>
      <c r="AZ25" s="652">
        <f t="shared" si="36"/>
        <v>492.5</v>
      </c>
      <c r="BA25" s="657">
        <f t="shared" si="36"/>
        <v>563</v>
      </c>
      <c r="BB25" s="657">
        <f t="shared" si="36"/>
        <v>541.5</v>
      </c>
      <c r="BC25" s="657">
        <f t="shared" si="36"/>
        <v>555</v>
      </c>
      <c r="BD25" s="657">
        <f t="shared" si="36"/>
        <v>607.5</v>
      </c>
      <c r="BE25" s="657">
        <f t="shared" si="36"/>
        <v>650</v>
      </c>
      <c r="BF25" s="652">
        <f t="shared" si="36"/>
        <v>575</v>
      </c>
      <c r="BG25" s="652">
        <f t="shared" si="36"/>
        <v>440</v>
      </c>
      <c r="BH25" s="652"/>
      <c r="BI25" s="657">
        <f t="shared" si="36"/>
        <v>432.5</v>
      </c>
      <c r="BJ25" s="652">
        <f t="shared" si="36"/>
        <v>492.5</v>
      </c>
      <c r="BK25" s="657">
        <f t="shared" si="36"/>
        <v>512.5</v>
      </c>
      <c r="BL25" s="657">
        <f t="shared" si="36"/>
        <v>535</v>
      </c>
      <c r="BM25" s="652">
        <f t="shared" si="36"/>
        <v>425</v>
      </c>
      <c r="BN25" s="652">
        <f t="shared" si="36"/>
        <v>360</v>
      </c>
      <c r="BO25" s="652">
        <f t="shared" si="36"/>
        <v>375</v>
      </c>
      <c r="BP25" s="657">
        <f t="shared" si="36"/>
        <v>345</v>
      </c>
      <c r="BQ25" s="652">
        <f t="shared" si="36"/>
        <v>400</v>
      </c>
      <c r="BR25" s="657">
        <f t="shared" si="36"/>
        <v>435</v>
      </c>
      <c r="BS25" s="657"/>
      <c r="BT25" s="705"/>
      <c r="BU25" s="706"/>
      <c r="BV25" s="657">
        <f>(BV33+BV41)/2</f>
        <v>420</v>
      </c>
      <c r="BW25" s="657">
        <f>(BW33+BW41)/2</f>
        <v>290</v>
      </c>
      <c r="BX25" s="724">
        <f t="shared" si="36"/>
        <v>352.5</v>
      </c>
      <c r="BY25" s="652">
        <f t="shared" si="36"/>
        <v>337.5</v>
      </c>
      <c r="BZ25" s="724">
        <f t="shared" si="36"/>
        <v>342.5</v>
      </c>
      <c r="CA25" s="724">
        <f t="shared" si="36"/>
        <v>365</v>
      </c>
      <c r="CB25" s="724">
        <f t="shared" si="36"/>
        <v>370</v>
      </c>
      <c r="CC25" s="724">
        <f t="shared" si="36"/>
        <v>367.5</v>
      </c>
      <c r="CD25" s="772">
        <f t="shared" si="36"/>
        <v>435</v>
      </c>
      <c r="CE25" s="772">
        <f t="shared" si="36"/>
        <v>455</v>
      </c>
      <c r="CF25" s="772">
        <f t="shared" si="36"/>
        <v>490</v>
      </c>
      <c r="CG25" s="772">
        <f t="shared" si="36"/>
        <v>480</v>
      </c>
      <c r="CH25" s="772">
        <f t="shared" si="36"/>
        <v>470</v>
      </c>
      <c r="CI25" s="507">
        <v>3</v>
      </c>
    </row>
    <row r="26" spans="1:87" s="507" customFormat="1" ht="18" customHeight="1">
      <c r="A26" s="624" t="s">
        <v>254</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f>(BI34+BI42)/2</f>
        <v>435</v>
      </c>
      <c r="BJ26" s="657">
        <f>(BJ34+BJ42)/2</f>
        <v>482.5</v>
      </c>
      <c r="BK26" s="657">
        <f>(BK34+BK42)/2</f>
        <v>510</v>
      </c>
      <c r="BL26" s="657">
        <f>(BL34+BL42)/2</f>
        <v>525</v>
      </c>
      <c r="BM26" s="652"/>
      <c r="BN26" s="657">
        <f>(BN34+BN42)/2</f>
        <v>355</v>
      </c>
      <c r="BO26" s="662"/>
      <c r="BP26" s="652">
        <f>(BP34+BP42)/2</f>
        <v>350</v>
      </c>
      <c r="BQ26" s="652"/>
      <c r="BR26" s="652">
        <f>(BR34+BR42)/2</f>
        <v>437.5</v>
      </c>
      <c r="BS26" s="657">
        <f>(BS34+BS42)/2</f>
        <v>420</v>
      </c>
      <c r="BT26" s="711">
        <f>(BT34+BT42)/2</f>
        <v>467.5</v>
      </c>
      <c r="BU26" s="657">
        <f>(BU34+BU42)/2</f>
        <v>555</v>
      </c>
      <c r="BV26" s="652"/>
      <c r="BW26" s="657">
        <f t="shared" ref="BW26:BY27" si="37">(BW34+BW42)/2</f>
        <v>277.5</v>
      </c>
      <c r="BX26" s="672">
        <f t="shared" si="37"/>
        <v>342.5</v>
      </c>
      <c r="BY26" s="724">
        <f t="shared" si="37"/>
        <v>290</v>
      </c>
      <c r="BZ26" s="652">
        <f t="shared" si="36"/>
        <v>352.5</v>
      </c>
      <c r="CA26" s="724">
        <f t="shared" si="36"/>
        <v>362.5</v>
      </c>
      <c r="CB26" s="724">
        <f t="shared" si="36"/>
        <v>367.5</v>
      </c>
      <c r="CC26" s="772">
        <f t="shared" si="36"/>
        <v>372.5</v>
      </c>
      <c r="CD26" s="772">
        <f t="shared" si="36"/>
        <v>435</v>
      </c>
      <c r="CE26" s="772">
        <f t="shared" si="36"/>
        <v>455</v>
      </c>
      <c r="CF26" s="772">
        <f t="shared" si="36"/>
        <v>462.5</v>
      </c>
      <c r="CG26" s="772">
        <f t="shared" si="36"/>
        <v>442.5</v>
      </c>
      <c r="CH26" s="772">
        <f t="shared" si="36"/>
        <v>432.5</v>
      </c>
      <c r="CI26" s="507">
        <v>5</v>
      </c>
    </row>
    <row r="27" spans="1:87" s="507" customFormat="1" ht="18" customHeight="1">
      <c r="A27" s="624" t="s">
        <v>279</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41"/>
      <c r="AW27" s="648"/>
      <c r="AX27" s="651"/>
      <c r="AY27" s="657"/>
      <c r="AZ27" s="652"/>
      <c r="BA27" s="657"/>
      <c r="BB27" s="657"/>
      <c r="BC27" s="657"/>
      <c r="BD27" s="657"/>
      <c r="BE27" s="657"/>
      <c r="BF27" s="652"/>
      <c r="BG27" s="652"/>
      <c r="BH27" s="652"/>
      <c r="BI27" s="657"/>
      <c r="BJ27" s="657"/>
      <c r="BK27" s="657"/>
      <c r="BL27" s="657"/>
      <c r="BM27" s="652"/>
      <c r="BN27" s="657"/>
      <c r="BO27" s="662"/>
      <c r="BP27" s="652"/>
      <c r="BQ27" s="652"/>
      <c r="BR27" s="652"/>
      <c r="BS27" s="657"/>
      <c r="BT27" s="711"/>
      <c r="BU27" s="657"/>
      <c r="BV27" s="652"/>
      <c r="BW27" s="657">
        <f t="shared" si="37"/>
        <v>280</v>
      </c>
      <c r="BX27" s="724">
        <f t="shared" si="37"/>
        <v>302.5</v>
      </c>
      <c r="BY27" s="724">
        <f t="shared" si="37"/>
        <v>332.5</v>
      </c>
      <c r="BZ27" s="724">
        <f t="shared" si="36"/>
        <v>320</v>
      </c>
      <c r="CA27" s="724">
        <f t="shared" si="36"/>
        <v>335</v>
      </c>
      <c r="CB27" s="724">
        <f t="shared" si="36"/>
        <v>352.5</v>
      </c>
      <c r="CC27" s="724">
        <f t="shared" si="36"/>
        <v>367.5</v>
      </c>
      <c r="CD27" s="724">
        <f t="shared" si="36"/>
        <v>440</v>
      </c>
      <c r="CE27" s="772">
        <f t="shared" si="36"/>
        <v>455</v>
      </c>
      <c r="CF27" s="772">
        <f t="shared" si="36"/>
        <v>470</v>
      </c>
      <c r="CG27" s="772">
        <f t="shared" si="36"/>
        <v>445.5</v>
      </c>
      <c r="CH27" s="772">
        <f t="shared" si="36"/>
        <v>426.5</v>
      </c>
      <c r="CI27" s="507">
        <v>1</v>
      </c>
    </row>
    <row r="28" spans="1:87" s="507" customFormat="1" ht="18" customHeight="1">
      <c r="A28" s="625"/>
      <c r="B28" s="627"/>
      <c r="C28" s="627"/>
      <c r="D28" s="627"/>
      <c r="E28" s="627"/>
      <c r="F28" s="627"/>
      <c r="G28" s="627"/>
      <c r="H28" s="627"/>
      <c r="I28" s="627"/>
      <c r="J28" s="627"/>
      <c r="K28" s="627"/>
      <c r="L28" s="627"/>
      <c r="M28" s="627"/>
      <c r="N28" s="627"/>
      <c r="O28" s="627"/>
      <c r="P28" s="627"/>
      <c r="Q28" s="627"/>
      <c r="R28" s="627"/>
      <c r="S28" s="627"/>
      <c r="T28" s="627"/>
      <c r="U28" s="627"/>
      <c r="V28" s="627"/>
      <c r="W28" s="627"/>
      <c r="X28" s="627"/>
      <c r="Y28" s="627"/>
      <c r="Z28" s="627"/>
      <c r="AA28" s="627"/>
      <c r="AB28" s="627"/>
      <c r="AC28" s="627"/>
      <c r="AD28" s="643"/>
      <c r="AE28" s="627"/>
      <c r="AF28" s="627"/>
      <c r="AG28" s="627"/>
      <c r="AH28" s="627"/>
      <c r="AI28" s="627"/>
      <c r="AJ28" s="627"/>
      <c r="AK28" s="627"/>
      <c r="AL28" s="627"/>
      <c r="AM28" s="627"/>
      <c r="AN28" s="627"/>
      <c r="AO28" s="627"/>
      <c r="AP28" s="627"/>
      <c r="AQ28" s="627"/>
      <c r="AR28" s="627"/>
      <c r="AS28" s="627"/>
      <c r="AT28" s="627"/>
      <c r="AU28" s="643"/>
      <c r="AV28" s="644"/>
      <c r="AW28" s="644"/>
      <c r="AX28" s="644"/>
      <c r="AY28" s="632"/>
      <c r="AZ28" s="644"/>
      <c r="BA28" s="644"/>
      <c r="BB28" s="644"/>
      <c r="BC28" s="644"/>
      <c r="BD28" s="644"/>
      <c r="BE28" s="644"/>
      <c r="BF28" s="644"/>
      <c r="BG28" s="644"/>
      <c r="BH28" s="644"/>
      <c r="BI28" s="644"/>
      <c r="BJ28" s="644"/>
      <c r="BK28" s="627"/>
      <c r="BL28" s="627"/>
      <c r="BM28" s="627"/>
      <c r="BN28" s="627"/>
      <c r="BO28" s="627"/>
      <c r="BP28" s="627"/>
      <c r="BQ28" s="627"/>
      <c r="BR28" s="627"/>
      <c r="BS28" s="627"/>
      <c r="BT28" s="505"/>
      <c r="BU28" s="505"/>
      <c r="BV28" s="505"/>
      <c r="BW28" s="505"/>
      <c r="BX28" s="505"/>
      <c r="BY28" s="505"/>
      <c r="BZ28" s="505"/>
      <c r="CA28" s="505"/>
      <c r="CB28" s="505"/>
    </row>
    <row r="29" spans="1:87" s="507" customFormat="1" ht="18" customHeight="1">
      <c r="A29" s="638" t="s">
        <v>251</v>
      </c>
      <c r="B29" s="639"/>
      <c r="C29" s="639"/>
      <c r="D29" s="639"/>
      <c r="E29" s="639"/>
      <c r="F29" s="639"/>
      <c r="G29" s="639"/>
      <c r="H29" s="639"/>
      <c r="I29" s="639"/>
      <c r="J29" s="639"/>
      <c r="K29" s="639"/>
      <c r="L29" s="639"/>
      <c r="M29" s="639"/>
      <c r="N29" s="640"/>
      <c r="O29" s="639"/>
      <c r="P29" s="639"/>
      <c r="Q29" s="639"/>
      <c r="R29" s="639"/>
      <c r="S29" s="637"/>
      <c r="T29" s="637"/>
      <c r="U29" s="637"/>
      <c r="V29" s="637"/>
      <c r="W29" s="637"/>
      <c r="X29" s="637"/>
      <c r="Y29" s="637"/>
      <c r="Z29" s="637"/>
      <c r="AA29" s="637"/>
      <c r="AB29" s="637"/>
      <c r="AC29" s="637"/>
      <c r="AD29" s="637"/>
      <c r="AE29" s="637"/>
      <c r="AF29" s="637"/>
      <c r="AG29" s="637"/>
      <c r="AH29" s="637"/>
      <c r="AI29" s="637"/>
      <c r="AJ29" s="637"/>
      <c r="AK29" s="637"/>
      <c r="AL29" s="637"/>
      <c r="AM29" s="637"/>
      <c r="AN29" s="637"/>
      <c r="AO29" s="637"/>
      <c r="AP29" s="637"/>
      <c r="AQ29" s="637"/>
      <c r="AR29" s="637"/>
      <c r="AS29" s="637"/>
      <c r="AT29" s="637"/>
      <c r="AU29" s="637"/>
      <c r="AV29" s="637"/>
      <c r="AW29" s="637"/>
      <c r="AX29" s="642">
        <f>AVERAGE(AX30:AX33)</f>
        <v>490</v>
      </c>
      <c r="AY29" s="642">
        <f t="shared" ref="AY29:BD29" si="38">AVERAGE(AY30:AY33)</f>
        <v>471.25</v>
      </c>
      <c r="AZ29" s="642">
        <v>484</v>
      </c>
      <c r="BA29" s="642">
        <f t="shared" si="38"/>
        <v>555.75</v>
      </c>
      <c r="BB29" s="642">
        <f t="shared" si="38"/>
        <v>536.25</v>
      </c>
      <c r="BC29" s="642">
        <f t="shared" si="38"/>
        <v>552.5</v>
      </c>
      <c r="BD29" s="642">
        <f t="shared" si="38"/>
        <v>595</v>
      </c>
      <c r="BE29" s="642">
        <f t="shared" ref="BE29:BS29" si="39">AVERAGE(BE30:BE34)</f>
        <v>642</v>
      </c>
      <c r="BF29" s="642">
        <f t="shared" si="39"/>
        <v>597</v>
      </c>
      <c r="BG29" s="642">
        <f t="shared" si="39"/>
        <v>461</v>
      </c>
      <c r="BH29" s="642">
        <f t="shared" si="39"/>
        <v>416.66666666666669</v>
      </c>
      <c r="BI29" s="642">
        <f t="shared" si="39"/>
        <v>429</v>
      </c>
      <c r="BJ29" s="642">
        <f t="shared" si="39"/>
        <v>472</v>
      </c>
      <c r="BK29" s="642">
        <f t="shared" si="39"/>
        <v>503</v>
      </c>
      <c r="BL29" s="642">
        <f t="shared" si="39"/>
        <v>524</v>
      </c>
      <c r="BM29" s="642">
        <f t="shared" si="39"/>
        <v>438.75</v>
      </c>
      <c r="BN29" s="642">
        <f t="shared" si="39"/>
        <v>357</v>
      </c>
      <c r="BO29" s="642">
        <f t="shared" si="39"/>
        <v>386.25</v>
      </c>
      <c r="BP29" s="642">
        <f t="shared" si="39"/>
        <v>340</v>
      </c>
      <c r="BQ29" s="642">
        <f t="shared" si="39"/>
        <v>380</v>
      </c>
      <c r="BR29" s="642">
        <f t="shared" si="39"/>
        <v>424</v>
      </c>
      <c r="BS29" s="642">
        <f t="shared" si="39"/>
        <v>417.5</v>
      </c>
      <c r="BT29" s="642">
        <f>AVERAGE(BT30:BT34)</f>
        <v>475</v>
      </c>
      <c r="BU29" s="642">
        <f>AVERAGE(BU30:BU34)</f>
        <v>533.75</v>
      </c>
      <c r="BV29" s="642">
        <f>AVERAGE(BV30:BV34)</f>
        <v>378.75</v>
      </c>
      <c r="BW29" s="642">
        <f t="shared" ref="BW29:CH29" si="40">AVERAGE(BW30:BW35)</f>
        <v>266.66666666666669</v>
      </c>
      <c r="BX29" s="642">
        <f t="shared" si="40"/>
        <v>336.66666666666669</v>
      </c>
      <c r="BY29" s="642">
        <f t="shared" si="40"/>
        <v>328.33333333333331</v>
      </c>
      <c r="BZ29" s="642">
        <f t="shared" si="40"/>
        <v>343.75</v>
      </c>
      <c r="CA29" s="642">
        <f t="shared" si="40"/>
        <v>358.33333333333331</v>
      </c>
      <c r="CB29" s="642">
        <f t="shared" si="40"/>
        <v>366.66666666666669</v>
      </c>
      <c r="CC29" s="642">
        <f t="shared" si="40"/>
        <v>366.66666666666669</v>
      </c>
      <c r="CD29" s="642">
        <f t="shared" si="40"/>
        <v>427.5</v>
      </c>
      <c r="CE29" s="642">
        <f t="shared" si="40"/>
        <v>450.83333333333331</v>
      </c>
      <c r="CF29" s="773">
        <f t="shared" si="40"/>
        <v>479.16666666666669</v>
      </c>
      <c r="CG29" s="773">
        <f t="shared" si="40"/>
        <v>457.16666666666669</v>
      </c>
      <c r="CH29" s="773">
        <f t="shared" si="40"/>
        <v>431.5</v>
      </c>
    </row>
    <row r="30" spans="1:87" s="507" customFormat="1">
      <c r="A30" s="624" t="s">
        <v>240</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470</v>
      </c>
      <c r="AZ30" s="647">
        <v>480</v>
      </c>
      <c r="BA30" s="652">
        <v>560</v>
      </c>
      <c r="BB30" s="647">
        <v>535</v>
      </c>
      <c r="BC30" s="657">
        <v>550</v>
      </c>
      <c r="BD30" s="657">
        <v>590</v>
      </c>
      <c r="BE30" s="657">
        <v>645</v>
      </c>
      <c r="BF30" s="657">
        <v>610</v>
      </c>
      <c r="BG30" s="657">
        <v>470</v>
      </c>
      <c r="BH30" s="662">
        <v>420</v>
      </c>
      <c r="BI30" s="630">
        <v>430</v>
      </c>
      <c r="BJ30" s="657">
        <v>470</v>
      </c>
      <c r="BK30" s="630">
        <v>510</v>
      </c>
      <c r="BL30" s="657">
        <v>510</v>
      </c>
      <c r="BM30" s="657">
        <v>450</v>
      </c>
      <c r="BN30" s="657">
        <v>360</v>
      </c>
      <c r="BO30" s="630">
        <v>380</v>
      </c>
      <c r="BP30" s="657">
        <v>340</v>
      </c>
      <c r="BQ30" s="657">
        <v>380</v>
      </c>
      <c r="BR30" s="657">
        <v>415</v>
      </c>
      <c r="BS30" s="630">
        <v>420</v>
      </c>
      <c r="BT30" s="712">
        <v>470</v>
      </c>
      <c r="BU30" s="724">
        <v>535</v>
      </c>
      <c r="BV30" s="630">
        <v>400</v>
      </c>
      <c r="BW30" s="724">
        <v>260</v>
      </c>
      <c r="BX30" s="724">
        <v>350</v>
      </c>
      <c r="BY30" s="724">
        <v>320</v>
      </c>
      <c r="BZ30" s="724">
        <v>355</v>
      </c>
      <c r="CA30" s="630">
        <v>360</v>
      </c>
      <c r="CB30" s="724">
        <v>370</v>
      </c>
      <c r="CC30" s="724">
        <v>365</v>
      </c>
      <c r="CD30" s="724">
        <v>425</v>
      </c>
      <c r="CE30" s="724">
        <v>445</v>
      </c>
      <c r="CF30" s="774">
        <v>490</v>
      </c>
      <c r="CG30" s="774">
        <v>470</v>
      </c>
      <c r="CH30" s="774">
        <v>430</v>
      </c>
    </row>
    <row r="31" spans="1:87" s="507" customFormat="1">
      <c r="A31" s="624" t="s">
        <v>255</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465</v>
      </c>
      <c r="AZ31" s="647">
        <v>480</v>
      </c>
      <c r="BA31" s="647">
        <v>550</v>
      </c>
      <c r="BB31" s="652">
        <v>540</v>
      </c>
      <c r="BC31" s="652">
        <v>560</v>
      </c>
      <c r="BD31" s="849">
        <v>600</v>
      </c>
      <c r="BE31" s="662">
        <v>650</v>
      </c>
      <c r="BF31" s="657">
        <v>590</v>
      </c>
      <c r="BG31" s="657">
        <v>470</v>
      </c>
      <c r="BH31" s="657">
        <v>415</v>
      </c>
      <c r="BI31" s="630">
        <v>430</v>
      </c>
      <c r="BJ31" s="630">
        <v>480</v>
      </c>
      <c r="BK31" s="657">
        <v>500</v>
      </c>
      <c r="BL31" s="657">
        <v>520</v>
      </c>
      <c r="BM31" s="657">
        <v>440</v>
      </c>
      <c r="BN31" s="657">
        <v>360</v>
      </c>
      <c r="BO31" s="657">
        <v>400</v>
      </c>
      <c r="BP31" s="657">
        <v>340</v>
      </c>
      <c r="BQ31" s="630">
        <v>390</v>
      </c>
      <c r="BR31" s="657">
        <v>425</v>
      </c>
      <c r="BS31" s="657">
        <v>415</v>
      </c>
      <c r="BT31" s="630">
        <v>490</v>
      </c>
      <c r="BU31" s="724">
        <v>535</v>
      </c>
      <c r="BV31" s="724">
        <v>380</v>
      </c>
      <c r="BW31" s="630">
        <v>250</v>
      </c>
      <c r="BX31" s="630">
        <v>340</v>
      </c>
      <c r="BY31" s="724">
        <v>340</v>
      </c>
      <c r="BZ31" s="724">
        <v>330</v>
      </c>
      <c r="CA31" s="630">
        <v>360</v>
      </c>
      <c r="CB31" s="630">
        <v>365</v>
      </c>
      <c r="CC31" s="630">
        <v>370</v>
      </c>
      <c r="CD31" s="724">
        <v>425</v>
      </c>
      <c r="CE31" s="724">
        <v>460</v>
      </c>
      <c r="CF31" s="774">
        <v>475</v>
      </c>
      <c r="CG31" s="774">
        <v>450</v>
      </c>
      <c r="CH31" s="774">
        <v>400</v>
      </c>
    </row>
    <row r="32" spans="1:87" s="507" customFormat="1">
      <c r="A32" s="624" t="s">
        <v>241</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3">
        <v>495</v>
      </c>
      <c r="AY32" s="647">
        <v>475</v>
      </c>
      <c r="AZ32" s="647">
        <v>485</v>
      </c>
      <c r="BA32" s="647">
        <v>550</v>
      </c>
      <c r="BB32" s="647">
        <v>530</v>
      </c>
      <c r="BC32" s="657">
        <v>550</v>
      </c>
      <c r="BD32" s="657">
        <v>595</v>
      </c>
      <c r="BE32" s="657">
        <v>630</v>
      </c>
      <c r="BF32" s="657">
        <v>610</v>
      </c>
      <c r="BG32" s="657">
        <v>465</v>
      </c>
      <c r="BH32" s="657">
        <v>415</v>
      </c>
      <c r="BI32" s="630">
        <v>430</v>
      </c>
      <c r="BJ32" s="657">
        <v>465</v>
      </c>
      <c r="BK32" s="657">
        <v>500</v>
      </c>
      <c r="BL32" s="630">
        <v>530</v>
      </c>
      <c r="BM32" s="630">
        <v>430</v>
      </c>
      <c r="BN32" s="657">
        <v>335</v>
      </c>
      <c r="BO32" s="657">
        <v>385</v>
      </c>
      <c r="BP32" s="657">
        <v>335</v>
      </c>
      <c r="BQ32" s="630">
        <v>390</v>
      </c>
      <c r="BR32" s="657">
        <v>425</v>
      </c>
      <c r="BS32" s="657">
        <v>420</v>
      </c>
      <c r="BT32" s="712">
        <v>480</v>
      </c>
      <c r="BU32" s="630">
        <v>525</v>
      </c>
      <c r="BV32" s="724">
        <v>350</v>
      </c>
      <c r="BW32" s="724">
        <v>270</v>
      </c>
      <c r="BX32" s="630">
        <v>340</v>
      </c>
      <c r="BY32" s="724">
        <v>325</v>
      </c>
      <c r="BZ32" s="724">
        <v>340</v>
      </c>
      <c r="CA32" s="724">
        <v>350</v>
      </c>
      <c r="CB32" s="724">
        <v>360</v>
      </c>
      <c r="CC32" s="724">
        <v>365</v>
      </c>
      <c r="CD32" s="724">
        <v>420</v>
      </c>
      <c r="CE32" s="630">
        <v>450</v>
      </c>
      <c r="CF32" s="774">
        <v>480</v>
      </c>
      <c r="CG32" s="774">
        <v>460</v>
      </c>
      <c r="CH32" s="774">
        <v>435</v>
      </c>
    </row>
    <row r="33" spans="1:86" s="507" customFormat="1">
      <c r="A33" s="624" t="s">
        <v>242</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v>485</v>
      </c>
      <c r="AY33" s="647">
        <v>475</v>
      </c>
      <c r="AZ33" s="654">
        <v>490</v>
      </c>
      <c r="BA33" s="647">
        <v>563</v>
      </c>
      <c r="BB33" s="647">
        <v>540</v>
      </c>
      <c r="BC33" s="657">
        <v>550</v>
      </c>
      <c r="BD33" s="657">
        <v>595</v>
      </c>
      <c r="BE33" s="657">
        <v>645</v>
      </c>
      <c r="BF33" s="849">
        <v>580</v>
      </c>
      <c r="BG33" s="630">
        <v>450</v>
      </c>
      <c r="BH33" s="629"/>
      <c r="BI33" s="657">
        <v>425</v>
      </c>
      <c r="BJ33" s="657">
        <v>475</v>
      </c>
      <c r="BK33" s="657">
        <v>505</v>
      </c>
      <c r="BL33" s="630">
        <v>530</v>
      </c>
      <c r="BM33" s="657">
        <v>435</v>
      </c>
      <c r="BN33" s="630">
        <v>370</v>
      </c>
      <c r="BO33" s="630">
        <v>380</v>
      </c>
      <c r="BP33" s="657">
        <v>340</v>
      </c>
      <c r="BQ33" s="630">
        <v>390</v>
      </c>
      <c r="BR33" s="657">
        <v>425</v>
      </c>
      <c r="BS33" s="657"/>
      <c r="BT33" s="705"/>
      <c r="BU33" s="705"/>
      <c r="BV33" s="724">
        <v>385</v>
      </c>
      <c r="BW33" s="724">
        <v>280</v>
      </c>
      <c r="BX33" s="724">
        <v>350</v>
      </c>
      <c r="BY33" s="672">
        <v>345</v>
      </c>
      <c r="BZ33" s="724">
        <v>350</v>
      </c>
      <c r="CA33" s="630">
        <v>370</v>
      </c>
      <c r="CB33" s="724">
        <v>375</v>
      </c>
      <c r="CC33" s="724">
        <v>365</v>
      </c>
      <c r="CD33" s="630">
        <v>430</v>
      </c>
      <c r="CE33" s="630">
        <v>450</v>
      </c>
      <c r="CF33" s="774">
        <v>490</v>
      </c>
      <c r="CG33" s="774">
        <v>480</v>
      </c>
      <c r="CH33" s="774">
        <v>470</v>
      </c>
    </row>
    <row r="34" spans="1:86" s="507" customFormat="1" ht="18" customHeight="1">
      <c r="A34" s="624" t="s">
        <v>254</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v>640</v>
      </c>
      <c r="BF34" s="657">
        <v>595</v>
      </c>
      <c r="BG34" s="630">
        <v>450</v>
      </c>
      <c r="BH34" s="629"/>
      <c r="BI34" s="672">
        <v>430</v>
      </c>
      <c r="BJ34" s="657">
        <v>470</v>
      </c>
      <c r="BK34" s="657">
        <v>500</v>
      </c>
      <c r="BL34" s="630">
        <v>530</v>
      </c>
      <c r="BM34" s="657"/>
      <c r="BN34" s="657">
        <v>360</v>
      </c>
      <c r="BO34" s="629"/>
      <c r="BP34" s="630">
        <v>345</v>
      </c>
      <c r="BQ34" s="657">
        <v>350</v>
      </c>
      <c r="BR34" s="630">
        <v>430</v>
      </c>
      <c r="BS34" s="657">
        <v>415</v>
      </c>
      <c r="BT34" s="712">
        <v>460</v>
      </c>
      <c r="BU34" s="724">
        <v>540</v>
      </c>
      <c r="BV34" s="628"/>
      <c r="BW34" s="724">
        <v>265</v>
      </c>
      <c r="BX34" s="672">
        <v>340</v>
      </c>
      <c r="BY34" s="724">
        <v>300</v>
      </c>
      <c r="BZ34" s="672">
        <v>360</v>
      </c>
      <c r="CA34" s="630">
        <v>370</v>
      </c>
      <c r="CB34" s="724">
        <v>370</v>
      </c>
      <c r="CC34" s="630">
        <v>370</v>
      </c>
      <c r="CD34" s="630">
        <v>430</v>
      </c>
      <c r="CE34" s="630">
        <v>450</v>
      </c>
      <c r="CF34" s="775">
        <v>465</v>
      </c>
      <c r="CG34" s="775">
        <v>440</v>
      </c>
      <c r="CH34" s="775">
        <v>430</v>
      </c>
    </row>
    <row r="35" spans="1:86" s="507" customFormat="1" ht="18.75" thickBot="1">
      <c r="A35" s="624" t="s">
        <v>279</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4"/>
      <c r="AY35" s="647"/>
      <c r="AZ35" s="654"/>
      <c r="BA35" s="647"/>
      <c r="BB35" s="647"/>
      <c r="BC35" s="657"/>
      <c r="BD35" s="657"/>
      <c r="BE35" s="657"/>
      <c r="BF35" s="657"/>
      <c r="BG35" s="630"/>
      <c r="BH35" s="629"/>
      <c r="BI35" s="672"/>
      <c r="BJ35" s="657"/>
      <c r="BK35" s="657"/>
      <c r="BL35" s="630"/>
      <c r="BM35" s="657"/>
      <c r="BN35" s="657"/>
      <c r="BO35" s="629"/>
      <c r="BP35" s="630"/>
      <c r="BQ35" s="657"/>
      <c r="BR35" s="630"/>
      <c r="BS35" s="657"/>
      <c r="BT35" s="712"/>
      <c r="BU35" s="724"/>
      <c r="BV35" s="628"/>
      <c r="BW35" s="724">
        <v>275</v>
      </c>
      <c r="BX35" s="724">
        <v>300</v>
      </c>
      <c r="BY35" s="724">
        <v>340</v>
      </c>
      <c r="BZ35" s="724">
        <v>327.5</v>
      </c>
      <c r="CA35" s="724">
        <v>340</v>
      </c>
      <c r="CB35" s="724">
        <v>360</v>
      </c>
      <c r="CC35" s="724">
        <v>365</v>
      </c>
      <c r="CD35" s="724">
        <v>435</v>
      </c>
      <c r="CE35" s="630">
        <v>450</v>
      </c>
      <c r="CF35" s="846">
        <v>475</v>
      </c>
      <c r="CG35" s="846">
        <v>443</v>
      </c>
      <c r="CH35" s="846">
        <v>424</v>
      </c>
    </row>
    <row r="36" spans="1:86" s="507" customFormat="1" ht="18.75" thickBot="1">
      <c r="A36" s="625"/>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44"/>
      <c r="AY36" s="632"/>
      <c r="AZ36" s="644"/>
      <c r="BA36" s="644"/>
      <c r="BB36" s="644"/>
      <c r="BC36" s="644"/>
      <c r="BD36" s="644"/>
      <c r="BE36" s="644"/>
      <c r="BF36" s="644"/>
      <c r="BG36" s="644"/>
      <c r="BH36" s="644"/>
      <c r="BI36" s="644"/>
      <c r="BJ36" s="644"/>
      <c r="BK36" s="629"/>
      <c r="BL36" s="629"/>
      <c r="BM36" s="629"/>
      <c r="BN36" s="629"/>
      <c r="BO36" s="629"/>
      <c r="BP36" s="629"/>
      <c r="BQ36" s="629"/>
      <c r="BR36" s="629"/>
      <c r="BS36" s="629"/>
      <c r="CC36" s="724"/>
      <c r="CD36" s="770">
        <v>44136</v>
      </c>
      <c r="CE36" s="770">
        <v>44166</v>
      </c>
      <c r="CF36" s="803">
        <v>44197</v>
      </c>
      <c r="CG36" s="803">
        <v>44228</v>
      </c>
      <c r="CH36" s="803">
        <v>44256</v>
      </c>
    </row>
    <row r="37" spans="1:86" s="507" customFormat="1">
      <c r="A37" s="638" t="s">
        <v>252</v>
      </c>
      <c r="B37" s="639"/>
      <c r="C37" s="639"/>
      <c r="D37" s="639"/>
      <c r="E37" s="639"/>
      <c r="F37" s="639"/>
      <c r="G37" s="639"/>
      <c r="H37" s="639"/>
      <c r="I37" s="639"/>
      <c r="J37" s="639"/>
      <c r="K37" s="639"/>
      <c r="L37" s="639"/>
      <c r="M37" s="639"/>
      <c r="N37" s="640"/>
      <c r="O37" s="639"/>
      <c r="P37" s="639"/>
      <c r="Q37" s="639"/>
      <c r="R37" s="639"/>
      <c r="S37" s="637"/>
      <c r="T37" s="637"/>
      <c r="U37" s="637"/>
      <c r="V37" s="637"/>
      <c r="W37" s="637"/>
      <c r="X37" s="637"/>
      <c r="Y37" s="637"/>
      <c r="Z37" s="637"/>
      <c r="AA37" s="637"/>
      <c r="AB37" s="637"/>
      <c r="AC37" s="637"/>
      <c r="AD37" s="637"/>
      <c r="AE37" s="637"/>
      <c r="AF37" s="637"/>
      <c r="AG37" s="637"/>
      <c r="AH37" s="637"/>
      <c r="AI37" s="637"/>
      <c r="AJ37" s="637"/>
      <c r="AK37" s="637"/>
      <c r="AL37" s="637"/>
      <c r="AM37" s="637"/>
      <c r="AN37" s="637"/>
      <c r="AO37" s="637"/>
      <c r="AP37" s="637"/>
      <c r="AQ37" s="637"/>
      <c r="AR37" s="637"/>
      <c r="AS37" s="637"/>
      <c r="AT37" s="637"/>
      <c r="AU37" s="637"/>
      <c r="AV37" s="637"/>
      <c r="AW37" s="637"/>
      <c r="AX37" s="642">
        <f>AVERAGE(AX38:AX41)</f>
        <v>475</v>
      </c>
      <c r="AY37" s="642">
        <f t="shared" ref="AY37:BD37" si="41">AVERAGE(AY38:AY41)</f>
        <v>463.75</v>
      </c>
      <c r="AZ37" s="642">
        <f t="shared" si="41"/>
        <v>490.5</v>
      </c>
      <c r="BA37" s="642">
        <f t="shared" si="41"/>
        <v>555.75</v>
      </c>
      <c r="BB37" s="642">
        <f t="shared" si="41"/>
        <v>543.25</v>
      </c>
      <c r="BC37" s="642">
        <f t="shared" si="41"/>
        <v>568.75</v>
      </c>
      <c r="BD37" s="642">
        <f t="shared" si="41"/>
        <v>617.5</v>
      </c>
      <c r="BE37" s="642">
        <f t="shared" ref="BE37:BV37" si="42">AVERAGE(BE38:BE42)</f>
        <v>659</v>
      </c>
      <c r="BF37" s="642">
        <f t="shared" si="42"/>
        <v>588</v>
      </c>
      <c r="BG37" s="642">
        <f t="shared" si="42"/>
        <v>442</v>
      </c>
      <c r="BH37" s="642">
        <f t="shared" si="42"/>
        <v>401.66666666666669</v>
      </c>
      <c r="BI37" s="642">
        <f>AVERAGE(BI38:BI42)</f>
        <v>443</v>
      </c>
      <c r="BJ37" s="642">
        <f t="shared" si="42"/>
        <v>500</v>
      </c>
      <c r="BK37" s="642">
        <f t="shared" si="42"/>
        <v>523</v>
      </c>
      <c r="BL37" s="642">
        <f t="shared" si="42"/>
        <v>533</v>
      </c>
      <c r="BM37" s="642">
        <f t="shared" si="42"/>
        <v>418.75</v>
      </c>
      <c r="BN37" s="642">
        <f t="shared" si="42"/>
        <v>342</v>
      </c>
      <c r="BO37" s="642">
        <f t="shared" si="42"/>
        <v>375</v>
      </c>
      <c r="BP37" s="642">
        <f t="shared" si="42"/>
        <v>351</v>
      </c>
      <c r="BQ37" s="642">
        <f t="shared" si="42"/>
        <v>392</v>
      </c>
      <c r="BR37" s="642">
        <f t="shared" si="42"/>
        <v>441</v>
      </c>
      <c r="BS37" s="642">
        <f t="shared" si="42"/>
        <v>428.75</v>
      </c>
      <c r="BT37" s="642">
        <f t="shared" si="42"/>
        <v>496.25</v>
      </c>
      <c r="BU37" s="642">
        <f t="shared" si="42"/>
        <v>561.25</v>
      </c>
      <c r="BV37" s="642">
        <f t="shared" si="42"/>
        <v>436.25</v>
      </c>
      <c r="BW37" s="642">
        <f t="shared" ref="BW37:CH37" si="43">AVERAGE(BW38:BW43)</f>
        <v>290.83333333333331</v>
      </c>
      <c r="BX37" s="642">
        <f t="shared" si="43"/>
        <v>341.66666666666669</v>
      </c>
      <c r="BY37" s="642">
        <f t="shared" si="43"/>
        <v>311.66666666666669</v>
      </c>
      <c r="BZ37" s="642">
        <f t="shared" si="43"/>
        <v>327.91666666666669</v>
      </c>
      <c r="CA37" s="642">
        <f t="shared" si="43"/>
        <v>346.66666666666669</v>
      </c>
      <c r="CB37" s="642">
        <f t="shared" si="43"/>
        <v>356.66666666666669</v>
      </c>
      <c r="CC37" s="642">
        <f t="shared" si="43"/>
        <v>372.5</v>
      </c>
      <c r="CD37" s="642">
        <f t="shared" si="43"/>
        <v>437.5</v>
      </c>
      <c r="CE37" s="642">
        <f t="shared" si="43"/>
        <v>460.83333333333331</v>
      </c>
      <c r="CF37" s="660">
        <f t="shared" si="43"/>
        <v>469.16666666666669</v>
      </c>
      <c r="CG37" s="660">
        <f t="shared" si="43"/>
        <v>453</v>
      </c>
      <c r="CH37" s="660">
        <f t="shared" si="43"/>
        <v>429.83333333333331</v>
      </c>
    </row>
    <row r="38" spans="1:86" s="507" customFormat="1" ht="57" customHeight="1">
      <c r="A38" s="624" t="s">
        <v>240</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4">
        <v>465</v>
      </c>
      <c r="AY38" s="647">
        <v>460</v>
      </c>
      <c r="AZ38" s="647">
        <v>490</v>
      </c>
      <c r="BA38" s="652">
        <v>560</v>
      </c>
      <c r="BB38" s="652">
        <v>545</v>
      </c>
      <c r="BC38" s="657">
        <v>570</v>
      </c>
      <c r="BD38" s="657">
        <v>615</v>
      </c>
      <c r="BE38" s="657">
        <v>670</v>
      </c>
      <c r="BF38" s="657">
        <v>600</v>
      </c>
      <c r="BG38" s="657">
        <v>450</v>
      </c>
      <c r="BH38" s="630">
        <v>410</v>
      </c>
      <c r="BI38" s="657">
        <v>440</v>
      </c>
      <c r="BJ38" s="657">
        <v>500</v>
      </c>
      <c r="BK38" s="672">
        <v>540</v>
      </c>
      <c r="BL38" s="672">
        <v>530</v>
      </c>
      <c r="BM38" s="657">
        <v>430</v>
      </c>
      <c r="BN38" s="657">
        <v>345</v>
      </c>
      <c r="BO38" s="672">
        <v>370</v>
      </c>
      <c r="BP38" s="657">
        <v>350</v>
      </c>
      <c r="BQ38" s="657">
        <v>385</v>
      </c>
      <c r="BR38" s="657">
        <v>435</v>
      </c>
      <c r="BS38" s="630">
        <v>435</v>
      </c>
      <c r="BT38" s="712">
        <v>500</v>
      </c>
      <c r="BU38" s="724">
        <v>565</v>
      </c>
      <c r="BV38" s="724">
        <v>450</v>
      </c>
      <c r="BW38" s="724">
        <v>290</v>
      </c>
      <c r="BX38" s="724">
        <v>355</v>
      </c>
      <c r="BY38" s="724">
        <v>300</v>
      </c>
      <c r="BZ38" s="724">
        <v>335</v>
      </c>
      <c r="CA38" s="630">
        <v>350</v>
      </c>
      <c r="CB38" s="724">
        <v>360</v>
      </c>
      <c r="CC38" s="630">
        <v>375</v>
      </c>
      <c r="CD38" s="724">
        <v>435</v>
      </c>
      <c r="CE38" s="724">
        <v>455</v>
      </c>
      <c r="CF38" s="746">
        <v>470</v>
      </c>
      <c r="CG38" s="746">
        <v>450</v>
      </c>
      <c r="CH38" s="746">
        <v>410</v>
      </c>
    </row>
    <row r="39" spans="1:86" s="507" customFormat="1">
      <c r="A39" s="624" t="s">
        <v>255</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485</v>
      </c>
      <c r="AY39" s="647">
        <v>465</v>
      </c>
      <c r="AZ39" s="647">
        <v>490</v>
      </c>
      <c r="BA39" s="647">
        <v>550</v>
      </c>
      <c r="BB39" s="652">
        <v>545</v>
      </c>
      <c r="BC39" s="652">
        <v>575</v>
      </c>
      <c r="BD39" s="849">
        <v>620</v>
      </c>
      <c r="BE39" s="657">
        <v>670</v>
      </c>
      <c r="BF39" s="657">
        <v>580</v>
      </c>
      <c r="BG39" s="657">
        <v>450</v>
      </c>
      <c r="BH39" s="657">
        <v>400</v>
      </c>
      <c r="BI39" s="657">
        <v>445</v>
      </c>
      <c r="BJ39" s="657">
        <v>500</v>
      </c>
      <c r="BK39" s="657">
        <v>520</v>
      </c>
      <c r="BL39" s="657">
        <v>535</v>
      </c>
      <c r="BM39" s="657">
        <v>420</v>
      </c>
      <c r="BN39" s="672">
        <v>350</v>
      </c>
      <c r="BO39" s="657">
        <v>390</v>
      </c>
      <c r="BP39" s="657">
        <v>350</v>
      </c>
      <c r="BQ39" s="657">
        <v>405</v>
      </c>
      <c r="BR39" s="657">
        <v>435</v>
      </c>
      <c r="BS39" s="657">
        <v>425</v>
      </c>
      <c r="BT39" s="630">
        <v>510</v>
      </c>
      <c r="BU39" s="630">
        <v>555</v>
      </c>
      <c r="BV39" s="724">
        <v>440</v>
      </c>
      <c r="BW39" s="724">
        <v>300</v>
      </c>
      <c r="BX39" s="630">
        <v>345</v>
      </c>
      <c r="BY39" s="724">
        <v>325</v>
      </c>
      <c r="BZ39" s="724">
        <v>315</v>
      </c>
      <c r="CA39" s="630">
        <v>350</v>
      </c>
      <c r="CB39" s="630">
        <v>355</v>
      </c>
      <c r="CC39" s="630">
        <v>375</v>
      </c>
      <c r="CD39" s="724">
        <v>435</v>
      </c>
      <c r="CE39" s="724">
        <v>470</v>
      </c>
      <c r="CF39" s="746">
        <v>465</v>
      </c>
      <c r="CG39" s="746">
        <v>440</v>
      </c>
      <c r="CH39" s="746">
        <v>400</v>
      </c>
    </row>
    <row r="40" spans="1:86" s="507" customFormat="1">
      <c r="A40" s="624" t="s">
        <v>241</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480</v>
      </c>
      <c r="AY40" s="647">
        <v>465</v>
      </c>
      <c r="AZ40" s="647">
        <v>487</v>
      </c>
      <c r="BA40" s="647">
        <v>550</v>
      </c>
      <c r="BB40" s="647">
        <v>540</v>
      </c>
      <c r="BC40" s="657">
        <v>570</v>
      </c>
      <c r="BD40" s="657">
        <v>615</v>
      </c>
      <c r="BE40" s="657">
        <v>650</v>
      </c>
      <c r="BF40" s="657">
        <v>590</v>
      </c>
      <c r="BG40" s="657">
        <v>445</v>
      </c>
      <c r="BH40" s="657">
        <v>395</v>
      </c>
      <c r="BI40" s="672">
        <v>450</v>
      </c>
      <c r="BJ40" s="657">
        <v>495</v>
      </c>
      <c r="BK40" s="657">
        <v>515</v>
      </c>
      <c r="BL40" s="657">
        <v>540</v>
      </c>
      <c r="BM40" s="657">
        <v>410</v>
      </c>
      <c r="BN40" s="657">
        <v>315</v>
      </c>
      <c r="BO40" s="672">
        <v>370</v>
      </c>
      <c r="BP40" s="657">
        <v>350</v>
      </c>
      <c r="BQ40" s="657">
        <v>400</v>
      </c>
      <c r="BR40" s="657">
        <v>445</v>
      </c>
      <c r="BS40" s="657">
        <v>430</v>
      </c>
      <c r="BT40" s="712">
        <v>500</v>
      </c>
      <c r="BU40" s="630">
        <v>555</v>
      </c>
      <c r="BV40" s="724">
        <v>400</v>
      </c>
      <c r="BW40" s="724">
        <v>280</v>
      </c>
      <c r="BX40" s="630">
        <v>345</v>
      </c>
      <c r="BY40" s="724">
        <v>310</v>
      </c>
      <c r="BZ40" s="724">
        <v>325</v>
      </c>
      <c r="CA40" s="724">
        <v>335</v>
      </c>
      <c r="CB40" s="724">
        <v>350</v>
      </c>
      <c r="CC40" s="724">
        <v>370</v>
      </c>
      <c r="CD40" s="724">
        <v>430</v>
      </c>
      <c r="CE40" s="630">
        <v>460</v>
      </c>
      <c r="CF40" s="746">
        <v>465</v>
      </c>
      <c r="CG40" s="746">
        <v>455</v>
      </c>
      <c r="CH40" s="746">
        <v>435</v>
      </c>
    </row>
    <row r="41" spans="1:86" s="507" customFormat="1">
      <c r="A41" s="624" t="s">
        <v>242</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v>470</v>
      </c>
      <c r="AY41" s="647">
        <v>465</v>
      </c>
      <c r="AZ41" s="654">
        <v>495</v>
      </c>
      <c r="BA41" s="647">
        <v>563</v>
      </c>
      <c r="BB41" s="647">
        <v>543</v>
      </c>
      <c r="BC41" s="657">
        <v>560</v>
      </c>
      <c r="BD41" s="849">
        <v>620</v>
      </c>
      <c r="BE41" s="662">
        <v>655</v>
      </c>
      <c r="BF41" s="849">
        <v>570</v>
      </c>
      <c r="BG41" s="630">
        <v>430</v>
      </c>
      <c r="BH41" s="629"/>
      <c r="BI41" s="657">
        <v>440</v>
      </c>
      <c r="BJ41" s="672">
        <v>510</v>
      </c>
      <c r="BK41" s="657">
        <v>520</v>
      </c>
      <c r="BL41" s="657">
        <v>540</v>
      </c>
      <c r="BM41" s="672">
        <v>415</v>
      </c>
      <c r="BN41" s="672">
        <v>350</v>
      </c>
      <c r="BO41" s="672">
        <v>370</v>
      </c>
      <c r="BP41" s="657">
        <v>350</v>
      </c>
      <c r="BQ41" s="630">
        <v>410</v>
      </c>
      <c r="BR41" s="657">
        <v>445</v>
      </c>
      <c r="BS41" s="657"/>
      <c r="BT41" s="705"/>
      <c r="BU41" s="705"/>
      <c r="BV41" s="630">
        <v>455</v>
      </c>
      <c r="BW41" s="724">
        <v>300</v>
      </c>
      <c r="BX41" s="724">
        <v>355</v>
      </c>
      <c r="BY41" s="672">
        <v>330</v>
      </c>
      <c r="BZ41" s="630">
        <v>335</v>
      </c>
      <c r="CA41" s="724">
        <v>360</v>
      </c>
      <c r="CB41" s="724">
        <v>365</v>
      </c>
      <c r="CC41" s="724">
        <v>370</v>
      </c>
      <c r="CD41" s="630">
        <v>440</v>
      </c>
      <c r="CE41" s="630">
        <v>460</v>
      </c>
      <c r="CF41" s="746">
        <v>490</v>
      </c>
      <c r="CG41" s="746">
        <v>480</v>
      </c>
      <c r="CH41" s="746">
        <v>470</v>
      </c>
    </row>
    <row r="42" spans="1:86" s="507" customFormat="1">
      <c r="A42" s="624" t="s">
        <v>254</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49"/>
      <c r="BE42" s="657">
        <v>650</v>
      </c>
      <c r="BF42" s="657">
        <v>600</v>
      </c>
      <c r="BG42" s="657">
        <v>435</v>
      </c>
      <c r="BH42" s="629"/>
      <c r="BI42" s="657">
        <v>440</v>
      </c>
      <c r="BJ42" s="657">
        <v>495</v>
      </c>
      <c r="BK42" s="657">
        <v>520</v>
      </c>
      <c r="BL42" s="657">
        <v>520</v>
      </c>
      <c r="BM42" s="629"/>
      <c r="BN42" s="672">
        <v>350</v>
      </c>
      <c r="BO42" s="629"/>
      <c r="BP42" s="630">
        <v>355</v>
      </c>
      <c r="BQ42" s="657">
        <v>360</v>
      </c>
      <c r="BR42" s="630">
        <v>445</v>
      </c>
      <c r="BS42" s="657">
        <v>425</v>
      </c>
      <c r="BT42" s="712">
        <v>475</v>
      </c>
      <c r="BU42" s="724">
        <v>570</v>
      </c>
      <c r="BV42" s="628"/>
      <c r="BW42" s="724">
        <v>290</v>
      </c>
      <c r="BX42" s="672">
        <v>345</v>
      </c>
      <c r="BY42" s="724">
        <v>280</v>
      </c>
      <c r="BZ42" s="672">
        <v>345</v>
      </c>
      <c r="CA42" s="724">
        <v>355</v>
      </c>
      <c r="CB42" s="724">
        <v>365</v>
      </c>
      <c r="CC42" s="630">
        <v>375</v>
      </c>
      <c r="CD42" s="630">
        <v>440</v>
      </c>
      <c r="CE42" s="630">
        <v>460</v>
      </c>
      <c r="CF42" s="747">
        <v>460</v>
      </c>
      <c r="CG42" s="747">
        <v>445</v>
      </c>
      <c r="CH42" s="747">
        <v>435</v>
      </c>
    </row>
    <row r="43" spans="1:86" s="507" customFormat="1">
      <c r="A43" s="624" t="s">
        <v>279</v>
      </c>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53"/>
      <c r="AY43" s="647"/>
      <c r="AZ43" s="654"/>
      <c r="BA43" s="647"/>
      <c r="BB43" s="647"/>
      <c r="BC43" s="657"/>
      <c r="BD43" s="849"/>
      <c r="BE43" s="657"/>
      <c r="BF43" s="657"/>
      <c r="BG43" s="657"/>
      <c r="BH43" s="629"/>
      <c r="BI43" s="657"/>
      <c r="BJ43" s="657"/>
      <c r="BK43" s="657"/>
      <c r="BL43" s="657"/>
      <c r="BM43" s="629"/>
      <c r="BN43" s="672"/>
      <c r="BO43" s="629"/>
      <c r="BP43" s="630"/>
      <c r="BQ43" s="657"/>
      <c r="BR43" s="630"/>
      <c r="BS43" s="657"/>
      <c r="BT43" s="712"/>
      <c r="BU43" s="724"/>
      <c r="BV43" s="628"/>
      <c r="BW43" s="630">
        <v>285</v>
      </c>
      <c r="BX43" s="724">
        <v>305</v>
      </c>
      <c r="BY43" s="724">
        <v>325</v>
      </c>
      <c r="BZ43" s="724">
        <v>312.5</v>
      </c>
      <c r="CA43" s="724">
        <v>330</v>
      </c>
      <c r="CB43" s="724">
        <v>345</v>
      </c>
      <c r="CC43" s="724">
        <v>370</v>
      </c>
      <c r="CD43" s="724">
        <v>445</v>
      </c>
      <c r="CE43" s="630">
        <v>460</v>
      </c>
      <c r="CF43" s="847">
        <v>465</v>
      </c>
      <c r="CG43" s="847">
        <v>448</v>
      </c>
      <c r="CH43" s="847">
        <v>429</v>
      </c>
    </row>
    <row r="44" spans="1:86" s="507" customFormat="1">
      <c r="A44" s="625"/>
      <c r="B44" s="627"/>
      <c r="C44" s="627"/>
      <c r="D44" s="627"/>
      <c r="E44" s="627"/>
      <c r="F44" s="627"/>
      <c r="G44" s="627"/>
      <c r="H44" s="627"/>
      <c r="I44" s="627"/>
      <c r="J44" s="627"/>
      <c r="K44" s="627"/>
      <c r="L44" s="627"/>
      <c r="M44" s="627"/>
      <c r="N44" s="628"/>
      <c r="O44" s="627"/>
      <c r="P44" s="627"/>
      <c r="Q44" s="627"/>
      <c r="R44" s="627"/>
      <c r="S44" s="629"/>
      <c r="T44" s="629"/>
      <c r="U44" s="629"/>
      <c r="V44" s="629"/>
      <c r="W44" s="629"/>
      <c r="X44" s="629"/>
      <c r="Y44" s="629"/>
      <c r="Z44" s="629"/>
      <c r="AA44" s="629"/>
      <c r="AB44" s="629"/>
      <c r="AC44" s="629"/>
      <c r="AD44" s="630"/>
      <c r="AE44" s="629"/>
      <c r="AF44" s="629"/>
      <c r="AG44" s="629"/>
      <c r="AH44" s="629"/>
      <c r="AI44" s="629"/>
      <c r="AJ44" s="629"/>
      <c r="AK44" s="629"/>
      <c r="AL44" s="629"/>
      <c r="AM44" s="629"/>
      <c r="AN44" s="629"/>
      <c r="AO44" s="629"/>
      <c r="AP44" s="629"/>
      <c r="AQ44" s="629"/>
      <c r="AR44" s="629"/>
      <c r="AS44" s="629"/>
      <c r="AT44" s="629"/>
      <c r="AU44" s="630"/>
      <c r="AV44" s="632"/>
      <c r="AW44" s="632"/>
      <c r="AX44" s="644"/>
      <c r="AY44" s="632"/>
      <c r="AZ44" s="644"/>
      <c r="BA44" s="644"/>
      <c r="BB44" s="644"/>
      <c r="BC44" s="644"/>
      <c r="BD44" s="644"/>
      <c r="BE44" s="644"/>
      <c r="BF44" s="644"/>
      <c r="BG44" s="644"/>
      <c r="BH44" s="644"/>
      <c r="BI44" s="644"/>
      <c r="BJ44" s="644"/>
      <c r="BK44" s="627"/>
      <c r="BL44" s="627"/>
      <c r="BM44" s="627"/>
      <c r="BN44" s="627"/>
      <c r="BO44" s="627"/>
      <c r="BP44" s="627"/>
      <c r="BQ44" s="657"/>
      <c r="BR44" s="627"/>
      <c r="BS44" s="627"/>
      <c r="BT44" s="505"/>
      <c r="BU44" s="505"/>
      <c r="BV44" s="505"/>
      <c r="BW44" s="505"/>
    </row>
    <row r="45" spans="1:86" s="507" customFormat="1">
      <c r="A45" s="638" t="s">
        <v>253</v>
      </c>
      <c r="B45" s="639"/>
      <c r="C45" s="639"/>
      <c r="D45" s="639"/>
      <c r="E45" s="639"/>
      <c r="F45" s="639"/>
      <c r="G45" s="639"/>
      <c r="H45" s="639"/>
      <c r="I45" s="639"/>
      <c r="J45" s="639"/>
      <c r="K45" s="639"/>
      <c r="L45" s="639"/>
      <c r="M45" s="639"/>
      <c r="N45" s="640"/>
      <c r="O45" s="639"/>
      <c r="P45" s="639"/>
      <c r="Q45" s="639"/>
      <c r="R45" s="639"/>
      <c r="S45" s="637"/>
      <c r="T45" s="637"/>
      <c r="U45" s="637"/>
      <c r="V45" s="637"/>
      <c r="W45" s="637"/>
      <c r="X45" s="637"/>
      <c r="Y45" s="637"/>
      <c r="Z45" s="637"/>
      <c r="AA45" s="637"/>
      <c r="AB45" s="637"/>
      <c r="AC45" s="637"/>
      <c r="AD45" s="637"/>
      <c r="AE45" s="637"/>
      <c r="AF45" s="637"/>
      <c r="AG45" s="637"/>
      <c r="AH45" s="637"/>
      <c r="AI45" s="637"/>
      <c r="AJ45" s="637"/>
      <c r="AK45" s="637"/>
      <c r="AL45" s="637"/>
      <c r="AM45" s="637"/>
      <c r="AN45" s="637"/>
      <c r="AO45" s="637"/>
      <c r="AP45" s="637"/>
      <c r="AQ45" s="637"/>
      <c r="AR45" s="637"/>
      <c r="AS45" s="637"/>
      <c r="AT45" s="637"/>
      <c r="AU45" s="637"/>
      <c r="AV45" s="637"/>
      <c r="AW45" s="637"/>
      <c r="AX45" s="642">
        <f>AX6-AX21</f>
        <v>98.600000000000023</v>
      </c>
      <c r="AY45" s="642">
        <f t="shared" ref="AY45:CE45" si="44">AY6-AY21</f>
        <v>149.33000000000004</v>
      </c>
      <c r="AZ45" s="642">
        <f t="shared" si="44"/>
        <v>198.55499999999995</v>
      </c>
      <c r="BA45" s="642">
        <f t="shared" si="44"/>
        <v>95.189999999999941</v>
      </c>
      <c r="BB45" s="642">
        <f t="shared" si="44"/>
        <v>124.06000000000006</v>
      </c>
      <c r="BC45" s="642">
        <f t="shared" si="44"/>
        <v>98.595000000000027</v>
      </c>
      <c r="BD45" s="642">
        <f t="shared" si="44"/>
        <v>65.75</v>
      </c>
      <c r="BE45" s="642">
        <f t="shared" si="44"/>
        <v>35.335000000000036</v>
      </c>
      <c r="BF45" s="642">
        <f t="shared" si="44"/>
        <v>-65.410000000000082</v>
      </c>
      <c r="BG45" s="642">
        <f t="shared" si="44"/>
        <v>38.25</v>
      </c>
      <c r="BH45" s="642">
        <f t="shared" si="44"/>
        <v>70.773333333333255</v>
      </c>
      <c r="BI45" s="642">
        <f t="shared" si="44"/>
        <v>86.509999999999991</v>
      </c>
      <c r="BJ45" s="642">
        <f t="shared" si="44"/>
        <v>69.269999999999982</v>
      </c>
      <c r="BK45" s="642">
        <f t="shared" si="44"/>
        <v>70.980000000000018</v>
      </c>
      <c r="BL45" s="642">
        <f t="shared" si="44"/>
        <v>26.050000000000068</v>
      </c>
      <c r="BM45" s="642">
        <f t="shared" si="44"/>
        <v>51.099999999999966</v>
      </c>
      <c r="BN45" s="642">
        <f t="shared" si="44"/>
        <v>165.45000000000005</v>
      </c>
      <c r="BO45" s="642">
        <f t="shared" si="44"/>
        <v>89.324999999999989</v>
      </c>
      <c r="BP45" s="642">
        <f t="shared" si="44"/>
        <v>155.76999999999998</v>
      </c>
      <c r="BQ45" s="642">
        <f t="shared" si="44"/>
        <v>129.63</v>
      </c>
      <c r="BR45" s="642">
        <f t="shared" si="44"/>
        <v>110.5</v>
      </c>
      <c r="BS45" s="642">
        <f t="shared" si="44"/>
        <v>167.57499999999993</v>
      </c>
      <c r="BT45" s="642">
        <f t="shared" si="44"/>
        <v>74.295000000000073</v>
      </c>
      <c r="BU45" s="642">
        <f t="shared" si="44"/>
        <v>-64.800000000000011</v>
      </c>
      <c r="BV45" s="642">
        <f t="shared" si="44"/>
        <v>-109.03818181818184</v>
      </c>
      <c r="BW45" s="642">
        <f t="shared" si="44"/>
        <v>-99.799999999999983</v>
      </c>
      <c r="BX45" s="642">
        <f t="shared" si="44"/>
        <v>-90.466666666666669</v>
      </c>
      <c r="BY45" s="642">
        <f t="shared" si="44"/>
        <v>42.730000000000018</v>
      </c>
      <c r="BZ45" s="642">
        <f t="shared" si="44"/>
        <v>51.916666666666686</v>
      </c>
      <c r="CA45" s="642">
        <f t="shared" si="44"/>
        <v>45.599999999999909</v>
      </c>
      <c r="CB45" s="642">
        <f t="shared" si="44"/>
        <v>37.226969696969661</v>
      </c>
      <c r="CC45" s="642">
        <f t="shared" si="44"/>
        <v>17.986666666666736</v>
      </c>
      <c r="CD45" s="642">
        <f t="shared" si="44"/>
        <v>-55.550000000000011</v>
      </c>
      <c r="CE45" s="642">
        <f t="shared" si="44"/>
        <v>-27.133333333333269</v>
      </c>
      <c r="CF45" s="642">
        <f>CF6-CF21</f>
        <v>-32.866666666666674</v>
      </c>
      <c r="CG45" s="642">
        <f>CG6-CG21</f>
        <v>-13.78333333333336</v>
      </c>
      <c r="CH45" s="642">
        <f>CH6-CH21</f>
        <v>9.7333333333333485</v>
      </c>
    </row>
    <row r="46" spans="1:86" s="507" customFormat="1">
      <c r="A46" s="848"/>
      <c r="B46" s="505"/>
      <c r="C46" s="505"/>
      <c r="D46" s="505"/>
      <c r="E46" s="505"/>
      <c r="F46" s="505"/>
      <c r="G46" s="505"/>
      <c r="H46" s="505"/>
      <c r="I46" s="505"/>
      <c r="J46" s="505"/>
      <c r="K46" s="505"/>
      <c r="L46" s="505"/>
      <c r="M46" s="505"/>
      <c r="N46" s="506"/>
      <c r="O46" s="505"/>
      <c r="P46" s="505"/>
      <c r="Q46" s="505"/>
      <c r="R46" s="505"/>
      <c r="AD46" s="521"/>
      <c r="AU46" s="521"/>
      <c r="BB46" s="623"/>
    </row>
    <row r="47" spans="1:86">
      <c r="D47" s="509"/>
      <c r="E47" s="509"/>
      <c r="F47" s="509"/>
      <c r="G47" s="509"/>
      <c r="H47" s="509"/>
      <c r="I47" s="509"/>
      <c r="J47" s="509"/>
      <c r="K47" s="509"/>
      <c r="L47" s="509"/>
      <c r="M47" s="509"/>
      <c r="BU47" s="725"/>
    </row>
    <row r="48" spans="1:86">
      <c r="D48" s="509"/>
      <c r="E48" s="509"/>
      <c r="F48" s="509"/>
      <c r="G48" s="509"/>
      <c r="H48" s="509"/>
      <c r="I48" s="509"/>
      <c r="J48" s="509"/>
      <c r="K48" s="509"/>
      <c r="L48" s="509"/>
      <c r="M48" s="509"/>
    </row>
    <row r="425" spans="1:80" s="508" customFormat="1">
      <c r="A425" s="432"/>
      <c r="I425" s="508">
        <v>333</v>
      </c>
      <c r="N425" s="510"/>
      <c r="S425" s="432"/>
      <c r="T425" s="432"/>
      <c r="U425" s="432"/>
      <c r="V425" s="432"/>
      <c r="W425" s="432"/>
      <c r="X425" s="432"/>
      <c r="Y425" s="432"/>
      <c r="Z425" s="432"/>
      <c r="AA425" s="432"/>
      <c r="AB425" s="432"/>
      <c r="AC425" s="432"/>
      <c r="AD425" s="518"/>
      <c r="AE425" s="432"/>
      <c r="AF425" s="432"/>
      <c r="AG425" s="432"/>
      <c r="AH425" s="432"/>
      <c r="AI425" s="432"/>
      <c r="AJ425" s="432"/>
      <c r="AK425" s="432"/>
      <c r="AL425" s="432"/>
      <c r="AM425" s="432"/>
      <c r="AN425" s="432"/>
      <c r="AO425" s="432"/>
      <c r="AP425" s="432"/>
      <c r="AQ425" s="432"/>
      <c r="AR425" s="432"/>
      <c r="AS425" s="432"/>
      <c r="AT425" s="432"/>
      <c r="AU425" s="432"/>
      <c r="AV425" s="432"/>
      <c r="AW425" s="432"/>
      <c r="AX425" s="432"/>
      <c r="AY425" s="432"/>
      <c r="AZ425" s="432"/>
      <c r="BA425" s="432"/>
      <c r="BB425"/>
      <c r="BC425" s="432"/>
      <c r="BD425" s="432"/>
      <c r="BE425" s="432"/>
      <c r="BF425" s="432"/>
      <c r="BG425" s="432"/>
      <c r="BH425" s="432"/>
      <c r="BI425" s="432"/>
      <c r="BJ425" s="432"/>
      <c r="BK425" s="432"/>
      <c r="BL425" s="432"/>
      <c r="BM425" s="432"/>
      <c r="BN425" s="432"/>
      <c r="BO425" s="432"/>
      <c r="BP425" s="432"/>
      <c r="BQ425" s="432"/>
      <c r="BR425" s="432"/>
      <c r="BS425" s="432"/>
      <c r="BT425" s="432"/>
      <c r="BU425" s="432"/>
      <c r="BV425" s="432"/>
      <c r="BW425" s="432"/>
      <c r="BX425" s="432"/>
      <c r="BY425" s="432"/>
      <c r="BZ425" s="432"/>
      <c r="CA425" s="432"/>
      <c r="CB425" s="432"/>
    </row>
    <row r="570" spans="14:14">
      <c r="N570" s="510">
        <v>32.659999999999997</v>
      </c>
    </row>
    <row r="572" spans="14:14">
      <c r="N572" s="510">
        <v>31.45</v>
      </c>
    </row>
    <row r="578" spans="14:14">
      <c r="N578" s="510">
        <v>26.62</v>
      </c>
    </row>
  </sheetData>
  <mergeCells count="10">
    <mergeCell ref="BH2:BS2"/>
    <mergeCell ref="BT2:CC2"/>
    <mergeCell ref="CF2:CG2"/>
    <mergeCell ref="A17:BW17"/>
    <mergeCell ref="B2:M2"/>
    <mergeCell ref="N2:R2"/>
    <mergeCell ref="S2:AD2"/>
    <mergeCell ref="AE2:AI2"/>
    <mergeCell ref="AJ2:AU2"/>
    <mergeCell ref="AV2:BG2"/>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C69"/>
  <sheetViews>
    <sheetView topLeftCell="Y4" zoomScaleNormal="100" workbookViewId="0">
      <selection activeCell="AN25" sqref="AN25"/>
    </sheetView>
  </sheetViews>
  <sheetFormatPr defaultRowHeight="14.25"/>
  <cols>
    <col min="1" max="1" width="14.75" customWidth="1"/>
    <col min="2" max="2" width="0" style="572" hidden="1" customWidth="1"/>
    <col min="3" max="24" width="0" hidden="1" customWidth="1"/>
    <col min="25" max="36" width="9" customWidth="1"/>
  </cols>
  <sheetData>
    <row r="3" spans="1:55">
      <c r="A3" s="758" t="s">
        <v>292</v>
      </c>
      <c r="Y3">
        <v>1</v>
      </c>
      <c r="Z3">
        <v>1</v>
      </c>
      <c r="AA3">
        <v>1</v>
      </c>
      <c r="AB3">
        <v>1</v>
      </c>
      <c r="AC3">
        <v>1</v>
      </c>
      <c r="AD3">
        <v>0</v>
      </c>
      <c r="AE3">
        <v>0</v>
      </c>
      <c r="AF3">
        <v>1</v>
      </c>
      <c r="AG3">
        <v>1</v>
      </c>
      <c r="AH3">
        <v>1</v>
      </c>
      <c r="AI3">
        <v>1</v>
      </c>
      <c r="AJ3">
        <v>1</v>
      </c>
      <c r="AM3" s="572"/>
      <c r="AN3" s="572"/>
      <c r="BB3" t="s">
        <v>236</v>
      </c>
    </row>
    <row r="4" spans="1:55">
      <c r="A4" s="1237"/>
      <c r="B4" s="666">
        <v>43132</v>
      </c>
      <c r="C4" s="666">
        <v>43160</v>
      </c>
      <c r="D4" s="666">
        <v>43191</v>
      </c>
      <c r="E4" s="666">
        <v>43221</v>
      </c>
      <c r="F4" s="666">
        <v>43252</v>
      </c>
      <c r="G4" s="666">
        <v>43282</v>
      </c>
      <c r="H4" s="666">
        <v>43313</v>
      </c>
      <c r="I4" s="666">
        <v>43344</v>
      </c>
      <c r="J4" s="666">
        <v>43374</v>
      </c>
      <c r="K4" s="666">
        <v>43405</v>
      </c>
      <c r="L4" s="666">
        <v>43435</v>
      </c>
      <c r="M4" s="729">
        <v>43466</v>
      </c>
      <c r="N4" s="729">
        <v>43497</v>
      </c>
      <c r="O4" s="729">
        <v>43525</v>
      </c>
      <c r="P4" s="729">
        <v>43556</v>
      </c>
      <c r="Q4" s="729">
        <v>43586</v>
      </c>
      <c r="R4" s="729">
        <v>43617</v>
      </c>
      <c r="S4" s="729">
        <v>43647</v>
      </c>
      <c r="T4" s="729">
        <v>43678</v>
      </c>
      <c r="U4" s="729">
        <v>43709</v>
      </c>
      <c r="V4" s="729">
        <v>43739</v>
      </c>
      <c r="W4" s="729">
        <v>43770</v>
      </c>
      <c r="X4" s="729">
        <v>43801</v>
      </c>
      <c r="Y4" s="667">
        <v>43832</v>
      </c>
      <c r="Z4" s="667">
        <v>43863</v>
      </c>
      <c r="AA4" s="667">
        <v>43891</v>
      </c>
      <c r="AB4" s="667">
        <v>43922</v>
      </c>
      <c r="AC4" s="667">
        <v>43952</v>
      </c>
      <c r="AD4" s="667">
        <v>43983</v>
      </c>
      <c r="AE4" s="667">
        <v>44013</v>
      </c>
      <c r="AF4" s="667">
        <v>44044</v>
      </c>
      <c r="AG4" s="667">
        <v>44075</v>
      </c>
      <c r="AH4" s="667">
        <v>44105</v>
      </c>
      <c r="AI4" s="667">
        <v>44136</v>
      </c>
      <c r="AJ4" s="667">
        <v>44166</v>
      </c>
      <c r="AM4" s="732"/>
      <c r="BB4" t="s">
        <v>1</v>
      </c>
      <c r="BC4" t="s">
        <v>278</v>
      </c>
    </row>
    <row r="5" spans="1:55">
      <c r="A5" s="1238"/>
      <c r="B5" s="666"/>
      <c r="C5" s="666"/>
      <c r="D5" s="666"/>
      <c r="E5" s="666"/>
      <c r="F5" s="666"/>
      <c r="G5" s="666"/>
      <c r="H5" s="666"/>
      <c r="I5" s="666"/>
      <c r="J5" s="666"/>
      <c r="K5" s="666"/>
      <c r="L5" s="666"/>
      <c r="M5" s="730" t="s">
        <v>262</v>
      </c>
      <c r="N5" s="730">
        <v>43466</v>
      </c>
      <c r="O5" s="730">
        <v>43497</v>
      </c>
      <c r="P5" s="730">
        <v>43525</v>
      </c>
      <c r="Q5" s="730">
        <v>43556</v>
      </c>
      <c r="R5" s="730">
        <v>43586</v>
      </c>
      <c r="S5" s="730">
        <v>43617</v>
      </c>
      <c r="T5" s="730">
        <v>43647</v>
      </c>
      <c r="U5" s="730">
        <v>43678</v>
      </c>
      <c r="V5" s="730">
        <v>43709</v>
      </c>
      <c r="W5" s="730">
        <v>43739</v>
      </c>
      <c r="X5" s="730">
        <v>43771</v>
      </c>
      <c r="Y5" s="689">
        <v>43801</v>
      </c>
      <c r="Z5" s="689">
        <v>43832</v>
      </c>
      <c r="AA5" s="689">
        <v>43862</v>
      </c>
      <c r="AB5" s="689">
        <v>43891</v>
      </c>
      <c r="AC5" s="689">
        <v>43922</v>
      </c>
      <c r="AD5" s="689">
        <v>43952</v>
      </c>
      <c r="AE5" s="689">
        <v>43983</v>
      </c>
      <c r="AF5" s="689">
        <v>44013</v>
      </c>
      <c r="AG5" s="689">
        <v>44044</v>
      </c>
      <c r="AH5" s="689">
        <v>44075</v>
      </c>
      <c r="AI5" s="689">
        <v>44105</v>
      </c>
      <c r="AJ5" s="689">
        <v>44136</v>
      </c>
      <c r="AM5" s="756"/>
      <c r="AN5" s="757"/>
      <c r="AO5" s="757"/>
      <c r="AP5" s="757"/>
      <c r="AQ5" s="757"/>
      <c r="BA5" s="667">
        <v>43832</v>
      </c>
      <c r="BB5">
        <v>-14.501945812807882</v>
      </c>
    </row>
    <row r="6" spans="1:55" s="623" customFormat="1">
      <c r="A6" s="679" t="s">
        <v>289</v>
      </c>
      <c r="B6" s="750"/>
      <c r="C6" s="750"/>
      <c r="D6" s="750"/>
      <c r="E6" s="750"/>
      <c r="F6" s="750"/>
      <c r="G6" s="750"/>
      <c r="H6" s="750"/>
      <c r="I6" s="750"/>
      <c r="J6" s="750"/>
      <c r="K6" s="750"/>
      <c r="L6" s="750"/>
      <c r="M6" s="751"/>
      <c r="N6" s="751"/>
      <c r="O6" s="751"/>
      <c r="P6" s="751"/>
      <c r="Q6" s="751"/>
      <c r="R6" s="751"/>
      <c r="S6" s="751"/>
      <c r="T6" s="752"/>
      <c r="U6" s="751"/>
      <c r="V6" s="751"/>
      <c r="W6" s="751"/>
      <c r="X6" s="751"/>
      <c r="Y6" s="754">
        <f>[2]Dec.19!BT8</f>
        <v>480</v>
      </c>
      <c r="Z6" s="755">
        <f>[2]Jan.20!BU8</f>
        <v>535</v>
      </c>
      <c r="AA6" s="755">
        <f>[2]Feb.20!BV8</f>
        <v>385</v>
      </c>
      <c r="AB6" s="755">
        <f>[2]Mar.20_13032020!BW8</f>
        <v>270</v>
      </c>
      <c r="AC6" s="754">
        <v>300</v>
      </c>
      <c r="AD6" s="755">
        <v>330</v>
      </c>
      <c r="AE6" s="755">
        <v>345</v>
      </c>
      <c r="AF6" s="755">
        <v>360</v>
      </c>
      <c r="AG6" s="755">
        <v>365</v>
      </c>
      <c r="AH6" s="755">
        <v>365</v>
      </c>
      <c r="AI6" s="755">
        <v>430</v>
      </c>
      <c r="AJ6" s="755">
        <v>450</v>
      </c>
      <c r="AM6" s="753"/>
      <c r="BA6" s="667">
        <v>43863</v>
      </c>
      <c r="BB6" s="623">
        <v>-8.8328078817733982</v>
      </c>
    </row>
    <row r="7" spans="1:55" s="623" customFormat="1">
      <c r="A7" s="679" t="s">
        <v>290</v>
      </c>
      <c r="B7" s="750"/>
      <c r="C7" s="750"/>
      <c r="D7" s="750"/>
      <c r="E7" s="750"/>
      <c r="F7" s="750"/>
      <c r="G7" s="750"/>
      <c r="H7" s="750"/>
      <c r="I7" s="750"/>
      <c r="J7" s="750"/>
      <c r="K7" s="750"/>
      <c r="L7" s="750"/>
      <c r="M7" s="751"/>
      <c r="N7" s="751"/>
      <c r="O7" s="751"/>
      <c r="P7" s="751"/>
      <c r="Q7" s="751"/>
      <c r="R7" s="751"/>
      <c r="S7" s="751"/>
      <c r="T7" s="752"/>
      <c r="U7" s="751"/>
      <c r="V7" s="751"/>
      <c r="W7" s="751"/>
      <c r="X7" s="751"/>
      <c r="Y7" s="755">
        <f>[2]Dec.19!BT9</f>
        <v>500</v>
      </c>
      <c r="Z7" s="755">
        <f>[2]Jan.20!BU9</f>
        <v>560</v>
      </c>
      <c r="AA7" s="755">
        <f>[2]Feb.20!BV9</f>
        <v>440</v>
      </c>
      <c r="AB7" s="755">
        <f>[2]Mar.20_13032020!BW9</f>
        <v>290</v>
      </c>
      <c r="AC7" s="754">
        <v>300</v>
      </c>
      <c r="AD7" s="755">
        <v>315</v>
      </c>
      <c r="AE7" s="755">
        <v>325</v>
      </c>
      <c r="AF7" s="755">
        <v>345</v>
      </c>
      <c r="AG7" s="755">
        <v>355</v>
      </c>
      <c r="AH7" s="755">
        <v>370</v>
      </c>
      <c r="AI7" s="755">
        <v>440</v>
      </c>
      <c r="AJ7" s="755">
        <v>460</v>
      </c>
      <c r="AM7" s="753"/>
      <c r="BA7" s="667">
        <v>43891</v>
      </c>
      <c r="BB7" s="623">
        <v>5.5241379310344811</v>
      </c>
    </row>
    <row r="8" spans="1:55" s="623" customFormat="1">
      <c r="A8" s="679" t="s">
        <v>291</v>
      </c>
      <c r="B8" s="750"/>
      <c r="C8" s="750"/>
      <c r="D8" s="750"/>
      <c r="E8" s="750"/>
      <c r="F8" s="750"/>
      <c r="G8" s="750"/>
      <c r="H8" s="750"/>
      <c r="I8" s="750"/>
      <c r="J8" s="750"/>
      <c r="K8" s="750"/>
      <c r="L8" s="750"/>
      <c r="M8" s="751"/>
      <c r="N8" s="751"/>
      <c r="O8" s="751"/>
      <c r="P8" s="751"/>
      <c r="Q8" s="751"/>
      <c r="R8" s="751"/>
      <c r="S8" s="751"/>
      <c r="T8" s="752"/>
      <c r="U8" s="751"/>
      <c r="V8" s="751"/>
      <c r="W8" s="751"/>
      <c r="X8" s="751"/>
      <c r="Y8" s="754">
        <f>[2]Dec.19!BT7</f>
        <v>490</v>
      </c>
      <c r="Z8" s="754">
        <f>[2]Jan.20!BU7</f>
        <v>547.5</v>
      </c>
      <c r="AA8" s="754">
        <f>[2]Feb.20!BV7</f>
        <v>412.5</v>
      </c>
      <c r="AB8" s="754">
        <f>[2]Mar.20_13032020!BW7</f>
        <v>280</v>
      </c>
      <c r="AC8" s="754">
        <v>300</v>
      </c>
      <c r="AD8" s="754">
        <v>322.5</v>
      </c>
      <c r="AE8" s="754">
        <v>335</v>
      </c>
      <c r="AF8" s="754">
        <v>350</v>
      </c>
      <c r="AG8" s="754">
        <v>360</v>
      </c>
      <c r="AH8" s="754">
        <v>367.5</v>
      </c>
      <c r="AI8" s="754">
        <f>(AI6+AI7)/2</f>
        <v>435</v>
      </c>
      <c r="AJ8" s="754">
        <v>455</v>
      </c>
      <c r="AM8" s="753"/>
      <c r="BA8" s="667">
        <v>43922</v>
      </c>
      <c r="BB8" s="623">
        <v>-0.13137931034482619</v>
      </c>
    </row>
    <row r="9" spans="1:55" s="623" customFormat="1">
      <c r="A9" s="679" t="s">
        <v>288</v>
      </c>
      <c r="B9" s="750"/>
      <c r="C9" s="750"/>
      <c r="D9" s="750"/>
      <c r="E9" s="750"/>
      <c r="F9" s="750"/>
      <c r="G9" s="750"/>
      <c r="H9" s="750"/>
      <c r="I9" s="750"/>
      <c r="J9" s="750"/>
      <c r="K9" s="750"/>
      <c r="L9" s="750"/>
      <c r="M9" s="751"/>
      <c r="N9" s="751"/>
      <c r="O9" s="751"/>
      <c r="P9" s="751"/>
      <c r="Q9" s="751"/>
      <c r="R9" s="751"/>
      <c r="S9" s="751"/>
      <c r="T9" s="752"/>
      <c r="U9" s="751"/>
      <c r="V9" s="751"/>
      <c r="W9" s="751"/>
      <c r="X9" s="751"/>
      <c r="Y9" s="755">
        <f>[2]May.20_5052020!BT8</f>
        <v>565</v>
      </c>
      <c r="Z9" s="755">
        <f>[2]May.20_5052020!BU8</f>
        <v>505</v>
      </c>
      <c r="AA9" s="755">
        <f>[2]May.20_5052020!BV8</f>
        <v>430</v>
      </c>
      <c r="AB9" s="755">
        <f>[2]May.20_5052020!BW8</f>
        <v>230</v>
      </c>
      <c r="AC9" s="754">
        <v>340</v>
      </c>
      <c r="AD9" s="754">
        <v>350</v>
      </c>
      <c r="AE9" s="754">
        <v>360</v>
      </c>
      <c r="AF9" s="754">
        <v>365</v>
      </c>
      <c r="AG9" s="754">
        <v>365</v>
      </c>
      <c r="AH9" s="754">
        <v>375</v>
      </c>
      <c r="AI9" s="754">
        <v>430</v>
      </c>
      <c r="AJ9" s="754">
        <v>450</v>
      </c>
      <c r="AM9" s="753"/>
      <c r="BA9" s="667">
        <v>43952</v>
      </c>
      <c r="BB9" s="623">
        <v>-1.1596551724137925</v>
      </c>
    </row>
    <row r="10" spans="1:55" s="623" customFormat="1">
      <c r="A10" s="679" t="s">
        <v>294</v>
      </c>
      <c r="B10" s="750"/>
      <c r="C10" s="750"/>
      <c r="D10" s="750"/>
      <c r="E10" s="750"/>
      <c r="F10" s="750"/>
      <c r="G10" s="750"/>
      <c r="H10" s="750"/>
      <c r="I10" s="750"/>
      <c r="J10" s="750"/>
      <c r="K10" s="750"/>
      <c r="L10" s="750"/>
      <c r="M10" s="751"/>
      <c r="N10" s="751"/>
      <c r="O10" s="751"/>
      <c r="P10" s="751"/>
      <c r="Q10" s="751"/>
      <c r="R10" s="751"/>
      <c r="S10" s="751"/>
      <c r="T10" s="752"/>
      <c r="U10" s="751"/>
      <c r="V10" s="751"/>
      <c r="W10" s="751"/>
      <c r="X10" s="751"/>
      <c r="Y10" s="755">
        <f>[2]May.20_5052020!BT9</f>
        <v>590</v>
      </c>
      <c r="Z10" s="755">
        <f>[2]May.20_5052020!BU9</f>
        <v>545</v>
      </c>
      <c r="AA10" s="755">
        <f>[2]May.20_5052020!BV9</f>
        <v>480</v>
      </c>
      <c r="AB10" s="755">
        <f>[2]May.20_5052020!BW9</f>
        <v>240</v>
      </c>
      <c r="AC10" s="754">
        <v>340</v>
      </c>
      <c r="AD10" s="754">
        <v>330</v>
      </c>
      <c r="AE10" s="754">
        <v>340</v>
      </c>
      <c r="AF10" s="754">
        <v>345</v>
      </c>
      <c r="AG10" s="754">
        <v>355</v>
      </c>
      <c r="AH10" s="754">
        <v>380</v>
      </c>
      <c r="AI10" s="754">
        <v>440</v>
      </c>
      <c r="AJ10" s="754">
        <v>460</v>
      </c>
      <c r="AM10" s="753"/>
      <c r="BA10" s="667">
        <v>43983</v>
      </c>
      <c r="BB10" s="623">
        <v>-11.4796551724138</v>
      </c>
      <c r="BC10" s="623">
        <f>BB10</f>
        <v>-11.4796551724138</v>
      </c>
    </row>
    <row r="11" spans="1:55" s="623" customFormat="1">
      <c r="A11" s="679" t="s">
        <v>287</v>
      </c>
      <c r="B11" s="750"/>
      <c r="C11" s="750"/>
      <c r="D11" s="750"/>
      <c r="E11" s="750"/>
      <c r="F11" s="750"/>
      <c r="G11" s="750"/>
      <c r="H11" s="750"/>
      <c r="I11" s="750"/>
      <c r="J11" s="750"/>
      <c r="K11" s="750"/>
      <c r="L11" s="750"/>
      <c r="M11" s="751"/>
      <c r="N11" s="751"/>
      <c r="O11" s="751"/>
      <c r="P11" s="751"/>
      <c r="Q11" s="751"/>
      <c r="R11" s="751"/>
      <c r="S11" s="751"/>
      <c r="T11" s="752"/>
      <c r="U11" s="751"/>
      <c r="V11" s="751"/>
      <c r="W11" s="751"/>
      <c r="X11" s="751"/>
      <c r="Y11" s="754">
        <f>[2]May.20_5052020!BT7</f>
        <v>577.5</v>
      </c>
      <c r="Z11" s="754">
        <f>[2]May.20_5052020!BU7</f>
        <v>525</v>
      </c>
      <c r="AA11" s="754">
        <f>[2]May.20_5052020!BV7</f>
        <v>455</v>
      </c>
      <c r="AB11" s="754">
        <f>[2]May.20_5052020!BW7</f>
        <v>235</v>
      </c>
      <c r="AC11" s="754">
        <v>340</v>
      </c>
      <c r="AD11" s="754">
        <v>340</v>
      </c>
      <c r="AE11" s="754">
        <v>350</v>
      </c>
      <c r="AF11" s="754">
        <v>355</v>
      </c>
      <c r="AG11" s="754">
        <v>360</v>
      </c>
      <c r="AH11" s="754">
        <v>377.5</v>
      </c>
      <c r="AI11" s="754">
        <f>(AI9+AI10)/2</f>
        <v>435</v>
      </c>
      <c r="AJ11" s="754">
        <f>(AJ9+AJ10)/2</f>
        <v>455</v>
      </c>
      <c r="AM11" s="753"/>
      <c r="BA11" s="667">
        <v>44013</v>
      </c>
      <c r="BC11" s="623">
        <v>-11.620689655172413</v>
      </c>
    </row>
    <row r="12" spans="1:55">
      <c r="A12" s="679" t="s">
        <v>259</v>
      </c>
      <c r="B12" s="680"/>
      <c r="C12" s="679"/>
      <c r="D12" s="679"/>
      <c r="E12" s="681">
        <v>-3.0248756218905451E-2</v>
      </c>
      <c r="F12" s="681">
        <v>-7.5000000000000813E-3</v>
      </c>
      <c r="G12" s="681">
        <v>-0.04</v>
      </c>
      <c r="H12" s="681">
        <v>-4.4595744680851139E-2</v>
      </c>
      <c r="I12" s="681">
        <v>-2.0242914979757085E-2</v>
      </c>
      <c r="J12" s="681">
        <v>-7.6335877862595417E-3</v>
      </c>
      <c r="K12" s="681">
        <v>0.11737089201877934</v>
      </c>
      <c r="L12" s="681">
        <v>4.6511627906976744E-2</v>
      </c>
      <c r="M12" s="681">
        <v>-4.1176470588235294E-2</v>
      </c>
      <c r="N12" s="681">
        <v>-3.8461538461538464E-2</v>
      </c>
      <c r="O12" s="681">
        <v>-3.9603960396039604E-2</v>
      </c>
      <c r="P12" s="681">
        <v>-2.3809523809523808E-2</v>
      </c>
      <c r="Q12" s="681">
        <v>4.7393364928909956E-3</v>
      </c>
      <c r="R12" s="681">
        <v>1.1834319526627219E-2</v>
      </c>
      <c r="S12" s="681">
        <v>-2.7397260273972601E-2</v>
      </c>
      <c r="T12" s="693">
        <v>2.7400000000000001E-2</v>
      </c>
      <c r="U12" s="681">
        <v>2.8199999999999999E-2</v>
      </c>
      <c r="V12" s="681">
        <v>-7.0175438596491224E-2</v>
      </c>
      <c r="W12" s="681">
        <v>-1.1428571428571429E-2</v>
      </c>
      <c r="X12" s="685">
        <v>-6.1449999999999998E-2</v>
      </c>
      <c r="Y12" s="733">
        <f>(Y8-Y11)/Y11</f>
        <v>-0.15151515151515152</v>
      </c>
      <c r="Z12" s="714">
        <f t="shared" ref="Z12:AE12" si="0">(Z8-Z11)/Z11</f>
        <v>4.2857142857142858E-2</v>
      </c>
      <c r="AA12" s="733">
        <f t="shared" si="0"/>
        <v>-9.3406593406593408E-2</v>
      </c>
      <c r="AB12" s="733">
        <f t="shared" si="0"/>
        <v>0.19148936170212766</v>
      </c>
      <c r="AC12" s="733">
        <f t="shared" si="0"/>
        <v>-0.11764705882352941</v>
      </c>
      <c r="AD12" s="733">
        <f t="shared" si="0"/>
        <v>-5.1470588235294115E-2</v>
      </c>
      <c r="AE12" s="714">
        <f t="shared" si="0"/>
        <v>-4.2857142857142858E-2</v>
      </c>
      <c r="AF12" s="733">
        <f>(AF8-AF11)/AF11</f>
        <v>-1.4084507042253521E-2</v>
      </c>
      <c r="AG12" s="733">
        <f>(AG8-AG11)/AG11</f>
        <v>0</v>
      </c>
      <c r="AH12" s="733">
        <f>(AH8-AH11)/AH11</f>
        <v>-2.6490066225165563E-2</v>
      </c>
      <c r="AI12" s="733">
        <f>(AI8-AI11)/AI11</f>
        <v>0</v>
      </c>
      <c r="AJ12" s="733">
        <f>(AJ8-AJ11)/AJ11</f>
        <v>0</v>
      </c>
      <c r="AL12" s="739"/>
      <c r="AM12" s="739"/>
      <c r="BA12" s="667">
        <v>44044</v>
      </c>
      <c r="BC12">
        <v>-12.551724137931032</v>
      </c>
    </row>
    <row r="13" spans="1:55">
      <c r="A13" s="679" t="s">
        <v>256</v>
      </c>
      <c r="B13" s="680"/>
      <c r="C13" s="679"/>
      <c r="D13" s="679"/>
      <c r="E13" s="681">
        <f>ABS(E12)</f>
        <v>3.0248756218905451E-2</v>
      </c>
      <c r="F13" s="681">
        <f t="shared" ref="F13:AH13" si="1">ABS(F12)</f>
        <v>7.5000000000000813E-3</v>
      </c>
      <c r="G13" s="681">
        <f t="shared" si="1"/>
        <v>0.04</v>
      </c>
      <c r="H13" s="681">
        <f t="shared" si="1"/>
        <v>4.4595744680851139E-2</v>
      </c>
      <c r="I13" s="681">
        <f t="shared" si="1"/>
        <v>2.0242914979757085E-2</v>
      </c>
      <c r="J13" s="681">
        <f t="shared" si="1"/>
        <v>7.6335877862595417E-3</v>
      </c>
      <c r="K13" s="681">
        <f t="shared" si="1"/>
        <v>0.11737089201877934</v>
      </c>
      <c r="L13" s="681">
        <f t="shared" si="1"/>
        <v>4.6511627906976744E-2</v>
      </c>
      <c r="M13" s="681">
        <f t="shared" si="1"/>
        <v>4.1176470588235294E-2</v>
      </c>
      <c r="N13" s="681">
        <f t="shared" si="1"/>
        <v>3.8461538461538464E-2</v>
      </c>
      <c r="O13" s="681">
        <f t="shared" si="1"/>
        <v>3.9603960396039604E-2</v>
      </c>
      <c r="P13" s="681">
        <f t="shared" si="1"/>
        <v>2.3809523809523808E-2</v>
      </c>
      <c r="Q13" s="681">
        <f t="shared" si="1"/>
        <v>4.7393364928909956E-3</v>
      </c>
      <c r="R13" s="681">
        <f t="shared" si="1"/>
        <v>1.1834319526627219E-2</v>
      </c>
      <c r="S13" s="681">
        <f t="shared" si="1"/>
        <v>2.7397260273972601E-2</v>
      </c>
      <c r="T13" s="681">
        <f t="shared" si="1"/>
        <v>2.7400000000000001E-2</v>
      </c>
      <c r="U13" s="681">
        <f t="shared" si="1"/>
        <v>2.8199999999999999E-2</v>
      </c>
      <c r="V13" s="681">
        <f t="shared" si="1"/>
        <v>7.0175438596491224E-2</v>
      </c>
      <c r="W13" s="681">
        <f t="shared" si="1"/>
        <v>1.1428571428571429E-2</v>
      </c>
      <c r="X13" s="685">
        <f t="shared" si="1"/>
        <v>6.1449999999999998E-2</v>
      </c>
      <c r="Y13" s="685">
        <f t="shared" si="1"/>
        <v>0.15151515151515152</v>
      </c>
      <c r="Z13" s="685">
        <f t="shared" si="1"/>
        <v>4.2857142857142858E-2</v>
      </c>
      <c r="AA13" s="685">
        <f t="shared" si="1"/>
        <v>9.3406593406593408E-2</v>
      </c>
      <c r="AB13" s="685">
        <f t="shared" si="1"/>
        <v>0.19148936170212766</v>
      </c>
      <c r="AC13" s="685">
        <f t="shared" si="1"/>
        <v>0.11764705882352941</v>
      </c>
      <c r="AD13" s="685">
        <f t="shared" si="1"/>
        <v>5.1470588235294115E-2</v>
      </c>
      <c r="AE13" s="685">
        <f t="shared" si="1"/>
        <v>4.2857142857142858E-2</v>
      </c>
      <c r="AF13" s="685">
        <f t="shared" si="1"/>
        <v>1.4084507042253521E-2</v>
      </c>
      <c r="AG13" s="685">
        <f t="shared" si="1"/>
        <v>0</v>
      </c>
      <c r="AH13" s="685">
        <f t="shared" si="1"/>
        <v>2.6490066225165563E-2</v>
      </c>
      <c r="AI13" s="685">
        <f>ABS(AI12)</f>
        <v>0</v>
      </c>
      <c r="AJ13" s="685">
        <f>ABS(AJ12)</f>
        <v>0</v>
      </c>
      <c r="AL13" s="739"/>
      <c r="AM13" s="739"/>
      <c r="BA13" s="667">
        <v>44075</v>
      </c>
      <c r="BC13">
        <v>-11.689655172413794</v>
      </c>
    </row>
    <row r="14" spans="1:55">
      <c r="A14" s="760" t="s">
        <v>257</v>
      </c>
      <c r="B14" s="761"/>
      <c r="C14" s="760"/>
      <c r="D14" s="760"/>
      <c r="E14" s="682">
        <f>E13</f>
        <v>3.0248756218905451E-2</v>
      </c>
      <c r="F14" s="682">
        <f>SUM(E13:F13)/2</f>
        <v>1.8874378109452767E-2</v>
      </c>
      <c r="G14" s="682">
        <f>SUM(E13:G13)/3</f>
        <v>2.591625207296851E-2</v>
      </c>
      <c r="H14" s="682">
        <f>SUM(E13:H13)/4</f>
        <v>3.058612522493917E-2</v>
      </c>
      <c r="I14" s="682">
        <f>SUM(E13:I13)/5</f>
        <v>2.8517483175902754E-2</v>
      </c>
      <c r="J14" s="682">
        <f>SUM(E13:J13)/6</f>
        <v>2.5036833944295553E-2</v>
      </c>
      <c r="K14" s="682">
        <f>SUM(E13:K13)/7</f>
        <v>3.8227413669221812E-2</v>
      </c>
      <c r="L14" s="682">
        <f>SUM(E13:L13)/8</f>
        <v>3.9262940448941172E-2</v>
      </c>
      <c r="M14" s="682">
        <f>M13</f>
        <v>4.1176470588235294E-2</v>
      </c>
      <c r="N14" s="682">
        <f>AVERAGE(M13:N13)</f>
        <v>3.9819004524886875E-2</v>
      </c>
      <c r="O14" s="682">
        <f>AVERAGE(M13:O13)</f>
        <v>3.9747323148604456E-2</v>
      </c>
      <c r="P14" s="682">
        <f>AVERAGE(M13:P13)</f>
        <v>3.5762873313834292E-2</v>
      </c>
      <c r="Q14" s="682">
        <f>AVERAGE(M13:Q13)</f>
        <v>2.955816594964563E-2</v>
      </c>
      <c r="R14" s="682">
        <f>AVERAGE(M13:R13)</f>
        <v>2.660419154580923E-2</v>
      </c>
      <c r="S14" s="682">
        <f>AVERAGE(M13:S13)</f>
        <v>2.6717487078403997E-2</v>
      </c>
      <c r="T14" s="682">
        <f>AVERAGE(M13:T13)</f>
        <v>2.6802801193603499E-2</v>
      </c>
      <c r="U14" s="682">
        <f>AVERAGE(M13:U13)</f>
        <v>2.6958045505425333E-2</v>
      </c>
      <c r="V14" s="682">
        <f>AVERAGE(M13:V13)</f>
        <v>3.1279784814531919E-2</v>
      </c>
      <c r="W14" s="682">
        <f>AVERAGE(M13:W13)</f>
        <v>2.9475129052171877E-2</v>
      </c>
      <c r="X14" s="682">
        <f>AVERAGE(M13:X13)</f>
        <v>3.2139701631157556E-2</v>
      </c>
      <c r="Y14" s="682">
        <f>AVERAGE(Y13:Y13)</f>
        <v>0.15151515151515152</v>
      </c>
      <c r="Z14" s="682">
        <f>AVERAGE(Y13:Z13)</f>
        <v>9.7186147186147182E-2</v>
      </c>
      <c r="AA14" s="682">
        <f>AVERAGE(Y13:AA13)</f>
        <v>9.5926295926295924E-2</v>
      </c>
      <c r="AB14" s="682">
        <f>AVERAGE(Y13:AB13)</f>
        <v>0.11981706237025386</v>
      </c>
      <c r="AC14" s="682">
        <f>AVERAGE(Y13:AC13)</f>
        <v>0.11938306166090898</v>
      </c>
      <c r="AD14" s="682">
        <f>AVERAGE(Y13:AD13)</f>
        <v>0.10806431608997318</v>
      </c>
      <c r="AE14" s="682">
        <f>AVERAGE(Y13:AE13)</f>
        <v>9.8749005628140263E-2</v>
      </c>
      <c r="AF14" s="682">
        <f>AVERAGE(Y13:AF13)</f>
        <v>8.8165943304904418E-2</v>
      </c>
      <c r="AG14" s="682">
        <f>AVERAGE(Y13:AG13)</f>
        <v>7.8369727382137266E-2</v>
      </c>
      <c r="AH14" s="682">
        <f>AVERAGE(Y13:AH13)</f>
        <v>7.318176126644009E-2</v>
      </c>
      <c r="AI14" s="682">
        <f>AVERAGE(Y13:AI13)</f>
        <v>6.6528873878581904E-2</v>
      </c>
      <c r="AJ14" s="682">
        <f>AVERAGE(Y13:AJ13)</f>
        <v>6.0984801055366744E-2</v>
      </c>
      <c r="AL14" s="739"/>
      <c r="AM14" s="739"/>
      <c r="BA14" s="667">
        <v>44105</v>
      </c>
    </row>
    <row r="15" spans="1:55">
      <c r="A15" s="690"/>
      <c r="B15" s="684"/>
      <c r="C15" s="690"/>
      <c r="D15" s="690"/>
      <c r="E15" s="691"/>
      <c r="F15" s="691"/>
      <c r="G15" s="691"/>
      <c r="H15" s="691"/>
      <c r="I15" s="691"/>
      <c r="J15" s="691"/>
      <c r="K15" s="691"/>
      <c r="L15" s="692"/>
      <c r="M15" s="691"/>
      <c r="N15" s="691"/>
      <c r="O15" s="691"/>
      <c r="P15" s="691"/>
      <c r="Q15" s="691"/>
      <c r="R15" s="691"/>
      <c r="S15" s="691"/>
      <c r="Z15" s="735"/>
      <c r="AK15" s="762">
        <f>(10/12)</f>
        <v>0.83333333333333337</v>
      </c>
      <c r="AL15" t="s">
        <v>295</v>
      </c>
      <c r="BA15" s="667">
        <v>44136</v>
      </c>
    </row>
    <row r="16" spans="1:55">
      <c r="A16" s="690"/>
      <c r="B16" s="684"/>
      <c r="C16" s="690"/>
      <c r="D16" s="690"/>
      <c r="E16" s="691"/>
      <c r="F16" s="691"/>
      <c r="G16" s="691"/>
      <c r="H16" s="691"/>
      <c r="I16" s="691"/>
      <c r="J16" s="691"/>
      <c r="K16" s="691"/>
      <c r="L16" s="692"/>
      <c r="M16" s="691"/>
      <c r="N16" s="691"/>
      <c r="O16" s="691"/>
      <c r="P16" s="691"/>
      <c r="Q16" s="691"/>
      <c r="R16" s="691"/>
      <c r="S16" s="691"/>
    </row>
    <row r="17" spans="1:40">
      <c r="A17" s="759" t="s">
        <v>293</v>
      </c>
      <c r="B17" s="684"/>
      <c r="C17" s="690"/>
      <c r="D17" s="690"/>
      <c r="E17" s="691"/>
      <c r="F17" s="691"/>
      <c r="G17" s="691"/>
      <c r="H17" s="691"/>
      <c r="I17" s="691"/>
      <c r="J17" s="691"/>
      <c r="K17" s="691"/>
      <c r="L17" s="692"/>
      <c r="M17" s="691"/>
      <c r="N17" s="691"/>
      <c r="O17" s="691"/>
      <c r="P17" s="691"/>
      <c r="Q17" s="691"/>
      <c r="R17" s="691"/>
      <c r="S17" s="691"/>
      <c r="Y17">
        <v>1</v>
      </c>
      <c r="Z17">
        <v>0</v>
      </c>
      <c r="AA17">
        <v>1</v>
      </c>
      <c r="AB17">
        <v>0</v>
      </c>
      <c r="AC17">
        <v>1</v>
      </c>
      <c r="AD17">
        <v>1</v>
      </c>
      <c r="AE17">
        <v>0</v>
      </c>
      <c r="AF17">
        <v>0</v>
      </c>
      <c r="AG17">
        <v>1</v>
      </c>
      <c r="AH17">
        <v>1</v>
      </c>
      <c r="AI17">
        <v>1</v>
      </c>
      <c r="AJ17">
        <v>0</v>
      </c>
    </row>
    <row r="18" spans="1:40">
      <c r="A18" s="1237"/>
      <c r="B18" s="666">
        <v>43132</v>
      </c>
      <c r="C18" s="666">
        <v>43160</v>
      </c>
      <c r="D18" s="666">
        <v>43191</v>
      </c>
      <c r="E18" s="666">
        <v>43221</v>
      </c>
      <c r="F18" s="666">
        <v>43252</v>
      </c>
      <c r="G18" s="666">
        <v>43282</v>
      </c>
      <c r="H18" s="666">
        <v>43313</v>
      </c>
      <c r="I18" s="666">
        <v>43344</v>
      </c>
      <c r="J18" s="666">
        <v>43374</v>
      </c>
      <c r="K18" s="666">
        <v>43405</v>
      </c>
      <c r="L18" s="666">
        <v>43435</v>
      </c>
      <c r="M18" s="729">
        <v>43466</v>
      </c>
      <c r="N18" s="729">
        <v>43497</v>
      </c>
      <c r="O18" s="729">
        <v>43525</v>
      </c>
      <c r="P18" s="729">
        <v>43556</v>
      </c>
      <c r="Q18" s="729">
        <v>43586</v>
      </c>
      <c r="R18" s="729">
        <v>43617</v>
      </c>
      <c r="S18" s="729">
        <v>43647</v>
      </c>
      <c r="T18" s="729">
        <v>43678</v>
      </c>
      <c r="U18" s="729">
        <v>43709</v>
      </c>
      <c r="V18" s="729">
        <v>43739</v>
      </c>
      <c r="W18" s="729">
        <v>43770</v>
      </c>
      <c r="X18" s="729">
        <v>43801</v>
      </c>
      <c r="Y18" s="727">
        <v>43832</v>
      </c>
      <c r="Z18" s="727">
        <v>43863</v>
      </c>
      <c r="AA18" s="727">
        <v>43891</v>
      </c>
      <c r="AB18" s="727">
        <v>43922</v>
      </c>
      <c r="AC18" s="727">
        <v>43952</v>
      </c>
      <c r="AD18" s="727">
        <v>43983</v>
      </c>
      <c r="AE18" s="727">
        <v>44013</v>
      </c>
      <c r="AF18" s="727">
        <v>44044</v>
      </c>
      <c r="AG18" s="727">
        <v>44075</v>
      </c>
      <c r="AH18" s="727">
        <v>44105</v>
      </c>
      <c r="AI18" s="727">
        <v>44136</v>
      </c>
      <c r="AJ18" s="727">
        <v>44166</v>
      </c>
      <c r="AM18" s="572"/>
      <c r="AN18" s="572"/>
    </row>
    <row r="19" spans="1:40">
      <c r="A19" s="1238"/>
      <c r="B19" s="666"/>
      <c r="C19" s="666"/>
      <c r="D19" s="666"/>
      <c r="E19" s="666"/>
      <c r="F19" s="666"/>
      <c r="G19" s="666"/>
      <c r="H19" s="666"/>
      <c r="I19" s="666"/>
      <c r="J19" s="666"/>
      <c r="K19" s="666"/>
      <c r="L19" s="666"/>
      <c r="M19" s="730" t="s">
        <v>263</v>
      </c>
      <c r="N19" s="730" t="s">
        <v>262</v>
      </c>
      <c r="O19" s="730">
        <v>43466</v>
      </c>
      <c r="P19" s="730">
        <v>43497</v>
      </c>
      <c r="Q19" s="730">
        <v>43525</v>
      </c>
      <c r="R19" s="730">
        <v>43556</v>
      </c>
      <c r="S19" s="730">
        <v>43586</v>
      </c>
      <c r="T19" s="730">
        <v>43617</v>
      </c>
      <c r="U19" s="730">
        <v>43647</v>
      </c>
      <c r="V19" s="730">
        <v>43678</v>
      </c>
      <c r="W19" s="730">
        <v>43709</v>
      </c>
      <c r="X19" s="730">
        <v>43740</v>
      </c>
      <c r="Y19" s="728">
        <v>44137</v>
      </c>
      <c r="Z19" s="728">
        <v>44167</v>
      </c>
      <c r="AA19" s="728">
        <v>43831</v>
      </c>
      <c r="AB19" s="728">
        <v>43862</v>
      </c>
      <c r="AC19" s="728">
        <v>43891</v>
      </c>
      <c r="AD19" s="728">
        <v>43922</v>
      </c>
      <c r="AE19" s="728">
        <v>43952</v>
      </c>
      <c r="AF19" s="728">
        <v>43983</v>
      </c>
      <c r="AG19" s="728">
        <v>44013</v>
      </c>
      <c r="AH19" s="728">
        <v>44044</v>
      </c>
      <c r="AI19" s="728">
        <v>44075</v>
      </c>
      <c r="AJ19" s="728">
        <v>44105</v>
      </c>
    </row>
    <row r="20" spans="1:40" s="623" customFormat="1">
      <c r="A20" s="679" t="s">
        <v>289</v>
      </c>
      <c r="B20" s="750"/>
      <c r="C20" s="750"/>
      <c r="D20" s="750"/>
      <c r="E20" s="750"/>
      <c r="F20" s="750"/>
      <c r="G20" s="750"/>
      <c r="H20" s="750"/>
      <c r="I20" s="750"/>
      <c r="J20" s="750"/>
      <c r="K20" s="750"/>
      <c r="L20" s="750"/>
      <c r="M20" s="751"/>
      <c r="N20" s="751"/>
      <c r="O20" s="751"/>
      <c r="P20" s="751"/>
      <c r="Q20" s="751"/>
      <c r="R20" s="751"/>
      <c r="S20" s="751"/>
      <c r="T20" s="752"/>
      <c r="U20" s="752"/>
      <c r="V20" s="752"/>
      <c r="W20" s="752"/>
      <c r="X20" s="752"/>
      <c r="Y20" s="754">
        <v>420</v>
      </c>
      <c r="Z20" s="754">
        <v>495</v>
      </c>
      <c r="AA20" s="754">
        <v>500</v>
      </c>
      <c r="AB20" s="754">
        <v>385</v>
      </c>
      <c r="AC20" s="754">
        <v>280</v>
      </c>
      <c r="AD20" s="754">
        <v>345</v>
      </c>
      <c r="AE20" s="754">
        <v>305</v>
      </c>
      <c r="AF20" s="754">
        <v>340</v>
      </c>
      <c r="AG20" s="754">
        <v>365</v>
      </c>
      <c r="AH20" s="754">
        <v>370</v>
      </c>
      <c r="AI20" s="754">
        <v>375</v>
      </c>
      <c r="AJ20" s="754">
        <v>430</v>
      </c>
    </row>
    <row r="21" spans="1:40" s="623" customFormat="1">
      <c r="A21" s="679" t="s">
        <v>290</v>
      </c>
      <c r="B21" s="750"/>
      <c r="C21" s="750"/>
      <c r="D21" s="750"/>
      <c r="E21" s="750"/>
      <c r="F21" s="750"/>
      <c r="G21" s="750"/>
      <c r="H21" s="750"/>
      <c r="I21" s="750"/>
      <c r="J21" s="750"/>
      <c r="K21" s="750"/>
      <c r="L21" s="750"/>
      <c r="M21" s="751"/>
      <c r="N21" s="751"/>
      <c r="O21" s="751"/>
      <c r="P21" s="751"/>
      <c r="Q21" s="751"/>
      <c r="R21" s="751"/>
      <c r="S21" s="751"/>
      <c r="T21" s="752"/>
      <c r="U21" s="752"/>
      <c r="V21" s="752"/>
      <c r="W21" s="752"/>
      <c r="X21" s="752"/>
      <c r="Y21" s="754">
        <v>430</v>
      </c>
      <c r="Z21" s="754">
        <v>505</v>
      </c>
      <c r="AA21" s="754">
        <v>525</v>
      </c>
      <c r="AB21" s="754">
        <v>440</v>
      </c>
      <c r="AC21" s="754">
        <v>295</v>
      </c>
      <c r="AD21" s="754">
        <v>355</v>
      </c>
      <c r="AE21" s="754">
        <v>295</v>
      </c>
      <c r="AF21" s="754">
        <v>320</v>
      </c>
      <c r="AG21" s="754">
        <v>355</v>
      </c>
      <c r="AH21" s="754">
        <v>365</v>
      </c>
      <c r="AI21" s="754">
        <v>385</v>
      </c>
      <c r="AJ21" s="754">
        <v>440</v>
      </c>
    </row>
    <row r="22" spans="1:40" s="623" customFormat="1">
      <c r="A22" s="679" t="s">
        <v>291</v>
      </c>
      <c r="B22" s="750"/>
      <c r="C22" s="750"/>
      <c r="D22" s="750"/>
      <c r="E22" s="750"/>
      <c r="F22" s="750"/>
      <c r="G22" s="750"/>
      <c r="H22" s="750"/>
      <c r="I22" s="750"/>
      <c r="J22" s="750"/>
      <c r="K22" s="750"/>
      <c r="L22" s="750"/>
      <c r="M22" s="751"/>
      <c r="N22" s="751"/>
      <c r="O22" s="751"/>
      <c r="P22" s="751"/>
      <c r="Q22" s="751"/>
      <c r="R22" s="751"/>
      <c r="S22" s="751"/>
      <c r="T22" s="752"/>
      <c r="U22" s="752"/>
      <c r="V22" s="752"/>
      <c r="W22" s="752"/>
      <c r="X22" s="752"/>
      <c r="Y22" s="754">
        <f>(Y20+Y21)/2</f>
        <v>425</v>
      </c>
      <c r="Z22" s="754">
        <f>(Z20+Z21)/2</f>
        <v>500</v>
      </c>
      <c r="AA22" s="754">
        <f t="shared" ref="AA22:AC22" si="2">(AA20+AA21)/2</f>
        <v>512.5</v>
      </c>
      <c r="AB22" s="754">
        <f t="shared" si="2"/>
        <v>412.5</v>
      </c>
      <c r="AC22" s="754">
        <f t="shared" si="2"/>
        <v>287.5</v>
      </c>
      <c r="AD22" s="754">
        <v>350</v>
      </c>
      <c r="AE22" s="754">
        <v>300</v>
      </c>
      <c r="AF22" s="754">
        <v>330</v>
      </c>
      <c r="AG22" s="754">
        <v>360</v>
      </c>
      <c r="AH22" s="754">
        <v>367.5</v>
      </c>
      <c r="AI22" s="754">
        <f>(AI20+AI21)/2</f>
        <v>380</v>
      </c>
      <c r="AJ22" s="754">
        <v>435</v>
      </c>
    </row>
    <row r="23" spans="1:40" s="623" customFormat="1">
      <c r="A23" s="679" t="s">
        <v>288</v>
      </c>
      <c r="B23" s="750"/>
      <c r="C23" s="750"/>
      <c r="D23" s="750"/>
      <c r="E23" s="750"/>
      <c r="F23" s="750"/>
      <c r="G23" s="750"/>
      <c r="H23" s="750"/>
      <c r="I23" s="750"/>
      <c r="J23" s="750"/>
      <c r="K23" s="750"/>
      <c r="L23" s="750"/>
      <c r="M23" s="751"/>
      <c r="N23" s="751"/>
      <c r="O23" s="751"/>
      <c r="P23" s="751"/>
      <c r="Q23" s="751"/>
      <c r="R23" s="751"/>
      <c r="S23" s="751"/>
      <c r="T23" s="752"/>
      <c r="U23" s="752"/>
      <c r="V23" s="752"/>
      <c r="W23" s="752"/>
      <c r="X23" s="752"/>
      <c r="Y23" s="754">
        <v>565</v>
      </c>
      <c r="Z23" s="754">
        <v>505</v>
      </c>
      <c r="AA23" s="754">
        <v>430</v>
      </c>
      <c r="AB23" s="754">
        <v>230</v>
      </c>
      <c r="AC23" s="754">
        <v>340</v>
      </c>
      <c r="AD23" s="754">
        <v>350</v>
      </c>
      <c r="AE23" s="754">
        <v>360</v>
      </c>
      <c r="AF23" s="754">
        <v>365</v>
      </c>
      <c r="AG23" s="754">
        <v>365</v>
      </c>
      <c r="AH23" s="754">
        <v>375</v>
      </c>
      <c r="AI23" s="754">
        <v>430</v>
      </c>
      <c r="AJ23" s="754">
        <v>450</v>
      </c>
    </row>
    <row r="24" spans="1:40" s="623" customFormat="1">
      <c r="A24" s="679" t="s">
        <v>294</v>
      </c>
      <c r="B24" s="750"/>
      <c r="C24" s="750"/>
      <c r="D24" s="750"/>
      <c r="E24" s="750"/>
      <c r="F24" s="750"/>
      <c r="G24" s="750"/>
      <c r="H24" s="750"/>
      <c r="I24" s="750"/>
      <c r="J24" s="750"/>
      <c r="K24" s="750"/>
      <c r="L24" s="750"/>
      <c r="M24" s="751"/>
      <c r="N24" s="751"/>
      <c r="O24" s="751"/>
      <c r="P24" s="751"/>
      <c r="Q24" s="751"/>
      <c r="R24" s="751"/>
      <c r="S24" s="751"/>
      <c r="T24" s="752"/>
      <c r="U24" s="752"/>
      <c r="V24" s="752"/>
      <c r="W24" s="752"/>
      <c r="X24" s="752"/>
      <c r="Y24" s="754">
        <v>590</v>
      </c>
      <c r="Z24" s="754">
        <v>545</v>
      </c>
      <c r="AA24" s="754">
        <v>480</v>
      </c>
      <c r="AB24" s="754">
        <v>240</v>
      </c>
      <c r="AC24" s="754">
        <v>340</v>
      </c>
      <c r="AD24" s="754">
        <v>330</v>
      </c>
      <c r="AE24" s="754">
        <v>340</v>
      </c>
      <c r="AF24" s="754">
        <v>345</v>
      </c>
      <c r="AG24" s="754">
        <v>355</v>
      </c>
      <c r="AH24" s="754">
        <v>380</v>
      </c>
      <c r="AI24" s="754">
        <v>440</v>
      </c>
      <c r="AJ24" s="754">
        <v>460</v>
      </c>
    </row>
    <row r="25" spans="1:40" s="623" customFormat="1">
      <c r="A25" s="679" t="s">
        <v>287</v>
      </c>
      <c r="B25" s="750"/>
      <c r="C25" s="750"/>
      <c r="D25" s="750"/>
      <c r="E25" s="750"/>
      <c r="F25" s="750"/>
      <c r="G25" s="750"/>
      <c r="H25" s="750"/>
      <c r="I25" s="750"/>
      <c r="J25" s="750"/>
      <c r="K25" s="750"/>
      <c r="L25" s="750"/>
      <c r="M25" s="751"/>
      <c r="N25" s="751"/>
      <c r="O25" s="751"/>
      <c r="P25" s="751"/>
      <c r="Q25" s="751"/>
      <c r="R25" s="751"/>
      <c r="S25" s="751"/>
      <c r="T25" s="752"/>
      <c r="U25" s="752"/>
      <c r="V25" s="752"/>
      <c r="W25" s="752"/>
      <c r="X25" s="752"/>
      <c r="Y25" s="754">
        <f>(Y23+Y24)/2</f>
        <v>577.5</v>
      </c>
      <c r="Z25" s="754">
        <f t="shared" ref="Z25:AC25" si="3">(Z23+Z24)/2</f>
        <v>525</v>
      </c>
      <c r="AA25" s="754">
        <f t="shared" si="3"/>
        <v>455</v>
      </c>
      <c r="AB25" s="754">
        <f t="shared" si="3"/>
        <v>235</v>
      </c>
      <c r="AC25" s="754">
        <f t="shared" si="3"/>
        <v>340</v>
      </c>
      <c r="AD25" s="754">
        <v>340</v>
      </c>
      <c r="AE25" s="754">
        <v>350</v>
      </c>
      <c r="AF25" s="754">
        <v>355</v>
      </c>
      <c r="AG25" s="754">
        <v>360</v>
      </c>
      <c r="AH25" s="754">
        <v>377.5</v>
      </c>
      <c r="AI25" s="754">
        <f>(AI23+AI24)/2</f>
        <v>435</v>
      </c>
      <c r="AJ25" s="754">
        <f>(AJ23+AJ24)/2</f>
        <v>455</v>
      </c>
    </row>
    <row r="26" spans="1:40">
      <c r="A26" s="679" t="s">
        <v>258</v>
      </c>
      <c r="B26" s="680"/>
      <c r="C26" s="679"/>
      <c r="D26" s="683">
        <v>3.1746031746031746E-3</v>
      </c>
      <c r="E26" s="683">
        <v>-6.965174129353234E-2</v>
      </c>
      <c r="F26" s="683">
        <v>-0.13482142857142856</v>
      </c>
      <c r="G26" s="683">
        <v>-5.7777777777777775E-2</v>
      </c>
      <c r="H26" s="683">
        <v>-7.6595744680851063E-2</v>
      </c>
      <c r="I26" s="683">
        <v>-8.5829959514170037E-2</v>
      </c>
      <c r="J26" s="683">
        <v>-6.4885496183206104E-2</v>
      </c>
      <c r="K26" s="683">
        <v>0.25352112676056338</v>
      </c>
      <c r="L26" s="683">
        <v>0.41860465116279072</v>
      </c>
      <c r="M26" s="683">
        <v>0.11764705882352941</v>
      </c>
      <c r="N26" s="683">
        <v>-9.3406593406593408E-2</v>
      </c>
      <c r="O26" s="683">
        <v>-0.13861386138613863</v>
      </c>
      <c r="P26" s="683">
        <v>-9.5238095238095233E-2</v>
      </c>
      <c r="Q26" s="681">
        <v>-7.1090047393364927E-2</v>
      </c>
      <c r="R26" s="688">
        <v>0.21301775147928995</v>
      </c>
      <c r="S26" s="681">
        <v>0.13698630136986301</v>
      </c>
      <c r="T26" s="693">
        <v>-6.7999999999999996E-3</v>
      </c>
      <c r="U26" s="693">
        <v>-9.1499999999999998E-2</v>
      </c>
      <c r="V26" s="694">
        <v>-0.16374269005847952</v>
      </c>
      <c r="W26" s="694">
        <v>-5.7142857142857099E-2</v>
      </c>
      <c r="X26" s="713">
        <v>-6.1449999999999998E-2</v>
      </c>
      <c r="Y26" s="733">
        <f>(Y22-Y25)/Y25</f>
        <v>-0.26406926406926406</v>
      </c>
      <c r="Z26" s="714">
        <f t="shared" ref="Z26:AJ26" si="4">(Z22-Z25)/Z25</f>
        <v>-4.7619047619047616E-2</v>
      </c>
      <c r="AA26" s="733">
        <f t="shared" si="4"/>
        <v>0.12637362637362637</v>
      </c>
      <c r="AB26" s="714">
        <f t="shared" si="4"/>
        <v>0.75531914893617025</v>
      </c>
      <c r="AC26" s="733">
        <f t="shared" si="4"/>
        <v>-0.15441176470588236</v>
      </c>
      <c r="AD26" s="714">
        <f t="shared" si="4"/>
        <v>2.9411764705882353E-2</v>
      </c>
      <c r="AE26" s="714">
        <f t="shared" si="4"/>
        <v>-0.14285714285714285</v>
      </c>
      <c r="AF26" s="685">
        <f t="shared" si="4"/>
        <v>-7.0422535211267609E-2</v>
      </c>
      <c r="AG26" s="685">
        <f t="shared" si="4"/>
        <v>0</v>
      </c>
      <c r="AH26" s="685">
        <f t="shared" si="4"/>
        <v>-2.6490066225165563E-2</v>
      </c>
      <c r="AI26" s="685">
        <f t="shared" si="4"/>
        <v>-0.12643678160919541</v>
      </c>
      <c r="AJ26" s="685">
        <f t="shared" si="4"/>
        <v>-4.3956043956043959E-2</v>
      </c>
      <c r="AL26" s="739"/>
      <c r="AM26" s="739"/>
    </row>
    <row r="27" spans="1:40">
      <c r="A27" s="679" t="s">
        <v>260</v>
      </c>
      <c r="B27" s="680"/>
      <c r="C27" s="679"/>
      <c r="D27" s="681">
        <f>ABS(D26)</f>
        <v>3.1746031746031746E-3</v>
      </c>
      <c r="E27" s="681">
        <f t="shared" ref="E27:N27" si="5">ABS(E26)</f>
        <v>6.965174129353234E-2</v>
      </c>
      <c r="F27" s="681">
        <f t="shared" si="5"/>
        <v>0.13482142857142856</v>
      </c>
      <c r="G27" s="681">
        <f t="shared" si="5"/>
        <v>5.7777777777777775E-2</v>
      </c>
      <c r="H27" s="681">
        <f t="shared" si="5"/>
        <v>7.6595744680851063E-2</v>
      </c>
      <c r="I27" s="681">
        <f t="shared" si="5"/>
        <v>8.5829959514170037E-2</v>
      </c>
      <c r="J27" s="681">
        <f t="shared" si="5"/>
        <v>6.4885496183206104E-2</v>
      </c>
      <c r="K27" s="681">
        <f t="shared" si="5"/>
        <v>0.25352112676056338</v>
      </c>
      <c r="L27" s="681">
        <f t="shared" si="5"/>
        <v>0.41860465116279072</v>
      </c>
      <c r="M27" s="681">
        <f t="shared" si="5"/>
        <v>0.11764705882352941</v>
      </c>
      <c r="N27" s="681">
        <f t="shared" si="5"/>
        <v>9.3406593406593408E-2</v>
      </c>
      <c r="O27" s="685">
        <f>ABS(O26)</f>
        <v>0.13861386138613863</v>
      </c>
      <c r="P27" s="681">
        <f t="shared" ref="P27:AH27" si="6">ABS(P26)</f>
        <v>9.5238095238095233E-2</v>
      </c>
      <c r="Q27" s="681">
        <f t="shared" si="6"/>
        <v>7.1090047393364927E-2</v>
      </c>
      <c r="R27" s="687">
        <f t="shared" si="6"/>
        <v>0.21301775147928995</v>
      </c>
      <c r="S27" s="681">
        <f t="shared" si="6"/>
        <v>0.13698630136986301</v>
      </c>
      <c r="T27" s="681">
        <f t="shared" si="6"/>
        <v>6.7999999999999996E-3</v>
      </c>
      <c r="U27" s="681">
        <f t="shared" si="6"/>
        <v>9.1499999999999998E-2</v>
      </c>
      <c r="V27" s="681">
        <f t="shared" si="6"/>
        <v>0.16374269005847952</v>
      </c>
      <c r="W27" s="681">
        <f t="shared" si="6"/>
        <v>5.7142857142857099E-2</v>
      </c>
      <c r="X27" s="685">
        <f t="shared" si="6"/>
        <v>6.1449999999999998E-2</v>
      </c>
      <c r="Y27" s="685">
        <f t="shared" si="6"/>
        <v>0.26406926406926406</v>
      </c>
      <c r="Z27" s="685">
        <f t="shared" si="6"/>
        <v>4.7619047619047616E-2</v>
      </c>
      <c r="AA27" s="685">
        <f t="shared" si="6"/>
        <v>0.12637362637362637</v>
      </c>
      <c r="AB27" s="685">
        <f t="shared" si="6"/>
        <v>0.75531914893617025</v>
      </c>
      <c r="AC27" s="685">
        <f t="shared" si="6"/>
        <v>0.15441176470588236</v>
      </c>
      <c r="AD27" s="685">
        <f t="shared" si="6"/>
        <v>2.9411764705882353E-2</v>
      </c>
      <c r="AE27" s="685">
        <f t="shared" si="6"/>
        <v>0.14285714285714285</v>
      </c>
      <c r="AF27" s="685">
        <f t="shared" si="6"/>
        <v>7.0422535211267609E-2</v>
      </c>
      <c r="AG27" s="685">
        <f t="shared" si="6"/>
        <v>0</v>
      </c>
      <c r="AH27" s="685">
        <f t="shared" si="6"/>
        <v>2.6490066225165563E-2</v>
      </c>
      <c r="AI27" s="685">
        <f>ABS(AI26)</f>
        <v>0.12643678160919541</v>
      </c>
      <c r="AJ27" s="685">
        <f>ABS(AJ26)</f>
        <v>4.3956043956043959E-2</v>
      </c>
      <c r="AL27" s="739"/>
      <c r="AM27" s="739"/>
    </row>
    <row r="28" spans="1:40">
      <c r="A28" s="679" t="s">
        <v>257</v>
      </c>
      <c r="B28" s="680"/>
      <c r="C28" s="679"/>
      <c r="D28" s="681">
        <f>D27</f>
        <v>3.1746031746031746E-3</v>
      </c>
      <c r="E28" s="681">
        <f>SUM(D27:E27)/2</f>
        <v>3.6413172234067759E-2</v>
      </c>
      <c r="F28" s="681">
        <f>SUM(D27:F27)/3</f>
        <v>6.9215924346521365E-2</v>
      </c>
      <c r="G28" s="681">
        <f>SUM(D27:G27)/4</f>
        <v>6.6356387704335468E-2</v>
      </c>
      <c r="H28" s="681">
        <f>SUM(D27:H27)/5</f>
        <v>6.8404259099638584E-2</v>
      </c>
      <c r="I28" s="681">
        <f>SUM(D27:I27)/6</f>
        <v>7.1308542502060493E-2</v>
      </c>
      <c r="J28" s="681">
        <f>SUM(D27:J27)/7</f>
        <v>7.0390964456509872E-2</v>
      </c>
      <c r="K28" s="681">
        <f>SUM(D27:K27)/8</f>
        <v>9.3282234744516551E-2</v>
      </c>
      <c r="L28" s="682">
        <f>SUM(D27:L27)/9</f>
        <v>0.12942916990210257</v>
      </c>
      <c r="M28" s="681">
        <f>M27</f>
        <v>0.11764705882352941</v>
      </c>
      <c r="N28" s="681">
        <f>AVERAGE(M27:N27)</f>
        <v>0.10552682611506141</v>
      </c>
      <c r="O28" s="682">
        <f>AVERAGE(M27:O27)</f>
        <v>0.11655583787208716</v>
      </c>
      <c r="P28" s="682">
        <f>AVERAGE(M27:P27)</f>
        <v>0.11122640221358918</v>
      </c>
      <c r="Q28" s="682">
        <f>AVERAGE(M27:Q27)</f>
        <v>0.10319913124954432</v>
      </c>
      <c r="R28" s="687">
        <f>AVERAGE(M27:R27)</f>
        <v>0.12150223462116859</v>
      </c>
      <c r="S28" s="687">
        <f>AVERAGE(M27:S27)</f>
        <v>0.12371424415669637</v>
      </c>
      <c r="T28" s="687">
        <f>AVERAGE(M27:T27)</f>
        <v>0.10909996363710932</v>
      </c>
      <c r="U28" s="687">
        <f>AVERAGE(M27:U27)</f>
        <v>0.10714441212187495</v>
      </c>
      <c r="V28" s="687">
        <f>AVERAGE(M27:V27)</f>
        <v>0.11280423991553541</v>
      </c>
      <c r="W28" s="687">
        <f>AVERAGE(M27:W27)</f>
        <v>0.10774411420892829</v>
      </c>
      <c r="X28" s="731">
        <f>AVERAGE(M27:X27)</f>
        <v>0.10388627135818428</v>
      </c>
      <c r="Y28" s="685">
        <f>AVERAGE(Y27:Y27)</f>
        <v>0.26406926406926406</v>
      </c>
      <c r="Z28" s="685">
        <f>AVERAGE(Y27:Z27)</f>
        <v>0.15584415584415584</v>
      </c>
      <c r="AA28" s="685">
        <f>AVERAGE(Y27:AA27)</f>
        <v>0.14602064602064602</v>
      </c>
      <c r="AB28" s="685">
        <f>AVERAGE(Y27:AB27)</f>
        <v>0.29834527174952707</v>
      </c>
      <c r="AC28" s="685">
        <f>AVERAGE(Y27:AC27)</f>
        <v>0.26955857034079811</v>
      </c>
      <c r="AD28" s="685">
        <f>AVERAGE(Y27:AD27)</f>
        <v>0.22953410273497879</v>
      </c>
      <c r="AE28" s="685">
        <f>AVERAGE(Y27:AE27)</f>
        <v>0.21715167989528794</v>
      </c>
      <c r="AF28" s="685">
        <f>AVERAGE(Y27:AF27)</f>
        <v>0.19881053680978539</v>
      </c>
      <c r="AG28" s="685">
        <f>AVERAGE(Y27:AG27)</f>
        <v>0.17672047716425368</v>
      </c>
      <c r="AH28" s="685">
        <f>AVERAGE(Y27:AH27)</f>
        <v>0.16169743607034487</v>
      </c>
      <c r="AI28" s="685">
        <f>AVERAGE(Y27:AI27)</f>
        <v>0.15849192202842219</v>
      </c>
      <c r="AJ28" s="685">
        <f>AVERAGE(Y27:AJ27)</f>
        <v>0.14894726552239065</v>
      </c>
      <c r="AL28" s="739"/>
      <c r="AM28" s="739"/>
    </row>
    <row r="29" spans="1:40">
      <c r="R29" s="686" t="s">
        <v>261</v>
      </c>
      <c r="T29" s="686" t="s">
        <v>264</v>
      </c>
      <c r="U29" s="686" t="s">
        <v>264</v>
      </c>
      <c r="Y29" s="715" t="s">
        <v>272</v>
      </c>
      <c r="Z29" s="735" t="s">
        <v>276</v>
      </c>
      <c r="AA29" s="735"/>
      <c r="AB29" s="735" t="s">
        <v>283</v>
      </c>
      <c r="AC29" s="735"/>
      <c r="AD29" s="735"/>
      <c r="AE29" s="735"/>
      <c r="AF29" s="735"/>
      <c r="AG29" s="735"/>
      <c r="AH29" s="735"/>
      <c r="AI29" s="735"/>
      <c r="AJ29" s="735"/>
      <c r="AK29" s="762">
        <f>(7/12)</f>
        <v>0.58333333333333337</v>
      </c>
      <c r="AL29" t="s">
        <v>295</v>
      </c>
    </row>
    <row r="30" spans="1:40">
      <c r="R30" s="686"/>
      <c r="T30" s="686"/>
      <c r="U30" s="686"/>
      <c r="Y30" s="715"/>
      <c r="Z30" s="735" t="s">
        <v>277</v>
      </c>
      <c r="AA30" s="735"/>
      <c r="AB30" s="735" t="s">
        <v>277</v>
      </c>
      <c r="AC30" s="735"/>
      <c r="AD30" s="735" t="s">
        <v>277</v>
      </c>
      <c r="AE30" s="735" t="s">
        <v>277</v>
      </c>
      <c r="AF30" s="735"/>
      <c r="AG30" s="735"/>
      <c r="AH30" s="735"/>
      <c r="AI30" s="735"/>
      <c r="AJ30" s="735" t="s">
        <v>277</v>
      </c>
    </row>
    <row r="31" spans="1:40">
      <c r="A31" t="s">
        <v>266</v>
      </c>
      <c r="AB31" s="743" t="s">
        <v>284</v>
      </c>
      <c r="AJ31" s="743" t="s">
        <v>380</v>
      </c>
    </row>
    <row r="32" spans="1:40">
      <c r="A32" t="s">
        <v>267</v>
      </c>
      <c r="AD32" s="743" t="s">
        <v>304</v>
      </c>
    </row>
    <row r="33" spans="31:36">
      <c r="AE33" s="743" t="s">
        <v>317</v>
      </c>
      <c r="AF33" s="743"/>
      <c r="AG33" s="743"/>
      <c r="AH33" s="743"/>
      <c r="AI33" s="743"/>
      <c r="AJ33" s="743"/>
    </row>
    <row r="54" spans="13:15" ht="18">
      <c r="M54" s="507" t="s">
        <v>269</v>
      </c>
      <c r="N54" s="507">
        <v>412.5</v>
      </c>
      <c r="O54" s="507">
        <v>437.5</v>
      </c>
    </row>
    <row r="55" spans="13:15" ht="18">
      <c r="M55" s="507"/>
      <c r="N55" s="507">
        <f>N54-O54</f>
        <v>-25</v>
      </c>
      <c r="O55" s="507"/>
    </row>
    <row r="56" spans="13:15" ht="18">
      <c r="M56" s="432"/>
      <c r="N56" s="432">
        <f>N55*100/O54</f>
        <v>-5.7142857142857144</v>
      </c>
      <c r="O56" s="432"/>
    </row>
    <row r="57" spans="13:15" ht="18">
      <c r="M57" s="432"/>
      <c r="N57" s="432"/>
      <c r="O57" s="432"/>
    </row>
    <row r="58" spans="13:15" ht="18">
      <c r="M58" s="432"/>
      <c r="N58" s="432">
        <v>420</v>
      </c>
      <c r="O58" s="432">
        <v>447.5</v>
      </c>
    </row>
    <row r="59" spans="13:15" ht="18">
      <c r="M59" s="432"/>
      <c r="N59" s="432">
        <f>N58-O58</f>
        <v>-27.5</v>
      </c>
      <c r="O59" s="432"/>
    </row>
    <row r="60" spans="13:15" ht="18">
      <c r="M60" s="432"/>
      <c r="N60" s="432">
        <f>N59*100/O58</f>
        <v>-6.1452513966480451</v>
      </c>
      <c r="O60" s="432"/>
    </row>
    <row r="61" spans="13:15" ht="18">
      <c r="M61" s="432"/>
      <c r="N61" s="432"/>
      <c r="O61" s="432"/>
    </row>
    <row r="62" spans="13:15" ht="18">
      <c r="M62" s="432"/>
      <c r="N62" s="432"/>
      <c r="O62" s="432"/>
    </row>
    <row r="63" spans="13:15" ht="18">
      <c r="M63" s="432" t="s">
        <v>270</v>
      </c>
      <c r="N63" s="432">
        <v>432.5</v>
      </c>
      <c r="O63" s="432">
        <v>437.5</v>
      </c>
    </row>
    <row r="64" spans="13:15" ht="18">
      <c r="M64" s="432"/>
      <c r="N64" s="432">
        <f>N63-O63</f>
        <v>-5</v>
      </c>
      <c r="O64" s="432"/>
    </row>
    <row r="65" spans="13:15" ht="18">
      <c r="M65" s="432"/>
      <c r="N65" s="432">
        <f>N64*100/O63</f>
        <v>-1.1428571428571428</v>
      </c>
      <c r="O65" s="432"/>
    </row>
    <row r="66" spans="13:15" ht="18">
      <c r="M66" s="432"/>
      <c r="N66" s="432"/>
      <c r="O66" s="432"/>
    </row>
    <row r="67" spans="13:15" ht="18">
      <c r="M67" s="432"/>
      <c r="N67" s="432">
        <v>420</v>
      </c>
      <c r="O67" s="432">
        <v>447.5</v>
      </c>
    </row>
    <row r="68" spans="13:15" ht="18">
      <c r="M68" s="432"/>
      <c r="N68" s="432">
        <f>N67-O67</f>
        <v>-27.5</v>
      </c>
      <c r="O68" s="432"/>
    </row>
    <row r="69" spans="13:15" ht="18">
      <c r="M69" s="432"/>
      <c r="N69" s="432">
        <f>N68*100/O67</f>
        <v>-6.1452513966480451</v>
      </c>
      <c r="O69" s="432"/>
    </row>
  </sheetData>
  <mergeCells count="2">
    <mergeCell ref="A4:A5"/>
    <mergeCell ref="A18:A19"/>
  </mergeCell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CI578"/>
  <sheetViews>
    <sheetView zoomScale="80" zoomScaleNormal="80" workbookViewId="0">
      <selection activeCell="CH8" sqref="CH8:CH9"/>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hidden="1" customWidth="1"/>
    <col min="76" max="76" width="11.25" style="432" hidden="1" customWidth="1"/>
    <col min="77" max="78" width="10.5" style="432" hidden="1" customWidth="1"/>
    <col min="79" max="79" width="11.375" style="432" hidden="1" customWidth="1"/>
    <col min="80" max="80" width="10" style="432" hidden="1" customWidth="1"/>
    <col min="81" max="81" width="11.5" style="432" hidden="1" customWidth="1"/>
    <col min="82" max="82" width="11.5" style="432" customWidth="1"/>
    <col min="83" max="83" width="11.625" style="432" customWidth="1"/>
    <col min="84" max="86" width="12.875" style="432" customWidth="1"/>
    <col min="87" max="87" width="14" style="432" customWidth="1"/>
    <col min="88" max="16384" width="9.125" style="432"/>
  </cols>
  <sheetData>
    <row r="1" spans="1:87" ht="18.75" thickBot="1">
      <c r="A1" s="428" t="s">
        <v>383</v>
      </c>
      <c r="B1" s="429"/>
      <c r="C1" s="429"/>
      <c r="D1" s="429"/>
      <c r="E1" s="429"/>
      <c r="F1" s="429"/>
      <c r="G1" s="429"/>
      <c r="H1" s="429"/>
      <c r="I1" s="429"/>
      <c r="J1" s="429"/>
      <c r="K1" s="429"/>
      <c r="L1" s="430"/>
      <c r="M1" s="430"/>
      <c r="N1" s="431"/>
      <c r="O1" s="431"/>
      <c r="P1" s="431"/>
      <c r="Q1" s="431"/>
      <c r="R1" s="431"/>
      <c r="BB1" s="548"/>
    </row>
    <row r="2" spans="1:87"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c r="CF2" s="1236">
        <v>2021</v>
      </c>
      <c r="CG2" s="1236"/>
      <c r="CH2" s="1236"/>
      <c r="CI2" s="1236"/>
    </row>
    <row r="3" spans="1:87"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c r="CF3" s="803">
        <v>44197</v>
      </c>
      <c r="CG3" s="803">
        <v>44228</v>
      </c>
      <c r="CH3" s="803">
        <v>44256</v>
      </c>
      <c r="CI3" s="803">
        <v>44287</v>
      </c>
    </row>
    <row r="4" spans="1:87">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37">
        <v>43.987250000000003</v>
      </c>
      <c r="CB4" s="737">
        <v>41.49522727272727</v>
      </c>
      <c r="CC4" s="737">
        <v>40.661136363636366</v>
      </c>
      <c r="CD4" s="737">
        <v>43.39</v>
      </c>
      <c r="CE4" s="737">
        <v>49.7</v>
      </c>
      <c r="CF4" s="699">
        <v>53.5</v>
      </c>
      <c r="CG4" s="699">
        <v>53.5</v>
      </c>
      <c r="CH4" s="699">
        <v>53</v>
      </c>
      <c r="CI4" s="699">
        <v>53</v>
      </c>
    </row>
    <row r="5" spans="1:87"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37">
        <v>42.899999999999991</v>
      </c>
      <c r="CB5" s="737">
        <v>42.988181818181815</v>
      </c>
      <c r="CC5" s="737">
        <v>41.730000000000004</v>
      </c>
      <c r="CD5" s="737">
        <v>40.549999999999997</v>
      </c>
      <c r="CE5" s="737">
        <v>47.59</v>
      </c>
      <c r="CF5" s="699">
        <v>53.77</v>
      </c>
      <c r="CG5" s="699">
        <v>53.58</v>
      </c>
      <c r="CH5" s="699">
        <v>52.75</v>
      </c>
      <c r="CI5" s="699">
        <v>52.05</v>
      </c>
    </row>
    <row r="6" spans="1:87"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I6" si="11">(BV5*9)+12</f>
        <v>298.46181818181816</v>
      </c>
      <c r="BW6" s="737">
        <f t="shared" si="11"/>
        <v>178.95000000000002</v>
      </c>
      <c r="BX6" s="737">
        <f t="shared" si="11"/>
        <v>248.70000000000002</v>
      </c>
      <c r="BY6" s="737">
        <f t="shared" si="11"/>
        <v>362.73</v>
      </c>
      <c r="BZ6" s="737">
        <f t="shared" si="11"/>
        <v>387.75</v>
      </c>
      <c r="CA6" s="737">
        <f t="shared" si="11"/>
        <v>398.09999999999991</v>
      </c>
      <c r="CB6" s="737">
        <f t="shared" si="11"/>
        <v>398.89363636363635</v>
      </c>
      <c r="CC6" s="737">
        <f t="shared" si="11"/>
        <v>387.57000000000005</v>
      </c>
      <c r="CD6" s="737">
        <f t="shared" si="11"/>
        <v>376.95</v>
      </c>
      <c r="CE6" s="737">
        <f t="shared" si="11"/>
        <v>440.31000000000006</v>
      </c>
      <c r="CF6" s="699">
        <f t="shared" si="11"/>
        <v>495.93</v>
      </c>
      <c r="CG6" s="699">
        <f t="shared" si="11"/>
        <v>494.21999999999997</v>
      </c>
      <c r="CH6" s="699">
        <f t="shared" si="11"/>
        <v>486.75</v>
      </c>
      <c r="CI6" s="699">
        <f t="shared" si="11"/>
        <v>480.45</v>
      </c>
    </row>
    <row r="7" spans="1:87"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2">(AK8+AK9)/2</f>
        <v>555</v>
      </c>
      <c r="AL7" s="603">
        <f t="shared" si="12"/>
        <v>540</v>
      </c>
      <c r="AM7" s="603">
        <f t="shared" si="12"/>
        <v>460</v>
      </c>
      <c r="AN7" s="603">
        <f t="shared" si="12"/>
        <v>387.5</v>
      </c>
      <c r="AO7" s="603">
        <f t="shared" si="12"/>
        <v>387.5</v>
      </c>
      <c r="AP7" s="603">
        <f t="shared" si="12"/>
        <v>355</v>
      </c>
      <c r="AQ7" s="603">
        <f t="shared" si="12"/>
        <v>440</v>
      </c>
      <c r="AR7" s="603">
        <f t="shared" si="12"/>
        <v>490</v>
      </c>
      <c r="AS7" s="603">
        <f t="shared" si="12"/>
        <v>577.5</v>
      </c>
      <c r="AT7" s="603">
        <f t="shared" si="12"/>
        <v>577.5</v>
      </c>
      <c r="AU7" s="604">
        <f t="shared" si="12"/>
        <v>580</v>
      </c>
      <c r="AV7" s="605">
        <f>(AV8+AV9)/2</f>
        <v>580</v>
      </c>
      <c r="AW7" s="606">
        <f t="shared" ref="AW7:CI7" si="13">(AW8+AW9)/2</f>
        <v>515</v>
      </c>
      <c r="AX7" s="649">
        <f t="shared" si="13"/>
        <v>472.5</v>
      </c>
      <c r="AY7" s="649">
        <f>(AY8+AY9)/2</f>
        <v>472.5</v>
      </c>
      <c r="AZ7" s="649">
        <f t="shared" si="13"/>
        <v>502.5</v>
      </c>
      <c r="BA7" s="649">
        <f t="shared" si="13"/>
        <v>560</v>
      </c>
      <c r="BB7" s="649">
        <f t="shared" si="13"/>
        <v>562.5</v>
      </c>
      <c r="BC7" s="649">
        <f t="shared" si="13"/>
        <v>587.5</v>
      </c>
      <c r="BD7" s="649">
        <f t="shared" si="13"/>
        <v>617.5</v>
      </c>
      <c r="BE7" s="649">
        <f t="shared" si="13"/>
        <v>655</v>
      </c>
      <c r="BF7" s="649">
        <f t="shared" si="13"/>
        <v>532.5</v>
      </c>
      <c r="BG7" s="649">
        <f t="shared" si="13"/>
        <v>430</v>
      </c>
      <c r="BH7" s="649">
        <f t="shared" si="13"/>
        <v>425</v>
      </c>
      <c r="BI7" s="649">
        <f t="shared" si="13"/>
        <v>455</v>
      </c>
      <c r="BJ7" s="649">
        <f t="shared" si="13"/>
        <v>505</v>
      </c>
      <c r="BK7" s="649">
        <f t="shared" si="13"/>
        <v>525</v>
      </c>
      <c r="BL7" s="649">
        <f t="shared" si="13"/>
        <v>527.5</v>
      </c>
      <c r="BM7" s="649">
        <f t="shared" si="13"/>
        <v>422.5</v>
      </c>
      <c r="BN7" s="649">
        <f t="shared" si="13"/>
        <v>365</v>
      </c>
      <c r="BO7" s="649">
        <f t="shared" si="13"/>
        <v>365</v>
      </c>
      <c r="BP7" s="649">
        <f t="shared" si="13"/>
        <v>355</v>
      </c>
      <c r="BQ7" s="649">
        <f t="shared" si="13"/>
        <v>427.5</v>
      </c>
      <c r="BR7" s="649">
        <f t="shared" si="13"/>
        <v>437.5</v>
      </c>
      <c r="BS7" s="649">
        <f t="shared" si="13"/>
        <v>447.5</v>
      </c>
      <c r="BT7" s="708">
        <f t="shared" si="13"/>
        <v>577.5</v>
      </c>
      <c r="BU7" s="708">
        <f t="shared" si="13"/>
        <v>525</v>
      </c>
      <c r="BV7" s="708">
        <f t="shared" si="13"/>
        <v>455</v>
      </c>
      <c r="BW7" s="708">
        <f t="shared" si="13"/>
        <v>235</v>
      </c>
      <c r="BX7" s="708">
        <f t="shared" si="13"/>
        <v>340</v>
      </c>
      <c r="BY7" s="708">
        <f t="shared" si="13"/>
        <v>340</v>
      </c>
      <c r="BZ7" s="708">
        <f t="shared" si="13"/>
        <v>350</v>
      </c>
      <c r="CA7" s="708">
        <f t="shared" si="13"/>
        <v>355</v>
      </c>
      <c r="CB7" s="708">
        <f t="shared" si="13"/>
        <v>360</v>
      </c>
      <c r="CC7" s="708">
        <f t="shared" si="13"/>
        <v>377.5</v>
      </c>
      <c r="CD7" s="708">
        <f t="shared" si="13"/>
        <v>435</v>
      </c>
      <c r="CE7" s="708">
        <f t="shared" si="13"/>
        <v>455</v>
      </c>
      <c r="CF7" s="708">
        <f t="shared" si="13"/>
        <v>540</v>
      </c>
      <c r="CG7" s="700">
        <f t="shared" si="13"/>
        <v>597.5</v>
      </c>
      <c r="CH7" s="700">
        <f t="shared" si="13"/>
        <v>555</v>
      </c>
      <c r="CI7" s="700">
        <f t="shared" si="13"/>
        <v>507.5</v>
      </c>
    </row>
    <row r="8" spans="1:87"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9">
        <v>375</v>
      </c>
      <c r="CD8" s="709">
        <v>430</v>
      </c>
      <c r="CE8" s="709">
        <v>450</v>
      </c>
      <c r="CF8" s="709">
        <v>550</v>
      </c>
      <c r="CG8" s="707">
        <v>615</v>
      </c>
      <c r="CH8" s="707">
        <v>570</v>
      </c>
      <c r="CI8" s="707">
        <v>515</v>
      </c>
    </row>
    <row r="9" spans="1:87"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9">
        <v>380</v>
      </c>
      <c r="CD9" s="709">
        <v>440</v>
      </c>
      <c r="CE9" s="709">
        <v>460</v>
      </c>
      <c r="CF9" s="709">
        <v>530</v>
      </c>
      <c r="CG9" s="707">
        <v>580</v>
      </c>
      <c r="CH9" s="707">
        <v>540</v>
      </c>
      <c r="CI9" s="707">
        <v>500</v>
      </c>
    </row>
    <row r="10" spans="1:87"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I10" si="14">AW6-AW7</f>
        <v>51.069999999999936</v>
      </c>
      <c r="AX10" s="650">
        <f t="shared" si="14"/>
        <v>108.60000000000002</v>
      </c>
      <c r="AY10" s="650">
        <f t="shared" si="14"/>
        <v>144.33000000000004</v>
      </c>
      <c r="AZ10" s="650">
        <f t="shared" si="14"/>
        <v>183.17999999999995</v>
      </c>
      <c r="BA10" s="650">
        <f t="shared" si="14"/>
        <v>90.939999999999941</v>
      </c>
      <c r="BB10" s="650">
        <f t="shared" si="14"/>
        <v>101.31000000000006</v>
      </c>
      <c r="BC10" s="650">
        <f t="shared" si="14"/>
        <v>71.720000000000027</v>
      </c>
      <c r="BD10" s="650">
        <f t="shared" si="14"/>
        <v>54.5</v>
      </c>
      <c r="BE10" s="650">
        <f t="shared" si="14"/>
        <v>32.210000000000036</v>
      </c>
      <c r="BF10" s="650">
        <f t="shared" si="14"/>
        <v>-6.6600000000000819</v>
      </c>
      <c r="BG10" s="618">
        <f t="shared" si="14"/>
        <v>62</v>
      </c>
      <c r="BH10" s="650">
        <f t="shared" si="14"/>
        <v>54.939999999999941</v>
      </c>
      <c r="BI10" s="650">
        <f t="shared" si="14"/>
        <v>67.509999999999991</v>
      </c>
      <c r="BJ10" s="650">
        <f t="shared" si="14"/>
        <v>50.269999999999982</v>
      </c>
      <c r="BK10" s="650">
        <f t="shared" si="14"/>
        <v>58.980000000000018</v>
      </c>
      <c r="BL10" s="650">
        <f t="shared" si="14"/>
        <v>27.050000000000068</v>
      </c>
      <c r="BM10" s="650">
        <f t="shared" si="14"/>
        <v>57.349999999999966</v>
      </c>
      <c r="BN10" s="650">
        <f t="shared" si="14"/>
        <v>149.95000000000005</v>
      </c>
      <c r="BO10" s="650">
        <f t="shared" si="14"/>
        <v>104.94999999999999</v>
      </c>
      <c r="BP10" s="650">
        <f t="shared" si="14"/>
        <v>146.26999999999998</v>
      </c>
      <c r="BQ10" s="650">
        <f t="shared" si="14"/>
        <v>95.88</v>
      </c>
      <c r="BR10" s="650">
        <f t="shared" si="14"/>
        <v>105.5</v>
      </c>
      <c r="BS10" s="650">
        <f t="shared" si="14"/>
        <v>143.19999999999993</v>
      </c>
      <c r="BT10" s="710">
        <f t="shared" si="14"/>
        <v>-17.579999999999927</v>
      </c>
      <c r="BU10" s="710">
        <f t="shared" si="14"/>
        <v>-42.300000000000011</v>
      </c>
      <c r="BV10" s="710">
        <f t="shared" si="14"/>
        <v>-156.53818181818184</v>
      </c>
      <c r="BW10" s="710">
        <f t="shared" si="14"/>
        <v>-56.049999999999983</v>
      </c>
      <c r="BX10" s="710">
        <f t="shared" si="14"/>
        <v>-91.299999999999983</v>
      </c>
      <c r="BY10" s="710">
        <f t="shared" si="14"/>
        <v>22.730000000000018</v>
      </c>
      <c r="BZ10" s="710">
        <f t="shared" si="14"/>
        <v>37.75</v>
      </c>
      <c r="CA10" s="710">
        <f t="shared" si="14"/>
        <v>43.099999999999909</v>
      </c>
      <c r="CB10" s="710">
        <f t="shared" si="14"/>
        <v>38.893636363636347</v>
      </c>
      <c r="CC10" s="710">
        <f t="shared" si="14"/>
        <v>10.07000000000005</v>
      </c>
      <c r="CD10" s="710">
        <f t="shared" si="14"/>
        <v>-58.050000000000011</v>
      </c>
      <c r="CE10" s="710">
        <f t="shared" si="14"/>
        <v>-14.689999999999941</v>
      </c>
      <c r="CF10" s="710">
        <f t="shared" si="14"/>
        <v>-44.069999999999993</v>
      </c>
      <c r="CG10" s="701">
        <f t="shared" si="14"/>
        <v>-103.28000000000003</v>
      </c>
      <c r="CH10" s="701">
        <f t="shared" si="14"/>
        <v>-68.25</v>
      </c>
      <c r="CI10" s="701">
        <f t="shared" si="14"/>
        <v>-27.050000000000011</v>
      </c>
    </row>
    <row r="11" spans="1:87"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row>
    <row r="12" spans="1:87"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I12" si="15">BZ3</f>
        <v>44013</v>
      </c>
      <c r="CA12" s="573">
        <f t="shared" si="15"/>
        <v>44044</v>
      </c>
      <c r="CB12" s="573">
        <f t="shared" si="15"/>
        <v>44075</v>
      </c>
      <c r="CC12" s="573">
        <f t="shared" si="15"/>
        <v>44105</v>
      </c>
      <c r="CD12" s="573">
        <f t="shared" si="15"/>
        <v>44136</v>
      </c>
      <c r="CE12" s="573">
        <f t="shared" si="15"/>
        <v>44166</v>
      </c>
      <c r="CF12" s="803">
        <f t="shared" si="15"/>
        <v>44197</v>
      </c>
      <c r="CG12" s="803">
        <f t="shared" si="15"/>
        <v>44228</v>
      </c>
      <c r="CH12" s="803">
        <f t="shared" si="15"/>
        <v>44256</v>
      </c>
      <c r="CI12" s="803">
        <f t="shared" si="15"/>
        <v>44287</v>
      </c>
    </row>
    <row r="13" spans="1:87" ht="18.75" thickBot="1">
      <c r="A13" s="484" t="s">
        <v>237</v>
      </c>
      <c r="B13" s="452">
        <f t="shared" ref="B13:M13" si="16">(B7/11.6)-B4</f>
        <v>-7.6432512315270955</v>
      </c>
      <c r="C13" s="453">
        <f t="shared" si="16"/>
        <v>-16.01966379310344</v>
      </c>
      <c r="D13" s="453">
        <f t="shared" si="16"/>
        <v>-12.933589341692787</v>
      </c>
      <c r="E13" s="453">
        <f t="shared" si="16"/>
        <v>-18.549523809523819</v>
      </c>
      <c r="F13" s="453">
        <f t="shared" si="16"/>
        <v>-23.125965517241376</v>
      </c>
      <c r="G13" s="453">
        <f t="shared" si="16"/>
        <v>-25.667405582922832</v>
      </c>
      <c r="H13" s="453">
        <f t="shared" si="16"/>
        <v>-21.0679235382309</v>
      </c>
      <c r="I13" s="453">
        <f t="shared" si="16"/>
        <v>-15.200205254515595</v>
      </c>
      <c r="J13" s="454">
        <f t="shared" si="16"/>
        <v>-17.189435736677126</v>
      </c>
      <c r="K13" s="454">
        <f t="shared" si="16"/>
        <v>-14.631739811912215</v>
      </c>
      <c r="L13" s="455">
        <f t="shared" si="16"/>
        <v>-6.3630131362889983</v>
      </c>
      <c r="M13" s="485">
        <f t="shared" si="16"/>
        <v>5.6571964017990979</v>
      </c>
      <c r="N13" s="452">
        <f t="shared" ref="N13:N14" si="17">AVERAGE(B13:D13)</f>
        <v>-12.198834788774441</v>
      </c>
      <c r="O13" s="453">
        <f t="shared" ref="O13:O14" si="18">AVERAGE(E13:G13)</f>
        <v>-22.447631636562676</v>
      </c>
      <c r="P13" s="453">
        <f t="shared" ref="P13:P14" si="19">AVERAGE(H13:J13)</f>
        <v>-17.81918817647454</v>
      </c>
      <c r="Q13" s="486">
        <f t="shared" ref="Q13:Q14" si="20">AVERAGE(K13:M13)</f>
        <v>-5.112518848800705</v>
      </c>
      <c r="R13" s="487">
        <f t="shared" ref="R13:R14" si="21">AVERAGE(B13:M13)</f>
        <v>-14.39454336265309</v>
      </c>
      <c r="S13" s="456">
        <f t="shared" ref="S13:AD13" si="22">(S7/11.6)-S4</f>
        <v>4.4836034482758613</v>
      </c>
      <c r="T13" s="457">
        <f t="shared" si="22"/>
        <v>-3.7965517241379274</v>
      </c>
      <c r="U13" s="457">
        <f t="shared" si="22"/>
        <v>-9.065517241379311</v>
      </c>
      <c r="V13" s="457">
        <f t="shared" si="22"/>
        <v>-10.407405582922831</v>
      </c>
      <c r="W13" s="457">
        <f t="shared" si="22"/>
        <v>-14.353934169278993</v>
      </c>
      <c r="X13" s="457">
        <f t="shared" si="22"/>
        <v>-16.715353901996366</v>
      </c>
      <c r="Y13" s="488">
        <f t="shared" si="22"/>
        <v>-16.511724137931033</v>
      </c>
      <c r="Z13" s="512">
        <f t="shared" si="22"/>
        <v>-18.960893416927892</v>
      </c>
      <c r="AA13" s="512">
        <f t="shared" si="22"/>
        <v>-17.036420361247952</v>
      </c>
      <c r="AB13" s="457">
        <f t="shared" si="22"/>
        <v>-18.639696223316911</v>
      </c>
      <c r="AC13" s="488">
        <f t="shared" si="22"/>
        <v>-8.5197178683385602</v>
      </c>
      <c r="AD13" s="520">
        <f t="shared" si="22"/>
        <v>-17.959688013136294</v>
      </c>
      <c r="AE13" s="459">
        <f t="shared" ref="AE13:AE14" si="23">AVERAGE(S13:U13)</f>
        <v>-2.7928218390804589</v>
      </c>
      <c r="AF13" s="458">
        <f t="shared" ref="AF13:AF14" si="24">AVERAGE(V13:X13)</f>
        <v>-13.825564551399395</v>
      </c>
      <c r="AG13" s="458">
        <f t="shared" ref="AG13:AG14" si="25">AVERAGE(Y13:AA13)</f>
        <v>-17.503012638702291</v>
      </c>
      <c r="AH13" s="458">
        <f t="shared" ref="AH13:AH14" si="26">AVERAGE(AB13:AD13)</f>
        <v>-15.039700701597255</v>
      </c>
      <c r="AI13" s="531">
        <f t="shared" ref="AI13:AI14" si="27">AVERAGE(S13:AD13)</f>
        <v>-12.290274932694849</v>
      </c>
      <c r="AJ13" s="619">
        <f t="shared" ref="AJ13:CI13" si="28">(AJ7/11.6)-AJ4</f>
        <v>-13.633793103448276</v>
      </c>
      <c r="AK13" s="620">
        <f t="shared" si="28"/>
        <v>-6.5951724137931009</v>
      </c>
      <c r="AL13" s="545">
        <f t="shared" si="28"/>
        <v>-4.6482758620689637</v>
      </c>
      <c r="AM13" s="546">
        <f t="shared" si="28"/>
        <v>-12.634827586206896</v>
      </c>
      <c r="AN13" s="546">
        <f t="shared" si="28"/>
        <v>-17.134827586206896</v>
      </c>
      <c r="AO13" s="546">
        <f t="shared" si="28"/>
        <v>-13.064827586206896</v>
      </c>
      <c r="AP13" s="546">
        <f t="shared" si="28"/>
        <v>-16.966551724137929</v>
      </c>
      <c r="AQ13" s="546">
        <f t="shared" si="28"/>
        <v>-12.28896551724138</v>
      </c>
      <c r="AR13" s="546">
        <f t="shared" si="28"/>
        <v>-11.427120689655169</v>
      </c>
      <c r="AS13" s="546">
        <f t="shared" si="28"/>
        <v>-5.7655172413793068</v>
      </c>
      <c r="AT13" s="546">
        <f t="shared" si="28"/>
        <v>-11.03551724137931</v>
      </c>
      <c r="AU13" s="621">
        <f t="shared" si="28"/>
        <v>-11.600000000000001</v>
      </c>
      <c r="AV13" s="568">
        <f t="shared" si="28"/>
        <v>-16.189999999999998</v>
      </c>
      <c r="AW13" s="569">
        <f t="shared" si="28"/>
        <v>-18.323448275862063</v>
      </c>
      <c r="AX13" s="569">
        <f t="shared" si="28"/>
        <v>-22.007241379310344</v>
      </c>
      <c r="AY13" s="569">
        <f t="shared" si="28"/>
        <v>-27.537241379310338</v>
      </c>
      <c r="AZ13" s="569">
        <f t="shared" si="28"/>
        <v>-31.091034482758616</v>
      </c>
      <c r="BA13" s="569">
        <f t="shared" si="28"/>
        <v>-25.314137931034487</v>
      </c>
      <c r="BB13" s="569">
        <f t="shared" si="28"/>
        <v>-24.628620689655179</v>
      </c>
      <c r="BC13" s="569">
        <f t="shared" si="28"/>
        <v>-21.843448275862059</v>
      </c>
      <c r="BD13" s="569">
        <f t="shared" si="28"/>
        <v>-21.767241379310342</v>
      </c>
      <c r="BE13" s="569">
        <f t="shared" si="28"/>
        <v>-22.924482758620691</v>
      </c>
      <c r="BF13" s="569">
        <f t="shared" si="28"/>
        <v>-19.654827586206899</v>
      </c>
      <c r="BG13" s="664">
        <f t="shared" si="28"/>
        <v>-20.25103448275862</v>
      </c>
      <c r="BH13" s="669">
        <f t="shared" si="28"/>
        <v>-22.442068965517237</v>
      </c>
      <c r="BI13" s="669">
        <f t="shared" si="28"/>
        <v>-25.345862068965509</v>
      </c>
      <c r="BJ13" s="669">
        <f t="shared" si="28"/>
        <v>-23.395517241379316</v>
      </c>
      <c r="BK13" s="669">
        <f t="shared" si="28"/>
        <v>-25.691379310344828</v>
      </c>
      <c r="BL13" s="669">
        <f t="shared" si="28"/>
        <v>-23.905862068965511</v>
      </c>
      <c r="BM13" s="669">
        <f t="shared" si="28"/>
        <v>-25.337586206896546</v>
      </c>
      <c r="BN13" s="669">
        <f t="shared" si="28"/>
        <v>-31.78448275862069</v>
      </c>
      <c r="BO13" s="669">
        <f t="shared" si="28"/>
        <v>-27.64448275862069</v>
      </c>
      <c r="BP13" s="669">
        <f t="shared" si="28"/>
        <v>-30.516551724137926</v>
      </c>
      <c r="BQ13" s="669">
        <f t="shared" si="28"/>
        <v>-22.516551724137926</v>
      </c>
      <c r="BR13" s="669">
        <f t="shared" si="28"/>
        <v>-24.084482758620688</v>
      </c>
      <c r="BS13" s="669">
        <f t="shared" si="28"/>
        <v>-25.422413793103445</v>
      </c>
      <c r="BT13" s="669">
        <f>(BT7/11.6)-BT4</f>
        <v>-14.505517241379316</v>
      </c>
      <c r="BU13" s="669">
        <f t="shared" si="28"/>
        <v>-8.9613793103448245</v>
      </c>
      <c r="BV13" s="669">
        <f>(BV7/11.6)-BV4</f>
        <v>5.5241379310344811</v>
      </c>
      <c r="BW13" s="669">
        <f t="shared" si="28"/>
        <v>-0.13137931034482619</v>
      </c>
      <c r="BX13" s="669">
        <f t="shared" si="28"/>
        <v>-1.1596551724137925</v>
      </c>
      <c r="BY13" s="669">
        <f t="shared" si="28"/>
        <v>-11.479655172413793</v>
      </c>
      <c r="BZ13" s="669">
        <f t="shared" si="28"/>
        <v>-12.827586206896552</v>
      </c>
      <c r="CA13" s="669">
        <f t="shared" si="28"/>
        <v>-13.383801724137932</v>
      </c>
      <c r="CB13" s="669">
        <f t="shared" si="28"/>
        <v>-10.46074451410658</v>
      </c>
      <c r="CC13" s="669">
        <f t="shared" si="28"/>
        <v>-8.1180329153605015</v>
      </c>
      <c r="CD13" s="669">
        <f t="shared" si="28"/>
        <v>-5.8900000000000006</v>
      </c>
      <c r="CE13" s="669">
        <f t="shared" si="28"/>
        <v>-10.475862068965519</v>
      </c>
      <c r="CF13" s="664">
        <f t="shared" si="28"/>
        <v>-6.9482758620689609</v>
      </c>
      <c r="CG13" s="664">
        <f t="shared" si="28"/>
        <v>-1.9913793103448256</v>
      </c>
      <c r="CH13" s="664">
        <f t="shared" si="28"/>
        <v>-5.1551724137931032</v>
      </c>
      <c r="CI13" s="664">
        <f t="shared" si="28"/>
        <v>-9.25</v>
      </c>
    </row>
    <row r="14" spans="1:87" s="503" customFormat="1" ht="18" hidden="1" customHeight="1">
      <c r="A14" s="489" t="s">
        <v>238</v>
      </c>
      <c r="B14" s="812">
        <f>(333/11.6)-B4</f>
        <v>-16.867389162561576</v>
      </c>
      <c r="C14" s="813">
        <f t="shared" ref="C14:M14" si="29">(333/11.6)-C4</f>
        <v>-27.140353448275857</v>
      </c>
      <c r="D14" s="813">
        <f t="shared" si="29"/>
        <v>-25.950830721003133</v>
      </c>
      <c r="E14" s="813">
        <f t="shared" si="29"/>
        <v>-29.842627257799681</v>
      </c>
      <c r="F14" s="813">
        <f t="shared" si="29"/>
        <v>-34.85010344827586</v>
      </c>
      <c r="G14" s="813">
        <f t="shared" si="29"/>
        <v>-33.08119868637111</v>
      </c>
      <c r="H14" s="813">
        <f t="shared" si="29"/>
        <v>-27.447233883058484</v>
      </c>
      <c r="I14" s="813">
        <f t="shared" si="29"/>
        <v>-19.165722495894908</v>
      </c>
      <c r="J14" s="814">
        <f t="shared" si="29"/>
        <v>-16.672194357366781</v>
      </c>
      <c r="K14" s="490">
        <f t="shared" si="29"/>
        <v>-17.131739811912215</v>
      </c>
      <c r="L14" s="491">
        <f t="shared" si="29"/>
        <v>-13.087151067323479</v>
      </c>
      <c r="M14" s="492">
        <f t="shared" si="29"/>
        <v>-5.8083208395802153</v>
      </c>
      <c r="N14" s="493">
        <f t="shared" si="17"/>
        <v>-23.319524443946857</v>
      </c>
      <c r="O14" s="494">
        <f t="shared" si="18"/>
        <v>-32.591309797482218</v>
      </c>
      <c r="P14" s="494">
        <f t="shared" si="19"/>
        <v>-21.09505024544006</v>
      </c>
      <c r="Q14" s="495">
        <f t="shared" si="20"/>
        <v>-12.009070572938635</v>
      </c>
      <c r="R14" s="496">
        <f t="shared" si="21"/>
        <v>-22.253738764951944</v>
      </c>
      <c r="S14" s="815">
        <f t="shared" ref="S14:AD14" si="30">(333/11.6)-S4</f>
        <v>1.8973965517241353</v>
      </c>
      <c r="T14" s="816">
        <f t="shared" si="30"/>
        <v>-0.69310344827585979</v>
      </c>
      <c r="U14" s="816">
        <f t="shared" si="30"/>
        <v>-6.3931034482758626</v>
      </c>
      <c r="V14" s="816">
        <f t="shared" si="30"/>
        <v>-10.321198686371108</v>
      </c>
      <c r="W14" s="816">
        <f t="shared" si="30"/>
        <v>-15.560830721003132</v>
      </c>
      <c r="X14" s="816">
        <f t="shared" si="30"/>
        <v>-17.66362976406533</v>
      </c>
      <c r="Y14" s="817">
        <f t="shared" si="30"/>
        <v>-13.753103448275862</v>
      </c>
      <c r="Z14" s="818">
        <f t="shared" si="30"/>
        <v>-14.995376175548582</v>
      </c>
      <c r="AA14" s="818">
        <f t="shared" si="30"/>
        <v>-14.622627257799675</v>
      </c>
      <c r="AB14" s="816">
        <f t="shared" si="30"/>
        <v>-20.277627257799669</v>
      </c>
      <c r="AC14" s="817">
        <f t="shared" si="30"/>
        <v>-15.157648902821318</v>
      </c>
      <c r="AD14" s="819">
        <f t="shared" si="30"/>
        <v>-23.390722495894916</v>
      </c>
      <c r="AE14" s="820">
        <f t="shared" si="23"/>
        <v>-1.7296034482758624</v>
      </c>
      <c r="AF14" s="821">
        <f t="shared" si="24"/>
        <v>-14.515219723813189</v>
      </c>
      <c r="AG14" s="821">
        <f t="shared" si="25"/>
        <v>-14.457035627208038</v>
      </c>
      <c r="AH14" s="821">
        <f t="shared" si="26"/>
        <v>-19.608666218838636</v>
      </c>
      <c r="AI14" s="822">
        <f t="shared" si="27"/>
        <v>-12.577631254533932</v>
      </c>
      <c r="AJ14" s="823">
        <f t="shared" ref="AJ14:AU14" si="31">(333/11.6)-AJ4</f>
        <v>-25.01310344827586</v>
      </c>
      <c r="AK14" s="824">
        <f t="shared" si="31"/>
        <v>-25.733103448275859</v>
      </c>
      <c r="AL14" s="824">
        <f t="shared" si="31"/>
        <v>-22.493103448275864</v>
      </c>
      <c r="AM14" s="825">
        <f t="shared" si="31"/>
        <v>-23.58310344827586</v>
      </c>
      <c r="AN14" s="825">
        <f t="shared" si="31"/>
        <v>-21.83310344827586</v>
      </c>
      <c r="AO14" s="825">
        <f t="shared" si="31"/>
        <v>-17.76310344827586</v>
      </c>
      <c r="AP14" s="825">
        <f t="shared" si="31"/>
        <v>-18.863103448275861</v>
      </c>
      <c r="AQ14" s="826">
        <f t="shared" si="31"/>
        <v>-21.51310344827586</v>
      </c>
      <c r="AR14" s="827">
        <f t="shared" si="31"/>
        <v>-24.961603448275856</v>
      </c>
      <c r="AS14" s="828">
        <f t="shared" si="31"/>
        <v>-26.843103448275858</v>
      </c>
      <c r="AT14" s="829">
        <f t="shared" si="31"/>
        <v>-32.113103448275865</v>
      </c>
      <c r="AU14" s="830">
        <f t="shared" si="31"/>
        <v>-32.893103448275866</v>
      </c>
      <c r="AV14" s="828"/>
      <c r="AW14" s="829"/>
      <c r="AX14" s="829"/>
      <c r="AY14" s="829"/>
      <c r="AZ14" s="830"/>
      <c r="BB14"/>
      <c r="BX14" s="655"/>
      <c r="BY14" s="655"/>
      <c r="BZ14" s="655"/>
      <c r="CA14" s="655"/>
      <c r="CB14" s="655"/>
    </row>
    <row r="15" spans="1:87" s="503" customFormat="1" ht="18" customHeight="1">
      <c r="A15" s="831" t="s">
        <v>365</v>
      </c>
      <c r="B15" s="461"/>
      <c r="C15" s="461"/>
      <c r="D15" s="461"/>
      <c r="E15" s="461"/>
      <c r="F15" s="461"/>
      <c r="G15" s="461"/>
      <c r="H15" s="461"/>
      <c r="I15" s="461"/>
      <c r="J15" s="461"/>
      <c r="K15" s="461"/>
      <c r="L15" s="461"/>
      <c r="M15" s="832"/>
      <c r="N15" s="461"/>
      <c r="O15" s="461"/>
      <c r="P15" s="461"/>
      <c r="Q15" s="832"/>
      <c r="R15" s="832"/>
      <c r="S15" s="498"/>
      <c r="T15" s="498"/>
      <c r="U15" s="498"/>
      <c r="V15" s="498"/>
      <c r="W15" s="498"/>
      <c r="X15" s="498"/>
      <c r="Y15" s="498"/>
      <c r="Z15" s="498"/>
      <c r="AA15" s="498"/>
      <c r="AB15" s="498"/>
      <c r="AC15" s="498"/>
      <c r="AD15" s="498"/>
      <c r="AE15" s="500"/>
      <c r="AF15" s="500"/>
      <c r="AG15" s="500"/>
      <c r="AH15" s="500"/>
      <c r="AI15" s="500"/>
      <c r="AJ15" s="833"/>
      <c r="AK15" s="834"/>
      <c r="AL15" s="834"/>
      <c r="AM15" s="498"/>
      <c r="AN15" s="498"/>
      <c r="AO15" s="498"/>
      <c r="AP15" s="498"/>
      <c r="AQ15" s="498"/>
      <c r="AR15" s="498"/>
      <c r="AS15" s="500"/>
      <c r="AT15" s="500"/>
      <c r="AU15" s="500"/>
      <c r="AV15" s="500"/>
      <c r="AW15" s="500"/>
      <c r="AX15" s="500"/>
      <c r="AY15" s="500"/>
      <c r="AZ15" s="500"/>
      <c r="BA15" s="835"/>
      <c r="BB15" s="679"/>
      <c r="BC15" s="835"/>
      <c r="BD15" s="835"/>
      <c r="BE15" s="835"/>
      <c r="BF15" s="835"/>
      <c r="BG15" s="835"/>
      <c r="BH15" s="835"/>
      <c r="BI15" s="835"/>
      <c r="BJ15" s="835"/>
      <c r="BK15" s="835"/>
      <c r="BL15" s="835"/>
      <c r="BM15" s="835"/>
      <c r="BN15" s="835"/>
      <c r="BO15" s="835"/>
      <c r="BP15" s="835"/>
      <c r="BQ15" s="835"/>
      <c r="BR15" s="835"/>
      <c r="BS15" s="835"/>
      <c r="BT15" s="500">
        <f>BT7/BT4</f>
        <v>8.9827344843677075</v>
      </c>
      <c r="BU15" s="500">
        <f t="shared" ref="BU15:CI15" si="32">BU7/BU4</f>
        <v>9.6827738841755817</v>
      </c>
      <c r="BV15" s="500">
        <f t="shared" si="32"/>
        <v>13.501483679525222</v>
      </c>
      <c r="BW15" s="500">
        <f t="shared" si="32"/>
        <v>11.525257479156449</v>
      </c>
      <c r="BX15" s="500">
        <f t="shared" si="32"/>
        <v>11.158516573679028</v>
      </c>
      <c r="BY15" s="500">
        <f t="shared" si="32"/>
        <v>8.3353763177249327</v>
      </c>
      <c r="BZ15" s="500">
        <f t="shared" si="32"/>
        <v>8.1395348837209305</v>
      </c>
      <c r="CA15" s="500">
        <f t="shared" si="32"/>
        <v>8.0705204348987483</v>
      </c>
      <c r="CB15" s="500">
        <f t="shared" si="32"/>
        <v>8.6756965477957486</v>
      </c>
      <c r="CC15" s="500">
        <f t="shared" si="32"/>
        <v>9.2840494329519476</v>
      </c>
      <c r="CD15" s="500">
        <f t="shared" si="32"/>
        <v>10.025351463470846</v>
      </c>
      <c r="CE15" s="500">
        <f t="shared" si="32"/>
        <v>9.1549295774647881</v>
      </c>
      <c r="CF15" s="500">
        <f t="shared" si="32"/>
        <v>10.093457943925234</v>
      </c>
      <c r="CG15" s="500">
        <f t="shared" si="32"/>
        <v>11.16822429906542</v>
      </c>
      <c r="CH15" s="500">
        <f t="shared" si="32"/>
        <v>10.471698113207546</v>
      </c>
      <c r="CI15" s="500">
        <f t="shared" si="32"/>
        <v>9.5754716981132084</v>
      </c>
    </row>
    <row r="16" spans="1:87" s="507" customFormat="1">
      <c r="A16" s="857"/>
      <c r="B16" s="505"/>
      <c r="C16" s="505"/>
      <c r="D16" s="505"/>
      <c r="E16" s="505"/>
      <c r="F16" s="505"/>
      <c r="G16" s="505"/>
      <c r="H16" s="505"/>
      <c r="I16" s="505"/>
      <c r="J16" s="505"/>
      <c r="K16" s="505"/>
      <c r="L16" s="505"/>
      <c r="M16" s="505"/>
      <c r="N16" s="506"/>
      <c r="O16" s="505"/>
      <c r="P16" s="505"/>
      <c r="Q16" s="505"/>
      <c r="R16" s="505"/>
      <c r="AD16" s="521"/>
      <c r="AU16" s="521"/>
      <c r="BB16"/>
      <c r="BX16" s="566"/>
      <c r="BY16" s="566"/>
      <c r="BZ16" s="566"/>
      <c r="CA16" s="566"/>
      <c r="CB16" s="566"/>
    </row>
    <row r="17" spans="1:87" s="507" customFormat="1">
      <c r="A17" s="856" t="s">
        <v>382</v>
      </c>
      <c r="B17" s="856"/>
      <c r="C17" s="856"/>
      <c r="D17" s="856"/>
      <c r="E17" s="856"/>
      <c r="F17" s="856"/>
      <c r="G17" s="856"/>
      <c r="H17" s="856"/>
      <c r="I17" s="856"/>
      <c r="J17" s="856"/>
      <c r="K17" s="856"/>
      <c r="L17" s="856"/>
      <c r="M17" s="856"/>
      <c r="N17" s="856"/>
      <c r="O17" s="856"/>
      <c r="P17" s="856"/>
      <c r="Q17" s="856"/>
      <c r="R17" s="856"/>
      <c r="S17" s="856"/>
      <c r="T17" s="856"/>
      <c r="U17" s="856"/>
      <c r="V17" s="856"/>
      <c r="W17" s="856"/>
      <c r="X17" s="856"/>
      <c r="Y17" s="856"/>
      <c r="Z17" s="856"/>
      <c r="AA17" s="856"/>
      <c r="AB17" s="856"/>
      <c r="AC17" s="856"/>
      <c r="AD17" s="856"/>
      <c r="AE17" s="856"/>
      <c r="AF17" s="856"/>
      <c r="AG17" s="856"/>
      <c r="AH17" s="856"/>
      <c r="AI17" s="856"/>
      <c r="AJ17" s="856"/>
      <c r="AK17" s="856"/>
      <c r="AL17" s="856"/>
      <c r="AM17" s="856"/>
      <c r="AN17" s="856"/>
      <c r="AO17" s="856"/>
      <c r="AP17" s="856"/>
      <c r="AQ17" s="856"/>
      <c r="AR17" s="856"/>
      <c r="AS17" s="856"/>
      <c r="AT17" s="856"/>
      <c r="AU17" s="856"/>
      <c r="AV17" s="856"/>
      <c r="AW17" s="856"/>
      <c r="AX17" s="856"/>
      <c r="AY17" s="856"/>
      <c r="AZ17" s="856"/>
      <c r="BA17" s="856"/>
      <c r="BB17" s="856"/>
      <c r="BC17" s="856"/>
      <c r="BD17" s="856"/>
      <c r="BE17" s="856"/>
      <c r="BF17" s="856"/>
      <c r="BG17" s="856"/>
      <c r="BH17" s="856"/>
      <c r="BI17" s="856"/>
      <c r="BJ17" s="856"/>
      <c r="BK17" s="856"/>
      <c r="BL17" s="856"/>
      <c r="BM17" s="856"/>
      <c r="BN17" s="856"/>
      <c r="BO17" s="856"/>
      <c r="BP17" s="856"/>
      <c r="BQ17" s="856"/>
      <c r="BR17" s="856"/>
      <c r="BS17" s="856"/>
      <c r="BT17" s="856"/>
      <c r="BU17" s="856"/>
      <c r="BV17" s="856"/>
      <c r="BW17" s="856"/>
      <c r="BX17" s="566"/>
      <c r="BY17" s="566"/>
      <c r="BZ17" s="566"/>
      <c r="CA17" s="566"/>
      <c r="CB17" s="566"/>
    </row>
    <row r="18" spans="1:87" s="507" customFormat="1"/>
    <row r="19" spans="1:87" s="507" customFormat="1" ht="18.75" thickBot="1">
      <c r="A19" s="857"/>
      <c r="B19" s="857"/>
      <c r="C19" s="857"/>
      <c r="D19" s="857"/>
      <c r="E19" s="857"/>
      <c r="F19" s="857"/>
      <c r="G19" s="857"/>
      <c r="H19" s="857"/>
      <c r="I19" s="857"/>
      <c r="J19" s="857"/>
      <c r="K19" s="857"/>
      <c r="L19" s="857"/>
      <c r="M19" s="857"/>
      <c r="N19" s="857"/>
      <c r="O19" s="857"/>
      <c r="P19" s="857"/>
      <c r="Q19" s="857"/>
      <c r="R19" s="857"/>
      <c r="S19" s="857"/>
      <c r="T19" s="857"/>
      <c r="U19" s="857"/>
      <c r="V19" s="857"/>
      <c r="W19" s="857"/>
      <c r="X19" s="857"/>
      <c r="Y19" s="857"/>
      <c r="Z19" s="857"/>
      <c r="AA19" s="857"/>
      <c r="AB19" s="857"/>
      <c r="AC19" s="857"/>
      <c r="AD19" s="857"/>
      <c r="AE19" s="857"/>
      <c r="AF19" s="857"/>
      <c r="AG19" s="857"/>
      <c r="AH19" s="857"/>
      <c r="AI19" s="857"/>
      <c r="AJ19" s="857"/>
      <c r="AK19" s="857"/>
      <c r="AL19" s="857"/>
      <c r="AM19" s="857"/>
      <c r="AN19" s="857"/>
      <c r="AO19" s="857"/>
      <c r="AP19" s="857"/>
      <c r="AQ19" s="857"/>
      <c r="AR19" s="857"/>
      <c r="AS19" s="857"/>
      <c r="AT19" s="857"/>
      <c r="AU19" s="857"/>
      <c r="AV19" s="857"/>
      <c r="AW19" s="857"/>
      <c r="AX19" s="857"/>
      <c r="AY19" s="857"/>
      <c r="AZ19" s="857"/>
      <c r="BA19" s="857"/>
      <c r="BB19" s="857"/>
      <c r="BC19" s="857"/>
      <c r="BD19" s="857"/>
      <c r="BE19" s="857"/>
      <c r="BF19" s="857"/>
      <c r="BG19" s="857"/>
      <c r="BH19" s="857"/>
      <c r="BI19" s="857"/>
      <c r="BJ19" s="857"/>
      <c r="BK19" s="857"/>
      <c r="BL19" s="857"/>
      <c r="BM19" s="857"/>
      <c r="BN19" s="857"/>
      <c r="BO19" s="857"/>
      <c r="BP19" s="857"/>
      <c r="BQ19" s="857"/>
      <c r="BR19" s="857"/>
      <c r="BS19" s="857"/>
      <c r="BT19" s="726" t="s">
        <v>274</v>
      </c>
      <c r="BU19" s="726" t="s">
        <v>273</v>
      </c>
      <c r="BV19" s="726" t="s">
        <v>273</v>
      </c>
      <c r="BW19" s="857"/>
    </row>
    <row r="20" spans="1:87" s="507" customFormat="1" ht="18.75" thickBot="1">
      <c r="A20" s="626"/>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31">
        <v>43101</v>
      </c>
      <c r="AW20" s="631">
        <v>43132</v>
      </c>
      <c r="AX20" s="631">
        <v>43160</v>
      </c>
      <c r="AY20" s="631">
        <v>43191</v>
      </c>
      <c r="AZ20" s="631">
        <v>43221</v>
      </c>
      <c r="BA20" s="631">
        <v>43252</v>
      </c>
      <c r="BB20" s="631">
        <v>43283</v>
      </c>
      <c r="BC20" s="631">
        <v>43315</v>
      </c>
      <c r="BD20" s="631">
        <v>43347</v>
      </c>
      <c r="BE20" s="631">
        <v>43378</v>
      </c>
      <c r="BF20" s="631">
        <v>43410</v>
      </c>
      <c r="BG20" s="631">
        <v>43441</v>
      </c>
      <c r="BH20" s="716">
        <v>43466</v>
      </c>
      <c r="BI20" s="716">
        <v>43497</v>
      </c>
      <c r="BJ20" s="716">
        <v>43526</v>
      </c>
      <c r="BK20" s="716">
        <v>43558</v>
      </c>
      <c r="BL20" s="717">
        <v>43586</v>
      </c>
      <c r="BM20" s="717">
        <v>43617</v>
      </c>
      <c r="BN20" s="717">
        <v>43647</v>
      </c>
      <c r="BO20" s="717">
        <v>43678</v>
      </c>
      <c r="BP20" s="717">
        <v>43709</v>
      </c>
      <c r="BQ20" s="717">
        <v>43739</v>
      </c>
      <c r="BR20" s="717">
        <v>43770</v>
      </c>
      <c r="BS20" s="719">
        <v>43800</v>
      </c>
      <c r="BT20" s="720">
        <v>43831</v>
      </c>
      <c r="BU20" s="720">
        <v>43863</v>
      </c>
      <c r="BV20" s="720">
        <v>43895</v>
      </c>
      <c r="BW20" s="720">
        <v>43926</v>
      </c>
      <c r="BX20" s="720">
        <v>43952</v>
      </c>
      <c r="BY20" s="720">
        <v>43983</v>
      </c>
      <c r="BZ20" s="720">
        <v>44013</v>
      </c>
      <c r="CA20" s="720">
        <v>44044</v>
      </c>
      <c r="CB20" s="770">
        <v>44075</v>
      </c>
      <c r="CC20" s="770">
        <v>44105</v>
      </c>
      <c r="CD20" s="770">
        <v>44136</v>
      </c>
      <c r="CE20" s="770">
        <v>44166</v>
      </c>
      <c r="CF20" s="861">
        <v>44197</v>
      </c>
      <c r="CG20" s="803">
        <v>44228</v>
      </c>
      <c r="CH20" s="803">
        <v>44256</v>
      </c>
      <c r="CI20" s="803">
        <v>44287</v>
      </c>
    </row>
    <row r="21" spans="1:87" s="507" customFormat="1" ht="18" customHeight="1">
      <c r="A21" s="633" t="s">
        <v>250</v>
      </c>
      <c r="B21" s="634"/>
      <c r="C21" s="634"/>
      <c r="D21" s="634"/>
      <c r="E21" s="634"/>
      <c r="F21" s="634"/>
      <c r="G21" s="634"/>
      <c r="H21" s="634"/>
      <c r="I21" s="634"/>
      <c r="J21" s="634"/>
      <c r="K21" s="634"/>
      <c r="L21" s="634"/>
      <c r="M21" s="634"/>
      <c r="N21" s="635"/>
      <c r="O21" s="634"/>
      <c r="P21" s="634"/>
      <c r="Q21" s="634"/>
      <c r="R21" s="634"/>
      <c r="S21" s="636"/>
      <c r="T21" s="636"/>
      <c r="U21" s="636"/>
      <c r="V21" s="636"/>
      <c r="W21" s="636"/>
      <c r="X21" s="636"/>
      <c r="Y21" s="636"/>
      <c r="Z21" s="636"/>
      <c r="AA21" s="636"/>
      <c r="AB21" s="636"/>
      <c r="AC21" s="636"/>
      <c r="AD21" s="637"/>
      <c r="AE21" s="636"/>
      <c r="AF21" s="636"/>
      <c r="AG21" s="636"/>
      <c r="AH21" s="636"/>
      <c r="AI21" s="636"/>
      <c r="AJ21" s="636"/>
      <c r="AK21" s="636"/>
      <c r="AL21" s="636"/>
      <c r="AM21" s="636"/>
      <c r="AN21" s="636"/>
      <c r="AO21" s="636"/>
      <c r="AP21" s="636"/>
      <c r="AQ21" s="636"/>
      <c r="AR21" s="636"/>
      <c r="AS21" s="636"/>
      <c r="AT21" s="636"/>
      <c r="AU21" s="637"/>
      <c r="AV21" s="642">
        <f>(AV22+AV23+AV24)/3</f>
        <v>556.66666666666663</v>
      </c>
      <c r="AW21" s="642">
        <f>AVERAGE(AW22:AW25)</f>
        <v>530</v>
      </c>
      <c r="AX21" s="642">
        <f t="shared" ref="AX21:BH21" si="33">AVERAGE(AX22:AX25)</f>
        <v>482.5</v>
      </c>
      <c r="AY21" s="642">
        <f t="shared" si="33"/>
        <v>467.5</v>
      </c>
      <c r="AZ21" s="642">
        <f t="shared" si="33"/>
        <v>487.125</v>
      </c>
      <c r="BA21" s="642">
        <f t="shared" si="33"/>
        <v>555.75</v>
      </c>
      <c r="BB21" s="642">
        <f t="shared" si="33"/>
        <v>539.75</v>
      </c>
      <c r="BC21" s="642">
        <f t="shared" si="33"/>
        <v>560.625</v>
      </c>
      <c r="BD21" s="642">
        <f t="shared" si="33"/>
        <v>606.25</v>
      </c>
      <c r="BE21" s="642">
        <f t="shared" si="33"/>
        <v>651.875</v>
      </c>
      <c r="BF21" s="642">
        <f t="shared" si="33"/>
        <v>591.25</v>
      </c>
      <c r="BG21" s="642">
        <f t="shared" si="33"/>
        <v>453.75</v>
      </c>
      <c r="BH21" s="642">
        <f t="shared" si="33"/>
        <v>409.16666666666669</v>
      </c>
      <c r="BI21" s="642">
        <f t="shared" ref="BI21:BV21" si="34">AVERAGE(BI22:BI26)</f>
        <v>436</v>
      </c>
      <c r="BJ21" s="642">
        <f t="shared" si="34"/>
        <v>486</v>
      </c>
      <c r="BK21" s="642">
        <f t="shared" si="34"/>
        <v>513</v>
      </c>
      <c r="BL21" s="642">
        <f t="shared" si="34"/>
        <v>528.5</v>
      </c>
      <c r="BM21" s="642">
        <f t="shared" si="34"/>
        <v>428.75</v>
      </c>
      <c r="BN21" s="642">
        <f t="shared" si="34"/>
        <v>349.5</v>
      </c>
      <c r="BO21" s="642">
        <f t="shared" si="34"/>
        <v>380.625</v>
      </c>
      <c r="BP21" s="642">
        <f t="shared" si="34"/>
        <v>345.5</v>
      </c>
      <c r="BQ21" s="642">
        <f t="shared" si="34"/>
        <v>393.75</v>
      </c>
      <c r="BR21" s="642">
        <f t="shared" si="34"/>
        <v>432.5</v>
      </c>
      <c r="BS21" s="702">
        <f t="shared" si="34"/>
        <v>423.125</v>
      </c>
      <c r="BT21" s="702">
        <f t="shared" si="34"/>
        <v>485.625</v>
      </c>
      <c r="BU21" s="702">
        <f t="shared" si="34"/>
        <v>547.5</v>
      </c>
      <c r="BV21" s="702">
        <f t="shared" si="34"/>
        <v>407.5</v>
      </c>
      <c r="BW21" s="702">
        <f t="shared" ref="BW21:CI21" si="35">AVERAGE(BW22:BW27)</f>
        <v>278.75</v>
      </c>
      <c r="BX21" s="702">
        <f t="shared" si="35"/>
        <v>339.16666666666669</v>
      </c>
      <c r="BY21" s="674">
        <f t="shared" si="35"/>
        <v>320</v>
      </c>
      <c r="BZ21" s="674">
        <f t="shared" si="35"/>
        <v>335.83333333333331</v>
      </c>
      <c r="CA21" s="674">
        <f t="shared" si="35"/>
        <v>352.5</v>
      </c>
      <c r="CB21" s="771">
        <f t="shared" si="35"/>
        <v>361.66666666666669</v>
      </c>
      <c r="CC21" s="771">
        <f t="shared" si="35"/>
        <v>369.58333333333331</v>
      </c>
      <c r="CD21" s="771">
        <f t="shared" si="35"/>
        <v>432.5</v>
      </c>
      <c r="CE21" s="771">
        <f t="shared" si="35"/>
        <v>455.83333333333331</v>
      </c>
      <c r="CF21" s="771">
        <f t="shared" si="35"/>
        <v>474.16666666666669</v>
      </c>
      <c r="CG21" s="771">
        <f t="shared" si="35"/>
        <v>596.66666666666663</v>
      </c>
      <c r="CH21" s="771">
        <f t="shared" si="35"/>
        <v>554.16666666666663</v>
      </c>
      <c r="CI21" s="771">
        <f t="shared" si="35"/>
        <v>507.5</v>
      </c>
    </row>
    <row r="22" spans="1:87" s="507" customFormat="1" ht="18" customHeight="1">
      <c r="A22" s="624" t="s">
        <v>240</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5">
        <v>575</v>
      </c>
      <c r="AW22" s="646">
        <v>540</v>
      </c>
      <c r="AX22" s="652">
        <f t="shared" ref="AX22:CI27" si="36">(AX30+AX38)/2</f>
        <v>475</v>
      </c>
      <c r="AY22" s="657">
        <f t="shared" si="36"/>
        <v>465</v>
      </c>
      <c r="AZ22" s="657">
        <f t="shared" si="36"/>
        <v>485</v>
      </c>
      <c r="BA22" s="652">
        <f t="shared" si="36"/>
        <v>560</v>
      </c>
      <c r="BB22" s="657">
        <f t="shared" si="36"/>
        <v>540</v>
      </c>
      <c r="BC22" s="657">
        <f t="shared" si="36"/>
        <v>560</v>
      </c>
      <c r="BD22" s="657">
        <f t="shared" si="36"/>
        <v>602.5</v>
      </c>
      <c r="BE22" s="652">
        <f t="shared" si="36"/>
        <v>657.5</v>
      </c>
      <c r="BF22" s="657">
        <f t="shared" si="36"/>
        <v>605</v>
      </c>
      <c r="BG22" s="657">
        <f t="shared" si="36"/>
        <v>460</v>
      </c>
      <c r="BH22" s="652">
        <f t="shared" si="36"/>
        <v>415</v>
      </c>
      <c r="BI22" s="657">
        <f t="shared" si="36"/>
        <v>435</v>
      </c>
      <c r="BJ22" s="657">
        <f t="shared" si="36"/>
        <v>485</v>
      </c>
      <c r="BK22" s="652">
        <f t="shared" si="36"/>
        <v>525</v>
      </c>
      <c r="BL22" s="657">
        <f t="shared" si="36"/>
        <v>520</v>
      </c>
      <c r="BM22" s="657">
        <f t="shared" si="36"/>
        <v>440</v>
      </c>
      <c r="BN22" s="657">
        <f t="shared" si="36"/>
        <v>352.5</v>
      </c>
      <c r="BO22" s="652">
        <f t="shared" si="36"/>
        <v>375</v>
      </c>
      <c r="BP22" s="657">
        <f t="shared" si="36"/>
        <v>345</v>
      </c>
      <c r="BQ22" s="657">
        <f t="shared" si="36"/>
        <v>382.5</v>
      </c>
      <c r="BR22" s="657">
        <f t="shared" si="36"/>
        <v>425</v>
      </c>
      <c r="BS22" s="652">
        <f t="shared" si="36"/>
        <v>427.5</v>
      </c>
      <c r="BT22" s="711">
        <f t="shared" si="36"/>
        <v>485</v>
      </c>
      <c r="BU22" s="657">
        <f t="shared" si="36"/>
        <v>550</v>
      </c>
      <c r="BV22" s="652">
        <f t="shared" si="36"/>
        <v>425</v>
      </c>
      <c r="BW22" s="652">
        <f t="shared" si="36"/>
        <v>275</v>
      </c>
      <c r="BX22" s="724">
        <f t="shared" si="36"/>
        <v>352.5</v>
      </c>
      <c r="BY22" s="724">
        <f t="shared" si="36"/>
        <v>310</v>
      </c>
      <c r="BZ22" s="724">
        <f t="shared" si="36"/>
        <v>345</v>
      </c>
      <c r="CA22" s="652">
        <f t="shared" si="36"/>
        <v>355</v>
      </c>
      <c r="CB22" s="724">
        <f t="shared" si="36"/>
        <v>365</v>
      </c>
      <c r="CC22" s="724">
        <f t="shared" si="36"/>
        <v>370</v>
      </c>
      <c r="CD22" s="724">
        <f t="shared" si="36"/>
        <v>430</v>
      </c>
      <c r="CE22" s="724">
        <f t="shared" si="36"/>
        <v>450</v>
      </c>
      <c r="CF22" s="862">
        <f t="shared" si="36"/>
        <v>480</v>
      </c>
      <c r="CG22" s="772">
        <f t="shared" si="36"/>
        <v>620</v>
      </c>
      <c r="CH22" s="772">
        <f t="shared" si="36"/>
        <v>560</v>
      </c>
      <c r="CI22" s="772">
        <f t="shared" si="36"/>
        <v>480</v>
      </c>
    </row>
    <row r="23" spans="1:87" s="507" customFormat="1" ht="18" customHeight="1">
      <c r="A23" s="624" t="s">
        <v>255</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550</v>
      </c>
      <c r="AW23" s="646">
        <v>530</v>
      </c>
      <c r="AX23" s="651">
        <f t="shared" si="36"/>
        <v>490</v>
      </c>
      <c r="AY23" s="657">
        <f t="shared" si="36"/>
        <v>465</v>
      </c>
      <c r="AZ23" s="657">
        <f t="shared" si="36"/>
        <v>485</v>
      </c>
      <c r="BA23" s="657">
        <f t="shared" si="36"/>
        <v>550</v>
      </c>
      <c r="BB23" s="652">
        <f t="shared" si="36"/>
        <v>542.5</v>
      </c>
      <c r="BC23" s="662">
        <f t="shared" si="36"/>
        <v>567.5</v>
      </c>
      <c r="BD23" s="652">
        <f t="shared" si="36"/>
        <v>610</v>
      </c>
      <c r="BE23" s="657">
        <f t="shared" si="36"/>
        <v>660</v>
      </c>
      <c r="BF23" s="657">
        <f t="shared" si="36"/>
        <v>585</v>
      </c>
      <c r="BG23" s="657">
        <f t="shared" si="36"/>
        <v>460</v>
      </c>
      <c r="BH23" s="657">
        <f t="shared" si="36"/>
        <v>407.5</v>
      </c>
      <c r="BI23" s="657">
        <f t="shared" si="36"/>
        <v>437.5</v>
      </c>
      <c r="BJ23" s="657">
        <f t="shared" si="36"/>
        <v>490</v>
      </c>
      <c r="BK23" s="657">
        <f t="shared" si="36"/>
        <v>510</v>
      </c>
      <c r="BL23" s="652">
        <f t="shared" si="36"/>
        <v>527.5</v>
      </c>
      <c r="BM23" s="657">
        <f t="shared" si="36"/>
        <v>430</v>
      </c>
      <c r="BN23" s="657">
        <f t="shared" si="36"/>
        <v>355</v>
      </c>
      <c r="BO23" s="657">
        <f t="shared" si="36"/>
        <v>395</v>
      </c>
      <c r="BP23" s="657">
        <f t="shared" si="36"/>
        <v>345</v>
      </c>
      <c r="BQ23" s="657">
        <f t="shared" si="36"/>
        <v>397.5</v>
      </c>
      <c r="BR23" s="657">
        <f t="shared" si="36"/>
        <v>430</v>
      </c>
      <c r="BS23" s="657">
        <f t="shared" si="36"/>
        <v>420</v>
      </c>
      <c r="BT23" s="652">
        <f t="shared" si="36"/>
        <v>500</v>
      </c>
      <c r="BU23" s="657">
        <f t="shared" si="36"/>
        <v>545</v>
      </c>
      <c r="BV23" s="657">
        <f t="shared" si="36"/>
        <v>410</v>
      </c>
      <c r="BW23" s="652">
        <f t="shared" si="36"/>
        <v>275</v>
      </c>
      <c r="BX23" s="630">
        <f>(BX31+BX39)/2</f>
        <v>342.5</v>
      </c>
      <c r="BY23" s="724">
        <f>(BY31+BY39)/2</f>
        <v>332.5</v>
      </c>
      <c r="BZ23" s="724">
        <f>(BZ31+BZ39)/2</f>
        <v>322.5</v>
      </c>
      <c r="CA23" s="652">
        <f>(CA31+CA39)/2</f>
        <v>355</v>
      </c>
      <c r="CB23" s="772">
        <f>(CB31+CB39)/2</f>
        <v>360</v>
      </c>
      <c r="CC23" s="772">
        <f t="shared" si="36"/>
        <v>372.5</v>
      </c>
      <c r="CD23" s="724">
        <f t="shared" si="36"/>
        <v>430</v>
      </c>
      <c r="CE23" s="724">
        <f t="shared" si="36"/>
        <v>465</v>
      </c>
      <c r="CF23" s="862">
        <f t="shared" si="36"/>
        <v>470</v>
      </c>
      <c r="CG23" s="772">
        <f t="shared" si="36"/>
        <v>577.5</v>
      </c>
      <c r="CH23" s="772">
        <f t="shared" si="36"/>
        <v>545</v>
      </c>
      <c r="CI23" s="772">
        <f t="shared" ref="CI23" si="37">(CI31+CI39)/2</f>
        <v>490</v>
      </c>
    </row>
    <row r="24" spans="1:87" s="507" customFormat="1" ht="18" customHeight="1">
      <c r="A24" s="624" t="s">
        <v>241</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7">
        <v>545</v>
      </c>
      <c r="AW24" s="646">
        <v>530</v>
      </c>
      <c r="AX24" s="651">
        <f t="shared" si="36"/>
        <v>487.5</v>
      </c>
      <c r="AY24" s="657">
        <f t="shared" si="36"/>
        <v>470</v>
      </c>
      <c r="AZ24" s="657">
        <f t="shared" si="36"/>
        <v>486</v>
      </c>
      <c r="BA24" s="657">
        <f t="shared" si="36"/>
        <v>550</v>
      </c>
      <c r="BB24" s="657">
        <f t="shared" si="36"/>
        <v>535</v>
      </c>
      <c r="BC24" s="657">
        <f t="shared" si="36"/>
        <v>560</v>
      </c>
      <c r="BD24" s="657">
        <f t="shared" si="36"/>
        <v>605</v>
      </c>
      <c r="BE24" s="657">
        <f t="shared" si="36"/>
        <v>640</v>
      </c>
      <c r="BF24" s="657">
        <f t="shared" si="36"/>
        <v>600</v>
      </c>
      <c r="BG24" s="657">
        <f t="shared" si="36"/>
        <v>455</v>
      </c>
      <c r="BH24" s="657">
        <f t="shared" si="36"/>
        <v>405</v>
      </c>
      <c r="BI24" s="652">
        <f t="shared" si="36"/>
        <v>440</v>
      </c>
      <c r="BJ24" s="657">
        <f t="shared" si="36"/>
        <v>480</v>
      </c>
      <c r="BK24" s="657">
        <f t="shared" si="36"/>
        <v>507.5</v>
      </c>
      <c r="BL24" s="657">
        <f t="shared" si="36"/>
        <v>535</v>
      </c>
      <c r="BM24" s="652">
        <f t="shared" si="36"/>
        <v>420</v>
      </c>
      <c r="BN24" s="657">
        <f t="shared" si="36"/>
        <v>325</v>
      </c>
      <c r="BO24" s="657">
        <f t="shared" si="36"/>
        <v>377.5</v>
      </c>
      <c r="BP24" s="657">
        <f t="shared" si="36"/>
        <v>342.5</v>
      </c>
      <c r="BQ24" s="657">
        <f t="shared" si="36"/>
        <v>395</v>
      </c>
      <c r="BR24" s="657">
        <f t="shared" si="36"/>
        <v>435</v>
      </c>
      <c r="BS24" s="657">
        <f t="shared" si="36"/>
        <v>425</v>
      </c>
      <c r="BT24" s="711">
        <f t="shared" si="36"/>
        <v>490</v>
      </c>
      <c r="BU24" s="652">
        <f t="shared" si="36"/>
        <v>540</v>
      </c>
      <c r="BV24" s="657">
        <f t="shared" si="36"/>
        <v>375</v>
      </c>
      <c r="BW24" s="652">
        <f t="shared" si="36"/>
        <v>275</v>
      </c>
      <c r="BX24" s="630">
        <f t="shared" si="36"/>
        <v>342.5</v>
      </c>
      <c r="BY24" s="724">
        <f t="shared" si="36"/>
        <v>317.5</v>
      </c>
      <c r="BZ24" s="724">
        <f t="shared" si="36"/>
        <v>332.5</v>
      </c>
      <c r="CA24" s="724">
        <f t="shared" si="36"/>
        <v>342.5</v>
      </c>
      <c r="CB24" s="724">
        <f t="shared" si="36"/>
        <v>355</v>
      </c>
      <c r="CC24" s="724">
        <f t="shared" si="36"/>
        <v>367.5</v>
      </c>
      <c r="CD24" s="724">
        <f t="shared" si="36"/>
        <v>425</v>
      </c>
      <c r="CE24" s="772">
        <f t="shared" si="36"/>
        <v>455</v>
      </c>
      <c r="CF24" s="862">
        <f t="shared" si="36"/>
        <v>472.5</v>
      </c>
      <c r="CG24" s="772">
        <f t="shared" si="36"/>
        <v>582.5</v>
      </c>
      <c r="CH24" s="772">
        <f t="shared" si="36"/>
        <v>570</v>
      </c>
      <c r="CI24" s="772">
        <f t="shared" ref="CI24" si="38">(CI32+CI40)/2</f>
        <v>560</v>
      </c>
    </row>
    <row r="25" spans="1:87" s="507" customFormat="1" ht="18" customHeight="1">
      <c r="A25" s="624" t="s">
        <v>242</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v>520</v>
      </c>
      <c r="AX25" s="651">
        <f t="shared" si="36"/>
        <v>477.5</v>
      </c>
      <c r="AY25" s="657">
        <f t="shared" si="36"/>
        <v>470</v>
      </c>
      <c r="AZ25" s="652">
        <f t="shared" si="36"/>
        <v>492.5</v>
      </c>
      <c r="BA25" s="657">
        <f t="shared" si="36"/>
        <v>563</v>
      </c>
      <c r="BB25" s="657">
        <f t="shared" si="36"/>
        <v>541.5</v>
      </c>
      <c r="BC25" s="657">
        <f t="shared" si="36"/>
        <v>555</v>
      </c>
      <c r="BD25" s="657">
        <f t="shared" si="36"/>
        <v>607.5</v>
      </c>
      <c r="BE25" s="657">
        <f t="shared" si="36"/>
        <v>650</v>
      </c>
      <c r="BF25" s="652">
        <f t="shared" si="36"/>
        <v>575</v>
      </c>
      <c r="BG25" s="652">
        <f t="shared" si="36"/>
        <v>440</v>
      </c>
      <c r="BH25" s="652"/>
      <c r="BI25" s="657">
        <f t="shared" si="36"/>
        <v>432.5</v>
      </c>
      <c r="BJ25" s="652">
        <f t="shared" si="36"/>
        <v>492.5</v>
      </c>
      <c r="BK25" s="657">
        <f t="shared" si="36"/>
        <v>512.5</v>
      </c>
      <c r="BL25" s="657">
        <f t="shared" si="36"/>
        <v>535</v>
      </c>
      <c r="BM25" s="652">
        <f t="shared" si="36"/>
        <v>425</v>
      </c>
      <c r="BN25" s="652">
        <f t="shared" si="36"/>
        <v>360</v>
      </c>
      <c r="BO25" s="652">
        <f t="shared" si="36"/>
        <v>375</v>
      </c>
      <c r="BP25" s="657">
        <f t="shared" si="36"/>
        <v>345</v>
      </c>
      <c r="BQ25" s="652">
        <f t="shared" si="36"/>
        <v>400</v>
      </c>
      <c r="BR25" s="657">
        <f t="shared" si="36"/>
        <v>435</v>
      </c>
      <c r="BS25" s="657"/>
      <c r="BT25" s="705"/>
      <c r="BU25" s="706"/>
      <c r="BV25" s="657">
        <f>(BV33+BV41)/2</f>
        <v>420</v>
      </c>
      <c r="BW25" s="657">
        <f>(BW33+BW41)/2</f>
        <v>290</v>
      </c>
      <c r="BX25" s="724">
        <f t="shared" si="36"/>
        <v>352.5</v>
      </c>
      <c r="BY25" s="652">
        <f t="shared" si="36"/>
        <v>337.5</v>
      </c>
      <c r="BZ25" s="724">
        <f t="shared" si="36"/>
        <v>342.5</v>
      </c>
      <c r="CA25" s="724">
        <f t="shared" si="36"/>
        <v>365</v>
      </c>
      <c r="CB25" s="724">
        <f t="shared" si="36"/>
        <v>370</v>
      </c>
      <c r="CC25" s="724">
        <f t="shared" si="36"/>
        <v>367.5</v>
      </c>
      <c r="CD25" s="772">
        <f t="shared" si="36"/>
        <v>435</v>
      </c>
      <c r="CE25" s="772">
        <f t="shared" si="36"/>
        <v>455</v>
      </c>
      <c r="CF25" s="772">
        <f t="shared" si="36"/>
        <v>490</v>
      </c>
      <c r="CG25" s="772">
        <f t="shared" si="36"/>
        <v>600</v>
      </c>
      <c r="CH25" s="772">
        <f t="shared" si="36"/>
        <v>580</v>
      </c>
      <c r="CI25" s="772">
        <f t="shared" ref="CI25" si="39">(CI33+CI41)/2</f>
        <v>535</v>
      </c>
    </row>
    <row r="26" spans="1:87" s="507" customFormat="1" ht="18" customHeight="1">
      <c r="A26" s="624" t="s">
        <v>254</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f>(BI34+BI42)/2</f>
        <v>435</v>
      </c>
      <c r="BJ26" s="657">
        <f>(BJ34+BJ42)/2</f>
        <v>482.5</v>
      </c>
      <c r="BK26" s="657">
        <f>(BK34+BK42)/2</f>
        <v>510</v>
      </c>
      <c r="BL26" s="657">
        <f>(BL34+BL42)/2</f>
        <v>525</v>
      </c>
      <c r="BM26" s="652"/>
      <c r="BN26" s="657">
        <f>(BN34+BN42)/2</f>
        <v>355</v>
      </c>
      <c r="BO26" s="662"/>
      <c r="BP26" s="652">
        <f>(BP34+BP42)/2</f>
        <v>350</v>
      </c>
      <c r="BQ26" s="652"/>
      <c r="BR26" s="652">
        <f>(BR34+BR42)/2</f>
        <v>437.5</v>
      </c>
      <c r="BS26" s="657">
        <f>(BS34+BS42)/2</f>
        <v>420</v>
      </c>
      <c r="BT26" s="711">
        <f>(BT34+BT42)/2</f>
        <v>467.5</v>
      </c>
      <c r="BU26" s="657">
        <f>(BU34+BU42)/2</f>
        <v>555</v>
      </c>
      <c r="BV26" s="652"/>
      <c r="BW26" s="657">
        <f t="shared" ref="BW26:BY27" si="40">(BW34+BW42)/2</f>
        <v>277.5</v>
      </c>
      <c r="BX26" s="672">
        <f t="shared" si="40"/>
        <v>342.5</v>
      </c>
      <c r="BY26" s="724">
        <f t="shared" si="40"/>
        <v>290</v>
      </c>
      <c r="BZ26" s="652">
        <f t="shared" si="36"/>
        <v>352.5</v>
      </c>
      <c r="CA26" s="724">
        <f t="shared" si="36"/>
        <v>362.5</v>
      </c>
      <c r="CB26" s="724">
        <f t="shared" si="36"/>
        <v>367.5</v>
      </c>
      <c r="CC26" s="772">
        <f t="shared" si="36"/>
        <v>372.5</v>
      </c>
      <c r="CD26" s="772">
        <f t="shared" si="36"/>
        <v>435</v>
      </c>
      <c r="CE26" s="772">
        <f t="shared" si="36"/>
        <v>455</v>
      </c>
      <c r="CF26" s="862">
        <f t="shared" si="36"/>
        <v>462.5</v>
      </c>
      <c r="CG26" s="772">
        <f t="shared" si="36"/>
        <v>590</v>
      </c>
      <c r="CH26" s="772">
        <f t="shared" si="36"/>
        <v>490</v>
      </c>
      <c r="CI26" s="772">
        <f t="shared" ref="CI26" si="41">(CI34+CI42)/2</f>
        <v>450</v>
      </c>
    </row>
    <row r="27" spans="1:87" s="507" customFormat="1" ht="18" customHeight="1">
      <c r="A27" s="624" t="s">
        <v>279</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41"/>
      <c r="AW27" s="648"/>
      <c r="AX27" s="651"/>
      <c r="AY27" s="657"/>
      <c r="AZ27" s="652"/>
      <c r="BA27" s="657"/>
      <c r="BB27" s="657"/>
      <c r="BC27" s="657"/>
      <c r="BD27" s="657"/>
      <c r="BE27" s="657"/>
      <c r="BF27" s="652"/>
      <c r="BG27" s="652"/>
      <c r="BH27" s="652"/>
      <c r="BI27" s="657"/>
      <c r="BJ27" s="657"/>
      <c r="BK27" s="657"/>
      <c r="BL27" s="657"/>
      <c r="BM27" s="652"/>
      <c r="BN27" s="657"/>
      <c r="BO27" s="662"/>
      <c r="BP27" s="652"/>
      <c r="BQ27" s="652"/>
      <c r="BR27" s="652"/>
      <c r="BS27" s="657"/>
      <c r="BT27" s="711"/>
      <c r="BU27" s="657"/>
      <c r="BV27" s="652"/>
      <c r="BW27" s="657">
        <f t="shared" si="40"/>
        <v>280</v>
      </c>
      <c r="BX27" s="724">
        <f t="shared" si="40"/>
        <v>302.5</v>
      </c>
      <c r="BY27" s="724">
        <f t="shared" si="40"/>
        <v>332.5</v>
      </c>
      <c r="BZ27" s="724">
        <f t="shared" si="36"/>
        <v>320</v>
      </c>
      <c r="CA27" s="724">
        <f t="shared" si="36"/>
        <v>335</v>
      </c>
      <c r="CB27" s="724">
        <f t="shared" si="36"/>
        <v>352.5</v>
      </c>
      <c r="CC27" s="724">
        <f t="shared" si="36"/>
        <v>367.5</v>
      </c>
      <c r="CD27" s="724">
        <f t="shared" si="36"/>
        <v>440</v>
      </c>
      <c r="CE27" s="772">
        <f t="shared" si="36"/>
        <v>455</v>
      </c>
      <c r="CF27" s="862">
        <f t="shared" si="36"/>
        <v>470</v>
      </c>
      <c r="CG27" s="772">
        <f t="shared" si="36"/>
        <v>610</v>
      </c>
      <c r="CH27" s="772">
        <f t="shared" si="36"/>
        <v>580</v>
      </c>
      <c r="CI27" s="772">
        <f t="shared" ref="CI27" si="42">(CI35+CI43)/2</f>
        <v>530</v>
      </c>
    </row>
    <row r="28" spans="1:87" s="507" customFormat="1" ht="18" customHeight="1">
      <c r="A28" s="625"/>
      <c r="B28" s="627"/>
      <c r="C28" s="627"/>
      <c r="D28" s="627"/>
      <c r="E28" s="627"/>
      <c r="F28" s="627"/>
      <c r="G28" s="627"/>
      <c r="H28" s="627"/>
      <c r="I28" s="627"/>
      <c r="J28" s="627"/>
      <c r="K28" s="627"/>
      <c r="L28" s="627"/>
      <c r="M28" s="627"/>
      <c r="N28" s="627"/>
      <c r="O28" s="627"/>
      <c r="P28" s="627"/>
      <c r="Q28" s="627"/>
      <c r="R28" s="627"/>
      <c r="S28" s="627"/>
      <c r="T28" s="627"/>
      <c r="U28" s="627"/>
      <c r="V28" s="627"/>
      <c r="W28" s="627"/>
      <c r="X28" s="627"/>
      <c r="Y28" s="627"/>
      <c r="Z28" s="627"/>
      <c r="AA28" s="627"/>
      <c r="AB28" s="627"/>
      <c r="AC28" s="627"/>
      <c r="AD28" s="643"/>
      <c r="AE28" s="627"/>
      <c r="AF28" s="627"/>
      <c r="AG28" s="627"/>
      <c r="AH28" s="627"/>
      <c r="AI28" s="627"/>
      <c r="AJ28" s="627"/>
      <c r="AK28" s="627"/>
      <c r="AL28" s="627"/>
      <c r="AM28" s="627"/>
      <c r="AN28" s="627"/>
      <c r="AO28" s="627"/>
      <c r="AP28" s="627"/>
      <c r="AQ28" s="627"/>
      <c r="AR28" s="627"/>
      <c r="AS28" s="627"/>
      <c r="AT28" s="627"/>
      <c r="AU28" s="643"/>
      <c r="AV28" s="644"/>
      <c r="AW28" s="644"/>
      <c r="AX28" s="644"/>
      <c r="AY28" s="632"/>
      <c r="AZ28" s="644"/>
      <c r="BA28" s="644"/>
      <c r="BB28" s="644"/>
      <c r="BC28" s="644"/>
      <c r="BD28" s="644"/>
      <c r="BE28" s="644"/>
      <c r="BF28" s="644"/>
      <c r="BG28" s="644"/>
      <c r="BH28" s="644"/>
      <c r="BI28" s="644"/>
      <c r="BJ28" s="644"/>
      <c r="BK28" s="627"/>
      <c r="BL28" s="627"/>
      <c r="BM28" s="627"/>
      <c r="BN28" s="627"/>
      <c r="BO28" s="627"/>
      <c r="BP28" s="627"/>
      <c r="BQ28" s="627"/>
      <c r="BR28" s="627"/>
      <c r="BS28" s="627"/>
      <c r="BT28" s="505"/>
      <c r="BU28" s="505"/>
      <c r="BV28" s="505"/>
      <c r="BW28" s="505"/>
      <c r="BX28" s="505"/>
      <c r="BY28" s="505"/>
      <c r="BZ28" s="505"/>
      <c r="CA28" s="505"/>
      <c r="CB28" s="505"/>
    </row>
    <row r="29" spans="1:87" s="507" customFormat="1" ht="18" customHeight="1">
      <c r="A29" s="638" t="s">
        <v>251</v>
      </c>
      <c r="B29" s="639"/>
      <c r="C29" s="639"/>
      <c r="D29" s="639"/>
      <c r="E29" s="639"/>
      <c r="F29" s="639"/>
      <c r="G29" s="639"/>
      <c r="H29" s="639"/>
      <c r="I29" s="639"/>
      <c r="J29" s="639"/>
      <c r="K29" s="639"/>
      <c r="L29" s="639"/>
      <c r="M29" s="639"/>
      <c r="N29" s="640"/>
      <c r="O29" s="639"/>
      <c r="P29" s="639"/>
      <c r="Q29" s="639"/>
      <c r="R29" s="639"/>
      <c r="S29" s="637"/>
      <c r="T29" s="637"/>
      <c r="U29" s="637"/>
      <c r="V29" s="637"/>
      <c r="W29" s="637"/>
      <c r="X29" s="637"/>
      <c r="Y29" s="637"/>
      <c r="Z29" s="637"/>
      <c r="AA29" s="637"/>
      <c r="AB29" s="637"/>
      <c r="AC29" s="637"/>
      <c r="AD29" s="637"/>
      <c r="AE29" s="637"/>
      <c r="AF29" s="637"/>
      <c r="AG29" s="637"/>
      <c r="AH29" s="637"/>
      <c r="AI29" s="637"/>
      <c r="AJ29" s="637"/>
      <c r="AK29" s="637"/>
      <c r="AL29" s="637"/>
      <c r="AM29" s="637"/>
      <c r="AN29" s="637"/>
      <c r="AO29" s="637"/>
      <c r="AP29" s="637"/>
      <c r="AQ29" s="637"/>
      <c r="AR29" s="637"/>
      <c r="AS29" s="637"/>
      <c r="AT29" s="637"/>
      <c r="AU29" s="637"/>
      <c r="AV29" s="637"/>
      <c r="AW29" s="637"/>
      <c r="AX29" s="642">
        <f>AVERAGE(AX30:AX33)</f>
        <v>490</v>
      </c>
      <c r="AY29" s="642">
        <f t="shared" ref="AY29:BD29" si="43">AVERAGE(AY30:AY33)</f>
        <v>471.25</v>
      </c>
      <c r="AZ29" s="642">
        <v>484</v>
      </c>
      <c r="BA29" s="642">
        <f t="shared" si="43"/>
        <v>555.75</v>
      </c>
      <c r="BB29" s="642">
        <f t="shared" si="43"/>
        <v>536.25</v>
      </c>
      <c r="BC29" s="642">
        <f t="shared" si="43"/>
        <v>552.5</v>
      </c>
      <c r="BD29" s="642">
        <f t="shared" si="43"/>
        <v>595</v>
      </c>
      <c r="BE29" s="642">
        <f t="shared" ref="BE29:BS29" si="44">AVERAGE(BE30:BE34)</f>
        <v>642</v>
      </c>
      <c r="BF29" s="642">
        <f t="shared" si="44"/>
        <v>597</v>
      </c>
      <c r="BG29" s="642">
        <f t="shared" si="44"/>
        <v>461</v>
      </c>
      <c r="BH29" s="642">
        <f t="shared" si="44"/>
        <v>416.66666666666669</v>
      </c>
      <c r="BI29" s="642">
        <f t="shared" si="44"/>
        <v>429</v>
      </c>
      <c r="BJ29" s="642">
        <f t="shared" si="44"/>
        <v>472</v>
      </c>
      <c r="BK29" s="642">
        <f t="shared" si="44"/>
        <v>503</v>
      </c>
      <c r="BL29" s="642">
        <f t="shared" si="44"/>
        <v>524</v>
      </c>
      <c r="BM29" s="642">
        <f t="shared" si="44"/>
        <v>438.75</v>
      </c>
      <c r="BN29" s="642">
        <f t="shared" si="44"/>
        <v>357</v>
      </c>
      <c r="BO29" s="642">
        <f t="shared" si="44"/>
        <v>386.25</v>
      </c>
      <c r="BP29" s="642">
        <f t="shared" si="44"/>
        <v>340</v>
      </c>
      <c r="BQ29" s="642">
        <f t="shared" si="44"/>
        <v>380</v>
      </c>
      <c r="BR29" s="642">
        <f t="shared" si="44"/>
        <v>424</v>
      </c>
      <c r="BS29" s="642">
        <f t="shared" si="44"/>
        <v>417.5</v>
      </c>
      <c r="BT29" s="642">
        <f>AVERAGE(BT30:BT34)</f>
        <v>475</v>
      </c>
      <c r="BU29" s="642">
        <f>AVERAGE(BU30:BU34)</f>
        <v>533.75</v>
      </c>
      <c r="BV29" s="642">
        <f>AVERAGE(BV30:BV34)</f>
        <v>378.75</v>
      </c>
      <c r="BW29" s="642">
        <f t="shared" ref="BW29:CH29" si="45">AVERAGE(BW30:BW35)</f>
        <v>266.66666666666669</v>
      </c>
      <c r="BX29" s="642">
        <f t="shared" si="45"/>
        <v>336.66666666666669</v>
      </c>
      <c r="BY29" s="642">
        <f t="shared" si="45"/>
        <v>328.33333333333331</v>
      </c>
      <c r="BZ29" s="642">
        <f t="shared" si="45"/>
        <v>343.75</v>
      </c>
      <c r="CA29" s="642">
        <f t="shared" si="45"/>
        <v>358.33333333333331</v>
      </c>
      <c r="CB29" s="642">
        <f t="shared" si="45"/>
        <v>366.66666666666669</v>
      </c>
      <c r="CC29" s="642">
        <f t="shared" si="45"/>
        <v>366.66666666666669</v>
      </c>
      <c r="CD29" s="642">
        <f t="shared" si="45"/>
        <v>427.5</v>
      </c>
      <c r="CE29" s="642">
        <f t="shared" si="45"/>
        <v>450.83333333333331</v>
      </c>
      <c r="CF29" s="854">
        <f t="shared" si="45"/>
        <v>479.16666666666669</v>
      </c>
      <c r="CG29" s="773">
        <f t="shared" si="45"/>
        <v>612.5</v>
      </c>
      <c r="CH29" s="773">
        <f t="shared" si="45"/>
        <v>567.5</v>
      </c>
      <c r="CI29" s="773">
        <f>AVERAGE(CI30:CI35)</f>
        <v>513.33333333333337</v>
      </c>
    </row>
    <row r="30" spans="1:87" s="507" customFormat="1">
      <c r="A30" s="624" t="s">
        <v>240</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470</v>
      </c>
      <c r="AZ30" s="647">
        <v>480</v>
      </c>
      <c r="BA30" s="652">
        <v>560</v>
      </c>
      <c r="BB30" s="647">
        <v>535</v>
      </c>
      <c r="BC30" s="657">
        <v>550</v>
      </c>
      <c r="BD30" s="657">
        <v>590</v>
      </c>
      <c r="BE30" s="657">
        <v>645</v>
      </c>
      <c r="BF30" s="657">
        <v>610</v>
      </c>
      <c r="BG30" s="657">
        <v>470</v>
      </c>
      <c r="BH30" s="662">
        <v>420</v>
      </c>
      <c r="BI30" s="630">
        <v>430</v>
      </c>
      <c r="BJ30" s="657">
        <v>470</v>
      </c>
      <c r="BK30" s="630">
        <v>510</v>
      </c>
      <c r="BL30" s="657">
        <v>510</v>
      </c>
      <c r="BM30" s="657">
        <v>450</v>
      </c>
      <c r="BN30" s="657">
        <v>360</v>
      </c>
      <c r="BO30" s="630">
        <v>380</v>
      </c>
      <c r="BP30" s="657">
        <v>340</v>
      </c>
      <c r="BQ30" s="657">
        <v>380</v>
      </c>
      <c r="BR30" s="657">
        <v>415</v>
      </c>
      <c r="BS30" s="630">
        <v>420</v>
      </c>
      <c r="BT30" s="712">
        <v>470</v>
      </c>
      <c r="BU30" s="724">
        <v>535</v>
      </c>
      <c r="BV30" s="630">
        <v>400</v>
      </c>
      <c r="BW30" s="724">
        <v>260</v>
      </c>
      <c r="BX30" s="724">
        <v>350</v>
      </c>
      <c r="BY30" s="724">
        <v>320</v>
      </c>
      <c r="BZ30" s="724">
        <v>355</v>
      </c>
      <c r="CA30" s="630">
        <v>360</v>
      </c>
      <c r="CB30" s="724">
        <v>370</v>
      </c>
      <c r="CC30" s="724">
        <v>365</v>
      </c>
      <c r="CD30" s="724">
        <v>425</v>
      </c>
      <c r="CE30" s="724">
        <v>445</v>
      </c>
      <c r="CF30" s="853">
        <v>490</v>
      </c>
      <c r="CG30" s="774">
        <v>640</v>
      </c>
      <c r="CH30" s="774">
        <v>575</v>
      </c>
      <c r="CI30" s="774">
        <v>490</v>
      </c>
    </row>
    <row r="31" spans="1:87" s="507" customFormat="1">
      <c r="A31" s="624" t="s">
        <v>255</v>
      </c>
      <c r="B31" s="627"/>
      <c r="C31" s="627"/>
      <c r="D31" s="627"/>
      <c r="E31" s="627"/>
      <c r="F31" s="627"/>
      <c r="G31" s="627"/>
      <c r="H31" s="627"/>
      <c r="I31" s="627"/>
      <c r="J31" s="627"/>
      <c r="K31" s="627"/>
      <c r="L31" s="627"/>
      <c r="M31" s="627"/>
      <c r="N31" s="628"/>
      <c r="O31" s="627"/>
      <c r="P31" s="627"/>
      <c r="Q31" s="627"/>
      <c r="R31" s="627"/>
      <c r="S31" s="629"/>
      <c r="T31" s="629"/>
      <c r="U31" s="629"/>
      <c r="V31" s="629"/>
      <c r="W31" s="629"/>
      <c r="X31" s="629"/>
      <c r="Y31" s="629"/>
      <c r="Z31" s="629"/>
      <c r="AA31" s="629"/>
      <c r="AB31" s="629"/>
      <c r="AC31" s="629"/>
      <c r="AD31" s="630"/>
      <c r="AE31" s="629"/>
      <c r="AF31" s="629"/>
      <c r="AG31" s="629"/>
      <c r="AH31" s="629"/>
      <c r="AI31" s="629"/>
      <c r="AJ31" s="629"/>
      <c r="AK31" s="629"/>
      <c r="AL31" s="629"/>
      <c r="AM31" s="629"/>
      <c r="AN31" s="629"/>
      <c r="AO31" s="629"/>
      <c r="AP31" s="629"/>
      <c r="AQ31" s="629"/>
      <c r="AR31" s="629"/>
      <c r="AS31" s="629"/>
      <c r="AT31" s="629"/>
      <c r="AU31" s="630"/>
      <c r="AV31" s="632"/>
      <c r="AW31" s="632"/>
      <c r="AX31" s="653">
        <v>495</v>
      </c>
      <c r="AY31" s="647">
        <v>465</v>
      </c>
      <c r="AZ31" s="647">
        <v>480</v>
      </c>
      <c r="BA31" s="647">
        <v>550</v>
      </c>
      <c r="BB31" s="652">
        <v>540</v>
      </c>
      <c r="BC31" s="652">
        <v>560</v>
      </c>
      <c r="BD31" s="858">
        <v>600</v>
      </c>
      <c r="BE31" s="662">
        <v>650</v>
      </c>
      <c r="BF31" s="657">
        <v>590</v>
      </c>
      <c r="BG31" s="657">
        <v>470</v>
      </c>
      <c r="BH31" s="657">
        <v>415</v>
      </c>
      <c r="BI31" s="630">
        <v>430</v>
      </c>
      <c r="BJ31" s="630">
        <v>480</v>
      </c>
      <c r="BK31" s="657">
        <v>500</v>
      </c>
      <c r="BL31" s="657">
        <v>520</v>
      </c>
      <c r="BM31" s="657">
        <v>440</v>
      </c>
      <c r="BN31" s="657">
        <v>360</v>
      </c>
      <c r="BO31" s="657">
        <v>400</v>
      </c>
      <c r="BP31" s="657">
        <v>340</v>
      </c>
      <c r="BQ31" s="630">
        <v>390</v>
      </c>
      <c r="BR31" s="657">
        <v>425</v>
      </c>
      <c r="BS31" s="657">
        <v>415</v>
      </c>
      <c r="BT31" s="630">
        <v>490</v>
      </c>
      <c r="BU31" s="724">
        <v>535</v>
      </c>
      <c r="BV31" s="724">
        <v>380</v>
      </c>
      <c r="BW31" s="630">
        <v>250</v>
      </c>
      <c r="BX31" s="630">
        <v>340</v>
      </c>
      <c r="BY31" s="724">
        <v>340</v>
      </c>
      <c r="BZ31" s="724">
        <v>330</v>
      </c>
      <c r="CA31" s="630">
        <v>360</v>
      </c>
      <c r="CB31" s="630">
        <v>365</v>
      </c>
      <c r="CC31" s="630">
        <v>370</v>
      </c>
      <c r="CD31" s="724">
        <v>425</v>
      </c>
      <c r="CE31" s="724">
        <v>460</v>
      </c>
      <c r="CF31" s="850">
        <v>475</v>
      </c>
      <c r="CG31" s="774">
        <v>585</v>
      </c>
      <c r="CH31" s="774">
        <v>550</v>
      </c>
      <c r="CI31" s="774">
        <v>490</v>
      </c>
    </row>
    <row r="32" spans="1:87" s="507" customFormat="1">
      <c r="A32" s="624" t="s">
        <v>241</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3">
        <v>495</v>
      </c>
      <c r="AY32" s="647">
        <v>475</v>
      </c>
      <c r="AZ32" s="647">
        <v>485</v>
      </c>
      <c r="BA32" s="647">
        <v>550</v>
      </c>
      <c r="BB32" s="647">
        <v>530</v>
      </c>
      <c r="BC32" s="657">
        <v>550</v>
      </c>
      <c r="BD32" s="657">
        <v>595</v>
      </c>
      <c r="BE32" s="657">
        <v>630</v>
      </c>
      <c r="BF32" s="657">
        <v>610</v>
      </c>
      <c r="BG32" s="657">
        <v>465</v>
      </c>
      <c r="BH32" s="657">
        <v>415</v>
      </c>
      <c r="BI32" s="630">
        <v>430</v>
      </c>
      <c r="BJ32" s="657">
        <v>465</v>
      </c>
      <c r="BK32" s="657">
        <v>500</v>
      </c>
      <c r="BL32" s="630">
        <v>530</v>
      </c>
      <c r="BM32" s="630">
        <v>430</v>
      </c>
      <c r="BN32" s="657">
        <v>335</v>
      </c>
      <c r="BO32" s="657">
        <v>385</v>
      </c>
      <c r="BP32" s="657">
        <v>335</v>
      </c>
      <c r="BQ32" s="630">
        <v>390</v>
      </c>
      <c r="BR32" s="657">
        <v>425</v>
      </c>
      <c r="BS32" s="657">
        <v>420</v>
      </c>
      <c r="BT32" s="712">
        <v>480</v>
      </c>
      <c r="BU32" s="630">
        <v>525</v>
      </c>
      <c r="BV32" s="724">
        <v>350</v>
      </c>
      <c r="BW32" s="724">
        <v>270</v>
      </c>
      <c r="BX32" s="630">
        <v>340</v>
      </c>
      <c r="BY32" s="724">
        <v>325</v>
      </c>
      <c r="BZ32" s="724">
        <v>340</v>
      </c>
      <c r="CA32" s="724">
        <v>350</v>
      </c>
      <c r="CB32" s="724">
        <v>360</v>
      </c>
      <c r="CC32" s="724">
        <v>365</v>
      </c>
      <c r="CD32" s="724">
        <v>420</v>
      </c>
      <c r="CE32" s="630">
        <v>450</v>
      </c>
      <c r="CF32" s="850">
        <v>480</v>
      </c>
      <c r="CG32" s="774">
        <v>600</v>
      </c>
      <c r="CH32" s="774">
        <v>580</v>
      </c>
      <c r="CI32" s="774">
        <v>570</v>
      </c>
    </row>
    <row r="33" spans="1:87" s="507" customFormat="1">
      <c r="A33" s="624" t="s">
        <v>242</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v>485</v>
      </c>
      <c r="AY33" s="647">
        <v>475</v>
      </c>
      <c r="AZ33" s="654">
        <v>490</v>
      </c>
      <c r="BA33" s="647">
        <v>563</v>
      </c>
      <c r="BB33" s="647">
        <v>540</v>
      </c>
      <c r="BC33" s="657">
        <v>550</v>
      </c>
      <c r="BD33" s="657">
        <v>595</v>
      </c>
      <c r="BE33" s="657">
        <v>645</v>
      </c>
      <c r="BF33" s="858">
        <v>580</v>
      </c>
      <c r="BG33" s="630">
        <v>450</v>
      </c>
      <c r="BH33" s="629"/>
      <c r="BI33" s="657">
        <v>425</v>
      </c>
      <c r="BJ33" s="657">
        <v>475</v>
      </c>
      <c r="BK33" s="657">
        <v>505</v>
      </c>
      <c r="BL33" s="630">
        <v>530</v>
      </c>
      <c r="BM33" s="657">
        <v>435</v>
      </c>
      <c r="BN33" s="630">
        <v>370</v>
      </c>
      <c r="BO33" s="630">
        <v>380</v>
      </c>
      <c r="BP33" s="657">
        <v>340</v>
      </c>
      <c r="BQ33" s="630">
        <v>390</v>
      </c>
      <c r="BR33" s="657">
        <v>425</v>
      </c>
      <c r="BS33" s="657"/>
      <c r="BT33" s="705"/>
      <c r="BU33" s="705"/>
      <c r="BV33" s="724">
        <v>385</v>
      </c>
      <c r="BW33" s="724">
        <v>280</v>
      </c>
      <c r="BX33" s="724">
        <v>350</v>
      </c>
      <c r="BY33" s="672">
        <v>345</v>
      </c>
      <c r="BZ33" s="724">
        <v>350</v>
      </c>
      <c r="CA33" s="630">
        <v>370</v>
      </c>
      <c r="CB33" s="724">
        <v>375</v>
      </c>
      <c r="CC33" s="724">
        <v>365</v>
      </c>
      <c r="CD33" s="630">
        <v>430</v>
      </c>
      <c r="CE33" s="630">
        <v>450</v>
      </c>
      <c r="CF33" s="853">
        <v>490</v>
      </c>
      <c r="CG33" s="774">
        <v>620</v>
      </c>
      <c r="CH33" s="774">
        <v>600</v>
      </c>
      <c r="CI33" s="774">
        <v>530</v>
      </c>
    </row>
    <row r="34" spans="1:87" s="507" customFormat="1" ht="18" customHeight="1">
      <c r="A34" s="624" t="s">
        <v>254</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v>640</v>
      </c>
      <c r="BF34" s="657">
        <v>595</v>
      </c>
      <c r="BG34" s="630">
        <v>450</v>
      </c>
      <c r="BH34" s="629"/>
      <c r="BI34" s="672">
        <v>430</v>
      </c>
      <c r="BJ34" s="657">
        <v>470</v>
      </c>
      <c r="BK34" s="657">
        <v>500</v>
      </c>
      <c r="BL34" s="630">
        <v>530</v>
      </c>
      <c r="BM34" s="657"/>
      <c r="BN34" s="657">
        <v>360</v>
      </c>
      <c r="BO34" s="629"/>
      <c r="BP34" s="630">
        <v>345</v>
      </c>
      <c r="BQ34" s="657">
        <v>350</v>
      </c>
      <c r="BR34" s="630">
        <v>430</v>
      </c>
      <c r="BS34" s="657">
        <v>415</v>
      </c>
      <c r="BT34" s="712">
        <v>460</v>
      </c>
      <c r="BU34" s="724">
        <v>540</v>
      </c>
      <c r="BV34" s="628"/>
      <c r="BW34" s="724">
        <v>265</v>
      </c>
      <c r="BX34" s="672">
        <v>340</v>
      </c>
      <c r="BY34" s="724">
        <v>300</v>
      </c>
      <c r="BZ34" s="672">
        <v>360</v>
      </c>
      <c r="CA34" s="630">
        <v>370</v>
      </c>
      <c r="CB34" s="724">
        <v>370</v>
      </c>
      <c r="CC34" s="630">
        <v>370</v>
      </c>
      <c r="CD34" s="630">
        <v>430</v>
      </c>
      <c r="CE34" s="630">
        <v>450</v>
      </c>
      <c r="CF34" s="851">
        <v>465</v>
      </c>
      <c r="CG34" s="775">
        <v>600</v>
      </c>
      <c r="CH34" s="775">
        <v>500</v>
      </c>
      <c r="CI34" s="775">
        <v>450</v>
      </c>
    </row>
    <row r="35" spans="1:87" s="507" customFormat="1" ht="18.75" thickBot="1">
      <c r="A35" s="624" t="s">
        <v>279</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4"/>
      <c r="AY35" s="647"/>
      <c r="AZ35" s="654"/>
      <c r="BA35" s="647"/>
      <c r="BB35" s="647"/>
      <c r="BC35" s="657"/>
      <c r="BD35" s="657"/>
      <c r="BE35" s="657"/>
      <c r="BF35" s="657"/>
      <c r="BG35" s="630"/>
      <c r="BH35" s="629"/>
      <c r="BI35" s="672"/>
      <c r="BJ35" s="657"/>
      <c r="BK35" s="657"/>
      <c r="BL35" s="630"/>
      <c r="BM35" s="657"/>
      <c r="BN35" s="657"/>
      <c r="BO35" s="629"/>
      <c r="BP35" s="630"/>
      <c r="BQ35" s="657"/>
      <c r="BR35" s="630"/>
      <c r="BS35" s="657"/>
      <c r="BT35" s="712"/>
      <c r="BU35" s="724"/>
      <c r="BV35" s="628"/>
      <c r="BW35" s="724">
        <v>275</v>
      </c>
      <c r="BX35" s="724">
        <v>300</v>
      </c>
      <c r="BY35" s="724">
        <v>340</v>
      </c>
      <c r="BZ35" s="724">
        <v>327.5</v>
      </c>
      <c r="CA35" s="724">
        <v>340</v>
      </c>
      <c r="CB35" s="724">
        <v>360</v>
      </c>
      <c r="CC35" s="724">
        <v>365</v>
      </c>
      <c r="CD35" s="724">
        <v>435</v>
      </c>
      <c r="CE35" s="630">
        <v>450</v>
      </c>
      <c r="CF35" s="852">
        <v>475</v>
      </c>
      <c r="CG35" s="846">
        <v>630</v>
      </c>
      <c r="CH35" s="846">
        <v>600</v>
      </c>
      <c r="CI35" s="846">
        <v>550</v>
      </c>
    </row>
    <row r="36" spans="1:87" s="507" customFormat="1" ht="18.75" thickBot="1">
      <c r="A36" s="625"/>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44"/>
      <c r="AY36" s="632"/>
      <c r="AZ36" s="644"/>
      <c r="BA36" s="644"/>
      <c r="BB36" s="644"/>
      <c r="BC36" s="644"/>
      <c r="BD36" s="644"/>
      <c r="BE36" s="644"/>
      <c r="BF36" s="644"/>
      <c r="BG36" s="644"/>
      <c r="BH36" s="644"/>
      <c r="BI36" s="644"/>
      <c r="BJ36" s="644"/>
      <c r="BK36" s="629"/>
      <c r="BL36" s="629"/>
      <c r="BM36" s="629"/>
      <c r="BN36" s="629"/>
      <c r="BO36" s="629"/>
      <c r="BP36" s="629"/>
      <c r="BQ36" s="629"/>
      <c r="BR36" s="629"/>
      <c r="BS36" s="629"/>
      <c r="CC36" s="724"/>
      <c r="CD36" s="770">
        <v>44136</v>
      </c>
      <c r="CE36" s="770">
        <v>44166</v>
      </c>
      <c r="CF36" s="803">
        <v>44197</v>
      </c>
      <c r="CG36" s="803">
        <v>44228</v>
      </c>
      <c r="CH36" s="803">
        <v>44256</v>
      </c>
      <c r="CI36" s="803">
        <v>44287</v>
      </c>
    </row>
    <row r="37" spans="1:87" s="507" customFormat="1">
      <c r="A37" s="638" t="s">
        <v>252</v>
      </c>
      <c r="B37" s="639"/>
      <c r="C37" s="639"/>
      <c r="D37" s="639"/>
      <c r="E37" s="639"/>
      <c r="F37" s="639"/>
      <c r="G37" s="639"/>
      <c r="H37" s="639"/>
      <c r="I37" s="639"/>
      <c r="J37" s="639"/>
      <c r="K37" s="639"/>
      <c r="L37" s="639"/>
      <c r="M37" s="639"/>
      <c r="N37" s="640"/>
      <c r="O37" s="639"/>
      <c r="P37" s="639"/>
      <c r="Q37" s="639"/>
      <c r="R37" s="639"/>
      <c r="S37" s="637"/>
      <c r="T37" s="637"/>
      <c r="U37" s="637"/>
      <c r="V37" s="637"/>
      <c r="W37" s="637"/>
      <c r="X37" s="637"/>
      <c r="Y37" s="637"/>
      <c r="Z37" s="637"/>
      <c r="AA37" s="637"/>
      <c r="AB37" s="637"/>
      <c r="AC37" s="637"/>
      <c r="AD37" s="637"/>
      <c r="AE37" s="637"/>
      <c r="AF37" s="637"/>
      <c r="AG37" s="637"/>
      <c r="AH37" s="637"/>
      <c r="AI37" s="637"/>
      <c r="AJ37" s="637"/>
      <c r="AK37" s="637"/>
      <c r="AL37" s="637"/>
      <c r="AM37" s="637"/>
      <c r="AN37" s="637"/>
      <c r="AO37" s="637"/>
      <c r="AP37" s="637"/>
      <c r="AQ37" s="637"/>
      <c r="AR37" s="637"/>
      <c r="AS37" s="637"/>
      <c r="AT37" s="637"/>
      <c r="AU37" s="637"/>
      <c r="AV37" s="637"/>
      <c r="AW37" s="637"/>
      <c r="AX37" s="642">
        <f>AVERAGE(AX38:AX41)</f>
        <v>475</v>
      </c>
      <c r="AY37" s="642">
        <f t="shared" ref="AY37:BD37" si="46">AVERAGE(AY38:AY41)</f>
        <v>463.75</v>
      </c>
      <c r="AZ37" s="642">
        <f t="shared" si="46"/>
        <v>490.5</v>
      </c>
      <c r="BA37" s="642">
        <f t="shared" si="46"/>
        <v>555.75</v>
      </c>
      <c r="BB37" s="642">
        <f t="shared" si="46"/>
        <v>543.25</v>
      </c>
      <c r="BC37" s="642">
        <f t="shared" si="46"/>
        <v>568.75</v>
      </c>
      <c r="BD37" s="642">
        <f t="shared" si="46"/>
        <v>617.5</v>
      </c>
      <c r="BE37" s="642">
        <f t="shared" ref="BE37:BV37" si="47">AVERAGE(BE38:BE42)</f>
        <v>659</v>
      </c>
      <c r="BF37" s="642">
        <f t="shared" si="47"/>
        <v>588</v>
      </c>
      <c r="BG37" s="642">
        <f t="shared" si="47"/>
        <v>442</v>
      </c>
      <c r="BH37" s="642">
        <f t="shared" si="47"/>
        <v>401.66666666666669</v>
      </c>
      <c r="BI37" s="642">
        <f>AVERAGE(BI38:BI42)</f>
        <v>443</v>
      </c>
      <c r="BJ37" s="642">
        <f t="shared" si="47"/>
        <v>500</v>
      </c>
      <c r="BK37" s="642">
        <f t="shared" si="47"/>
        <v>523</v>
      </c>
      <c r="BL37" s="642">
        <f t="shared" si="47"/>
        <v>533</v>
      </c>
      <c r="BM37" s="642">
        <f t="shared" si="47"/>
        <v>418.75</v>
      </c>
      <c r="BN37" s="642">
        <f t="shared" si="47"/>
        <v>342</v>
      </c>
      <c r="BO37" s="642">
        <f t="shared" si="47"/>
        <v>375</v>
      </c>
      <c r="BP37" s="642">
        <f t="shared" si="47"/>
        <v>351</v>
      </c>
      <c r="BQ37" s="642">
        <f t="shared" si="47"/>
        <v>392</v>
      </c>
      <c r="BR37" s="642">
        <f t="shared" si="47"/>
        <v>441</v>
      </c>
      <c r="BS37" s="642">
        <f t="shared" si="47"/>
        <v>428.75</v>
      </c>
      <c r="BT37" s="642">
        <f t="shared" si="47"/>
        <v>496.25</v>
      </c>
      <c r="BU37" s="642">
        <f t="shared" si="47"/>
        <v>561.25</v>
      </c>
      <c r="BV37" s="642">
        <f t="shared" si="47"/>
        <v>436.25</v>
      </c>
      <c r="BW37" s="642">
        <f t="shared" ref="BW37:CI37" si="48">AVERAGE(BW38:BW43)</f>
        <v>290.83333333333331</v>
      </c>
      <c r="BX37" s="642">
        <f t="shared" si="48"/>
        <v>341.66666666666669</v>
      </c>
      <c r="BY37" s="642">
        <f t="shared" si="48"/>
        <v>311.66666666666669</v>
      </c>
      <c r="BZ37" s="642">
        <f t="shared" si="48"/>
        <v>327.91666666666669</v>
      </c>
      <c r="CA37" s="642">
        <f t="shared" si="48"/>
        <v>346.66666666666669</v>
      </c>
      <c r="CB37" s="642">
        <f t="shared" si="48"/>
        <v>356.66666666666669</v>
      </c>
      <c r="CC37" s="642">
        <f t="shared" si="48"/>
        <v>372.5</v>
      </c>
      <c r="CD37" s="642">
        <f t="shared" si="48"/>
        <v>437.5</v>
      </c>
      <c r="CE37" s="642">
        <f t="shared" si="48"/>
        <v>460.83333333333331</v>
      </c>
      <c r="CF37" s="642">
        <f t="shared" si="48"/>
        <v>469.16666666666669</v>
      </c>
      <c r="CG37" s="660">
        <f t="shared" si="48"/>
        <v>580.83333333333337</v>
      </c>
      <c r="CH37" s="660">
        <f t="shared" si="48"/>
        <v>540.83333333333337</v>
      </c>
      <c r="CI37" s="660">
        <f t="shared" si="48"/>
        <v>501.66666666666669</v>
      </c>
    </row>
    <row r="38" spans="1:87" s="507" customFormat="1" ht="57" customHeight="1">
      <c r="A38" s="624" t="s">
        <v>240</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4">
        <v>465</v>
      </c>
      <c r="AY38" s="647">
        <v>460</v>
      </c>
      <c r="AZ38" s="647">
        <v>490</v>
      </c>
      <c r="BA38" s="652">
        <v>560</v>
      </c>
      <c r="BB38" s="652">
        <v>545</v>
      </c>
      <c r="BC38" s="657">
        <v>570</v>
      </c>
      <c r="BD38" s="657">
        <v>615</v>
      </c>
      <c r="BE38" s="657">
        <v>670</v>
      </c>
      <c r="BF38" s="657">
        <v>600</v>
      </c>
      <c r="BG38" s="657">
        <v>450</v>
      </c>
      <c r="BH38" s="630">
        <v>410</v>
      </c>
      <c r="BI38" s="657">
        <v>440</v>
      </c>
      <c r="BJ38" s="657">
        <v>500</v>
      </c>
      <c r="BK38" s="672">
        <v>540</v>
      </c>
      <c r="BL38" s="672">
        <v>530</v>
      </c>
      <c r="BM38" s="657">
        <v>430</v>
      </c>
      <c r="BN38" s="657">
        <v>345</v>
      </c>
      <c r="BO38" s="672">
        <v>370</v>
      </c>
      <c r="BP38" s="657">
        <v>350</v>
      </c>
      <c r="BQ38" s="657">
        <v>385</v>
      </c>
      <c r="BR38" s="657">
        <v>435</v>
      </c>
      <c r="BS38" s="630">
        <v>435</v>
      </c>
      <c r="BT38" s="712">
        <v>500</v>
      </c>
      <c r="BU38" s="724">
        <v>565</v>
      </c>
      <c r="BV38" s="724">
        <v>450</v>
      </c>
      <c r="BW38" s="724">
        <v>290</v>
      </c>
      <c r="BX38" s="724">
        <v>355</v>
      </c>
      <c r="BY38" s="724">
        <v>300</v>
      </c>
      <c r="BZ38" s="724">
        <v>335</v>
      </c>
      <c r="CA38" s="630">
        <v>350</v>
      </c>
      <c r="CB38" s="724">
        <v>360</v>
      </c>
      <c r="CC38" s="630">
        <v>375</v>
      </c>
      <c r="CD38" s="724">
        <v>435</v>
      </c>
      <c r="CE38" s="724">
        <v>455</v>
      </c>
      <c r="CF38" s="629">
        <v>470</v>
      </c>
      <c r="CG38" s="746">
        <v>600</v>
      </c>
      <c r="CH38" s="746">
        <v>545</v>
      </c>
      <c r="CI38" s="746">
        <v>470</v>
      </c>
    </row>
    <row r="39" spans="1:87" s="507" customFormat="1">
      <c r="A39" s="624" t="s">
        <v>255</v>
      </c>
      <c r="B39" s="627"/>
      <c r="C39" s="627"/>
      <c r="D39" s="627"/>
      <c r="E39" s="627"/>
      <c r="F39" s="627"/>
      <c r="G39" s="627"/>
      <c r="H39" s="627"/>
      <c r="I39" s="627"/>
      <c r="J39" s="627"/>
      <c r="K39" s="627"/>
      <c r="L39" s="627"/>
      <c r="M39" s="627"/>
      <c r="N39" s="628"/>
      <c r="O39" s="627"/>
      <c r="P39" s="627"/>
      <c r="Q39" s="627"/>
      <c r="R39" s="627"/>
      <c r="S39" s="629"/>
      <c r="T39" s="629"/>
      <c r="U39" s="629"/>
      <c r="V39" s="629"/>
      <c r="W39" s="629"/>
      <c r="X39" s="629"/>
      <c r="Y39" s="629"/>
      <c r="Z39" s="629"/>
      <c r="AA39" s="629"/>
      <c r="AB39" s="629"/>
      <c r="AC39" s="629"/>
      <c r="AD39" s="630"/>
      <c r="AE39" s="629"/>
      <c r="AF39" s="629"/>
      <c r="AG39" s="629"/>
      <c r="AH39" s="629"/>
      <c r="AI39" s="629"/>
      <c r="AJ39" s="629"/>
      <c r="AK39" s="629"/>
      <c r="AL39" s="629"/>
      <c r="AM39" s="629"/>
      <c r="AN39" s="629"/>
      <c r="AO39" s="629"/>
      <c r="AP39" s="629"/>
      <c r="AQ39" s="629"/>
      <c r="AR39" s="629"/>
      <c r="AS39" s="629"/>
      <c r="AT39" s="629"/>
      <c r="AU39" s="630"/>
      <c r="AV39" s="632"/>
      <c r="AW39" s="632"/>
      <c r="AX39" s="653">
        <v>485</v>
      </c>
      <c r="AY39" s="647">
        <v>465</v>
      </c>
      <c r="AZ39" s="647">
        <v>490</v>
      </c>
      <c r="BA39" s="647">
        <v>550</v>
      </c>
      <c r="BB39" s="652">
        <v>545</v>
      </c>
      <c r="BC39" s="652">
        <v>575</v>
      </c>
      <c r="BD39" s="858">
        <v>620</v>
      </c>
      <c r="BE39" s="657">
        <v>670</v>
      </c>
      <c r="BF39" s="657">
        <v>580</v>
      </c>
      <c r="BG39" s="657">
        <v>450</v>
      </c>
      <c r="BH39" s="657">
        <v>400</v>
      </c>
      <c r="BI39" s="657">
        <v>445</v>
      </c>
      <c r="BJ39" s="657">
        <v>500</v>
      </c>
      <c r="BK39" s="657">
        <v>520</v>
      </c>
      <c r="BL39" s="657">
        <v>535</v>
      </c>
      <c r="BM39" s="657">
        <v>420</v>
      </c>
      <c r="BN39" s="672">
        <v>350</v>
      </c>
      <c r="BO39" s="657">
        <v>390</v>
      </c>
      <c r="BP39" s="657">
        <v>350</v>
      </c>
      <c r="BQ39" s="657">
        <v>405</v>
      </c>
      <c r="BR39" s="657">
        <v>435</v>
      </c>
      <c r="BS39" s="657">
        <v>425</v>
      </c>
      <c r="BT39" s="630">
        <v>510</v>
      </c>
      <c r="BU39" s="630">
        <v>555</v>
      </c>
      <c r="BV39" s="724">
        <v>440</v>
      </c>
      <c r="BW39" s="724">
        <v>300</v>
      </c>
      <c r="BX39" s="630">
        <v>345</v>
      </c>
      <c r="BY39" s="724">
        <v>325</v>
      </c>
      <c r="BZ39" s="724">
        <v>315</v>
      </c>
      <c r="CA39" s="630">
        <v>350</v>
      </c>
      <c r="CB39" s="630">
        <v>355</v>
      </c>
      <c r="CC39" s="630">
        <v>375</v>
      </c>
      <c r="CD39" s="724">
        <v>435</v>
      </c>
      <c r="CE39" s="724">
        <v>470</v>
      </c>
      <c r="CF39" s="629">
        <v>465</v>
      </c>
      <c r="CG39" s="746">
        <v>570</v>
      </c>
      <c r="CH39" s="746">
        <v>540</v>
      </c>
      <c r="CI39" s="746">
        <v>490</v>
      </c>
    </row>
    <row r="40" spans="1:87" s="507" customFormat="1">
      <c r="A40" s="624" t="s">
        <v>241</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480</v>
      </c>
      <c r="AY40" s="647">
        <v>465</v>
      </c>
      <c r="AZ40" s="647">
        <v>487</v>
      </c>
      <c r="BA40" s="647">
        <v>550</v>
      </c>
      <c r="BB40" s="647">
        <v>540</v>
      </c>
      <c r="BC40" s="657">
        <v>570</v>
      </c>
      <c r="BD40" s="657">
        <v>615</v>
      </c>
      <c r="BE40" s="657">
        <v>650</v>
      </c>
      <c r="BF40" s="657">
        <v>590</v>
      </c>
      <c r="BG40" s="657">
        <v>445</v>
      </c>
      <c r="BH40" s="657">
        <v>395</v>
      </c>
      <c r="BI40" s="672">
        <v>450</v>
      </c>
      <c r="BJ40" s="657">
        <v>495</v>
      </c>
      <c r="BK40" s="657">
        <v>515</v>
      </c>
      <c r="BL40" s="657">
        <v>540</v>
      </c>
      <c r="BM40" s="657">
        <v>410</v>
      </c>
      <c r="BN40" s="657">
        <v>315</v>
      </c>
      <c r="BO40" s="672">
        <v>370</v>
      </c>
      <c r="BP40" s="657">
        <v>350</v>
      </c>
      <c r="BQ40" s="657">
        <v>400</v>
      </c>
      <c r="BR40" s="657">
        <v>445</v>
      </c>
      <c r="BS40" s="657">
        <v>430</v>
      </c>
      <c r="BT40" s="712">
        <v>500</v>
      </c>
      <c r="BU40" s="630">
        <v>555</v>
      </c>
      <c r="BV40" s="724">
        <v>400</v>
      </c>
      <c r="BW40" s="724">
        <v>280</v>
      </c>
      <c r="BX40" s="630">
        <v>345</v>
      </c>
      <c r="BY40" s="724">
        <v>310</v>
      </c>
      <c r="BZ40" s="724">
        <v>325</v>
      </c>
      <c r="CA40" s="724">
        <v>335</v>
      </c>
      <c r="CB40" s="724">
        <v>350</v>
      </c>
      <c r="CC40" s="724">
        <v>370</v>
      </c>
      <c r="CD40" s="724">
        <v>430</v>
      </c>
      <c r="CE40" s="630">
        <v>460</v>
      </c>
      <c r="CF40" s="629">
        <v>465</v>
      </c>
      <c r="CG40" s="746">
        <v>565</v>
      </c>
      <c r="CH40" s="746">
        <v>560</v>
      </c>
      <c r="CI40" s="746">
        <v>550</v>
      </c>
    </row>
    <row r="41" spans="1:87" s="507" customFormat="1">
      <c r="A41" s="624" t="s">
        <v>242</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v>470</v>
      </c>
      <c r="AY41" s="647">
        <v>465</v>
      </c>
      <c r="AZ41" s="654">
        <v>495</v>
      </c>
      <c r="BA41" s="647">
        <v>563</v>
      </c>
      <c r="BB41" s="647">
        <v>543</v>
      </c>
      <c r="BC41" s="657">
        <v>560</v>
      </c>
      <c r="BD41" s="858">
        <v>620</v>
      </c>
      <c r="BE41" s="662">
        <v>655</v>
      </c>
      <c r="BF41" s="858">
        <v>570</v>
      </c>
      <c r="BG41" s="630">
        <v>430</v>
      </c>
      <c r="BH41" s="629"/>
      <c r="BI41" s="657">
        <v>440</v>
      </c>
      <c r="BJ41" s="672">
        <v>510</v>
      </c>
      <c r="BK41" s="657">
        <v>520</v>
      </c>
      <c r="BL41" s="657">
        <v>540</v>
      </c>
      <c r="BM41" s="672">
        <v>415</v>
      </c>
      <c r="BN41" s="672">
        <v>350</v>
      </c>
      <c r="BO41" s="672">
        <v>370</v>
      </c>
      <c r="BP41" s="657">
        <v>350</v>
      </c>
      <c r="BQ41" s="630">
        <v>410</v>
      </c>
      <c r="BR41" s="657">
        <v>445</v>
      </c>
      <c r="BS41" s="657"/>
      <c r="BT41" s="705"/>
      <c r="BU41" s="705"/>
      <c r="BV41" s="630">
        <v>455</v>
      </c>
      <c r="BW41" s="724">
        <v>300</v>
      </c>
      <c r="BX41" s="724">
        <v>355</v>
      </c>
      <c r="BY41" s="672">
        <v>330</v>
      </c>
      <c r="BZ41" s="630">
        <v>335</v>
      </c>
      <c r="CA41" s="724">
        <v>360</v>
      </c>
      <c r="CB41" s="724">
        <v>365</v>
      </c>
      <c r="CC41" s="724">
        <v>370</v>
      </c>
      <c r="CD41" s="630">
        <v>440</v>
      </c>
      <c r="CE41" s="630">
        <v>460</v>
      </c>
      <c r="CF41" s="630">
        <v>490</v>
      </c>
      <c r="CG41" s="746">
        <v>580</v>
      </c>
      <c r="CH41" s="746">
        <v>560</v>
      </c>
      <c r="CI41" s="746">
        <v>540</v>
      </c>
    </row>
    <row r="42" spans="1:87" s="507" customFormat="1">
      <c r="A42" s="624" t="s">
        <v>254</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58"/>
      <c r="BE42" s="657">
        <v>650</v>
      </c>
      <c r="BF42" s="657">
        <v>600</v>
      </c>
      <c r="BG42" s="657">
        <v>435</v>
      </c>
      <c r="BH42" s="629"/>
      <c r="BI42" s="657">
        <v>440</v>
      </c>
      <c r="BJ42" s="657">
        <v>495</v>
      </c>
      <c r="BK42" s="657">
        <v>520</v>
      </c>
      <c r="BL42" s="657">
        <v>520</v>
      </c>
      <c r="BM42" s="629"/>
      <c r="BN42" s="672">
        <v>350</v>
      </c>
      <c r="BO42" s="629"/>
      <c r="BP42" s="630">
        <v>355</v>
      </c>
      <c r="BQ42" s="657">
        <v>360</v>
      </c>
      <c r="BR42" s="630">
        <v>445</v>
      </c>
      <c r="BS42" s="657">
        <v>425</v>
      </c>
      <c r="BT42" s="712">
        <v>475</v>
      </c>
      <c r="BU42" s="724">
        <v>570</v>
      </c>
      <c r="BV42" s="628"/>
      <c r="BW42" s="724">
        <v>290</v>
      </c>
      <c r="BX42" s="672">
        <v>345</v>
      </c>
      <c r="BY42" s="724">
        <v>280</v>
      </c>
      <c r="BZ42" s="672">
        <v>345</v>
      </c>
      <c r="CA42" s="724">
        <v>355</v>
      </c>
      <c r="CB42" s="724">
        <v>365</v>
      </c>
      <c r="CC42" s="630">
        <v>375</v>
      </c>
      <c r="CD42" s="630">
        <v>440</v>
      </c>
      <c r="CE42" s="630">
        <v>460</v>
      </c>
      <c r="CF42" s="628">
        <v>460</v>
      </c>
      <c r="CG42" s="747">
        <v>580</v>
      </c>
      <c r="CH42" s="747">
        <v>480</v>
      </c>
      <c r="CI42" s="747">
        <v>450</v>
      </c>
    </row>
    <row r="43" spans="1:87" s="507" customFormat="1">
      <c r="A43" s="624" t="s">
        <v>279</v>
      </c>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53"/>
      <c r="AY43" s="647"/>
      <c r="AZ43" s="654"/>
      <c r="BA43" s="647"/>
      <c r="BB43" s="647"/>
      <c r="BC43" s="657"/>
      <c r="BD43" s="858"/>
      <c r="BE43" s="657"/>
      <c r="BF43" s="657"/>
      <c r="BG43" s="657"/>
      <c r="BH43" s="629"/>
      <c r="BI43" s="657"/>
      <c r="BJ43" s="657"/>
      <c r="BK43" s="657"/>
      <c r="BL43" s="657"/>
      <c r="BM43" s="629"/>
      <c r="BN43" s="672"/>
      <c r="BO43" s="629"/>
      <c r="BP43" s="630"/>
      <c r="BQ43" s="657"/>
      <c r="BR43" s="630"/>
      <c r="BS43" s="657"/>
      <c r="BT43" s="712"/>
      <c r="BU43" s="724"/>
      <c r="BV43" s="628"/>
      <c r="BW43" s="630">
        <v>285</v>
      </c>
      <c r="BX43" s="724">
        <v>305</v>
      </c>
      <c r="BY43" s="724">
        <v>325</v>
      </c>
      <c r="BZ43" s="724">
        <v>312.5</v>
      </c>
      <c r="CA43" s="724">
        <v>330</v>
      </c>
      <c r="CB43" s="724">
        <v>345</v>
      </c>
      <c r="CC43" s="724">
        <v>370</v>
      </c>
      <c r="CD43" s="724">
        <v>445</v>
      </c>
      <c r="CE43" s="630">
        <v>460</v>
      </c>
      <c r="CF43" s="855">
        <v>465</v>
      </c>
      <c r="CG43" s="847">
        <v>590</v>
      </c>
      <c r="CH43" s="847">
        <v>560</v>
      </c>
      <c r="CI43" s="847">
        <v>510</v>
      </c>
    </row>
    <row r="44" spans="1:87" s="507" customFormat="1">
      <c r="A44" s="625"/>
      <c r="B44" s="627"/>
      <c r="C44" s="627"/>
      <c r="D44" s="627"/>
      <c r="E44" s="627"/>
      <c r="F44" s="627"/>
      <c r="G44" s="627"/>
      <c r="H44" s="627"/>
      <c r="I44" s="627"/>
      <c r="J44" s="627"/>
      <c r="K44" s="627"/>
      <c r="L44" s="627"/>
      <c r="M44" s="627"/>
      <c r="N44" s="628"/>
      <c r="O44" s="627"/>
      <c r="P44" s="627"/>
      <c r="Q44" s="627"/>
      <c r="R44" s="627"/>
      <c r="S44" s="629"/>
      <c r="T44" s="629"/>
      <c r="U44" s="629"/>
      <c r="V44" s="629"/>
      <c r="W44" s="629"/>
      <c r="X44" s="629"/>
      <c r="Y44" s="629"/>
      <c r="Z44" s="629"/>
      <c r="AA44" s="629"/>
      <c r="AB44" s="629"/>
      <c r="AC44" s="629"/>
      <c r="AD44" s="630"/>
      <c r="AE44" s="629"/>
      <c r="AF44" s="629"/>
      <c r="AG44" s="629"/>
      <c r="AH44" s="629"/>
      <c r="AI44" s="629"/>
      <c r="AJ44" s="629"/>
      <c r="AK44" s="629"/>
      <c r="AL44" s="629"/>
      <c r="AM44" s="629"/>
      <c r="AN44" s="629"/>
      <c r="AO44" s="629"/>
      <c r="AP44" s="629"/>
      <c r="AQ44" s="629"/>
      <c r="AR44" s="629"/>
      <c r="AS44" s="629"/>
      <c r="AT44" s="629"/>
      <c r="AU44" s="630"/>
      <c r="AV44" s="632"/>
      <c r="AW44" s="632"/>
      <c r="AX44" s="644"/>
      <c r="AY44" s="632"/>
      <c r="AZ44" s="644"/>
      <c r="BA44" s="644"/>
      <c r="BB44" s="644"/>
      <c r="BC44" s="644"/>
      <c r="BD44" s="644"/>
      <c r="BE44" s="644"/>
      <c r="BF44" s="644"/>
      <c r="BG44" s="644"/>
      <c r="BH44" s="644"/>
      <c r="BI44" s="644"/>
      <c r="BJ44" s="644"/>
      <c r="BK44" s="627"/>
      <c r="BL44" s="627"/>
      <c r="BM44" s="627"/>
      <c r="BN44" s="627"/>
      <c r="BO44" s="627"/>
      <c r="BP44" s="627"/>
      <c r="BQ44" s="657"/>
      <c r="BR44" s="627"/>
      <c r="BS44" s="627"/>
      <c r="BT44" s="505"/>
      <c r="BU44" s="505"/>
      <c r="BV44" s="505"/>
      <c r="BW44" s="505"/>
    </row>
    <row r="45" spans="1:87" s="507" customFormat="1">
      <c r="A45" s="638" t="s">
        <v>253</v>
      </c>
      <c r="B45" s="639"/>
      <c r="C45" s="639"/>
      <c r="D45" s="639"/>
      <c r="E45" s="639"/>
      <c r="F45" s="639"/>
      <c r="G45" s="639"/>
      <c r="H45" s="639"/>
      <c r="I45" s="639"/>
      <c r="J45" s="639"/>
      <c r="K45" s="639"/>
      <c r="L45" s="639"/>
      <c r="M45" s="639"/>
      <c r="N45" s="640"/>
      <c r="O45" s="639"/>
      <c r="P45" s="639"/>
      <c r="Q45" s="639"/>
      <c r="R45" s="639"/>
      <c r="S45" s="637"/>
      <c r="T45" s="637"/>
      <c r="U45" s="637"/>
      <c r="V45" s="637"/>
      <c r="W45" s="637"/>
      <c r="X45" s="637"/>
      <c r="Y45" s="637"/>
      <c r="Z45" s="637"/>
      <c r="AA45" s="637"/>
      <c r="AB45" s="637"/>
      <c r="AC45" s="637"/>
      <c r="AD45" s="637"/>
      <c r="AE45" s="637"/>
      <c r="AF45" s="637"/>
      <c r="AG45" s="637"/>
      <c r="AH45" s="637"/>
      <c r="AI45" s="637"/>
      <c r="AJ45" s="637"/>
      <c r="AK45" s="637"/>
      <c r="AL45" s="637"/>
      <c r="AM45" s="637"/>
      <c r="AN45" s="637"/>
      <c r="AO45" s="637"/>
      <c r="AP45" s="637"/>
      <c r="AQ45" s="637"/>
      <c r="AR45" s="637"/>
      <c r="AS45" s="637"/>
      <c r="AT45" s="637"/>
      <c r="AU45" s="637"/>
      <c r="AV45" s="637"/>
      <c r="AW45" s="637"/>
      <c r="AX45" s="642">
        <f>AX6-AX21</f>
        <v>98.600000000000023</v>
      </c>
      <c r="AY45" s="642">
        <f t="shared" ref="AY45:CE45" si="49">AY6-AY21</f>
        <v>149.33000000000004</v>
      </c>
      <c r="AZ45" s="642">
        <f t="shared" si="49"/>
        <v>198.55499999999995</v>
      </c>
      <c r="BA45" s="642">
        <f t="shared" si="49"/>
        <v>95.189999999999941</v>
      </c>
      <c r="BB45" s="642">
        <f t="shared" si="49"/>
        <v>124.06000000000006</v>
      </c>
      <c r="BC45" s="642">
        <f t="shared" si="49"/>
        <v>98.595000000000027</v>
      </c>
      <c r="BD45" s="642">
        <f t="shared" si="49"/>
        <v>65.75</v>
      </c>
      <c r="BE45" s="642">
        <f t="shared" si="49"/>
        <v>35.335000000000036</v>
      </c>
      <c r="BF45" s="642">
        <f t="shared" si="49"/>
        <v>-65.410000000000082</v>
      </c>
      <c r="BG45" s="642">
        <f t="shared" si="49"/>
        <v>38.25</v>
      </c>
      <c r="BH45" s="642">
        <f t="shared" si="49"/>
        <v>70.773333333333255</v>
      </c>
      <c r="BI45" s="642">
        <f t="shared" si="49"/>
        <v>86.509999999999991</v>
      </c>
      <c r="BJ45" s="642">
        <f t="shared" si="49"/>
        <v>69.269999999999982</v>
      </c>
      <c r="BK45" s="642">
        <f t="shared" si="49"/>
        <v>70.980000000000018</v>
      </c>
      <c r="BL45" s="642">
        <f t="shared" si="49"/>
        <v>26.050000000000068</v>
      </c>
      <c r="BM45" s="642">
        <f t="shared" si="49"/>
        <v>51.099999999999966</v>
      </c>
      <c r="BN45" s="642">
        <f t="shared" si="49"/>
        <v>165.45000000000005</v>
      </c>
      <c r="BO45" s="642">
        <f t="shared" si="49"/>
        <v>89.324999999999989</v>
      </c>
      <c r="BP45" s="642">
        <f t="shared" si="49"/>
        <v>155.76999999999998</v>
      </c>
      <c r="BQ45" s="642">
        <f t="shared" si="49"/>
        <v>129.63</v>
      </c>
      <c r="BR45" s="642">
        <f t="shared" si="49"/>
        <v>110.5</v>
      </c>
      <c r="BS45" s="642">
        <f t="shared" si="49"/>
        <v>167.57499999999993</v>
      </c>
      <c r="BT45" s="642">
        <f t="shared" si="49"/>
        <v>74.295000000000073</v>
      </c>
      <c r="BU45" s="642">
        <f t="shared" si="49"/>
        <v>-64.800000000000011</v>
      </c>
      <c r="BV45" s="642">
        <f t="shared" si="49"/>
        <v>-109.03818181818184</v>
      </c>
      <c r="BW45" s="642">
        <f t="shared" si="49"/>
        <v>-99.799999999999983</v>
      </c>
      <c r="BX45" s="642">
        <f t="shared" si="49"/>
        <v>-90.466666666666669</v>
      </c>
      <c r="BY45" s="642">
        <f t="shared" si="49"/>
        <v>42.730000000000018</v>
      </c>
      <c r="BZ45" s="642">
        <f t="shared" si="49"/>
        <v>51.916666666666686</v>
      </c>
      <c r="CA45" s="642">
        <f t="shared" si="49"/>
        <v>45.599999999999909</v>
      </c>
      <c r="CB45" s="642">
        <f t="shared" si="49"/>
        <v>37.226969696969661</v>
      </c>
      <c r="CC45" s="642">
        <f t="shared" si="49"/>
        <v>17.986666666666736</v>
      </c>
      <c r="CD45" s="642">
        <f t="shared" si="49"/>
        <v>-55.550000000000011</v>
      </c>
      <c r="CE45" s="642">
        <f t="shared" si="49"/>
        <v>-15.523333333333255</v>
      </c>
      <c r="CF45" s="642">
        <f>CF6-CF21</f>
        <v>21.763333333333321</v>
      </c>
      <c r="CG45" s="642">
        <f>CG6-CG21</f>
        <v>-102.44666666666666</v>
      </c>
      <c r="CH45" s="642">
        <f>CH6-CH21</f>
        <v>-67.416666666666629</v>
      </c>
      <c r="CI45" s="642">
        <f>CI6-CI21</f>
        <v>-27.050000000000011</v>
      </c>
    </row>
    <row r="46" spans="1:87" s="507" customFormat="1">
      <c r="A46" s="857"/>
      <c r="B46" s="505"/>
      <c r="C46" s="505"/>
      <c r="D46" s="505"/>
      <c r="E46" s="505"/>
      <c r="F46" s="505"/>
      <c r="G46" s="505"/>
      <c r="H46" s="505"/>
      <c r="I46" s="505"/>
      <c r="J46" s="505"/>
      <c r="K46" s="505"/>
      <c r="L46" s="505"/>
      <c r="M46" s="505"/>
      <c r="N46" s="506"/>
      <c r="O46" s="505"/>
      <c r="P46" s="505"/>
      <c r="Q46" s="505"/>
      <c r="R46" s="505"/>
      <c r="AD46" s="521"/>
      <c r="AU46" s="521"/>
      <c r="BB46" s="623"/>
    </row>
    <row r="47" spans="1:87">
      <c r="D47" s="509"/>
      <c r="E47" s="509"/>
      <c r="F47" s="509"/>
      <c r="G47" s="509"/>
      <c r="H47" s="509"/>
      <c r="I47" s="509"/>
      <c r="J47" s="509"/>
      <c r="K47" s="509"/>
      <c r="L47" s="509"/>
      <c r="M47" s="509"/>
      <c r="BU47" s="725"/>
    </row>
    <row r="48" spans="1:87">
      <c r="D48" s="509"/>
      <c r="E48" s="509"/>
      <c r="F48" s="509"/>
      <c r="G48" s="509"/>
      <c r="H48" s="509"/>
      <c r="I48" s="509"/>
      <c r="J48" s="509"/>
      <c r="K48" s="509"/>
      <c r="L48" s="509"/>
      <c r="M48" s="509"/>
    </row>
    <row r="425" spans="1:80" s="508" customFormat="1">
      <c r="A425" s="432"/>
      <c r="I425" s="508">
        <v>333</v>
      </c>
      <c r="N425" s="510"/>
      <c r="S425" s="432"/>
      <c r="T425" s="432"/>
      <c r="U425" s="432"/>
      <c r="V425" s="432"/>
      <c r="W425" s="432"/>
      <c r="X425" s="432"/>
      <c r="Y425" s="432"/>
      <c r="Z425" s="432"/>
      <c r="AA425" s="432"/>
      <c r="AB425" s="432"/>
      <c r="AC425" s="432"/>
      <c r="AD425" s="518"/>
      <c r="AE425" s="432"/>
      <c r="AF425" s="432"/>
      <c r="AG425" s="432"/>
      <c r="AH425" s="432"/>
      <c r="AI425" s="432"/>
      <c r="AJ425" s="432"/>
      <c r="AK425" s="432"/>
      <c r="AL425" s="432"/>
      <c r="AM425" s="432"/>
      <c r="AN425" s="432"/>
      <c r="AO425" s="432"/>
      <c r="AP425" s="432"/>
      <c r="AQ425" s="432"/>
      <c r="AR425" s="432"/>
      <c r="AS425" s="432"/>
      <c r="AT425" s="432"/>
      <c r="AU425" s="432"/>
      <c r="AV425" s="432"/>
      <c r="AW425" s="432"/>
      <c r="AX425" s="432"/>
      <c r="AY425" s="432"/>
      <c r="AZ425" s="432"/>
      <c r="BA425" s="432"/>
      <c r="BB425"/>
      <c r="BC425" s="432"/>
      <c r="BD425" s="432"/>
      <c r="BE425" s="432"/>
      <c r="BF425" s="432"/>
      <c r="BG425" s="432"/>
      <c r="BH425" s="432"/>
      <c r="BI425" s="432"/>
      <c r="BJ425" s="432"/>
      <c r="BK425" s="432"/>
      <c r="BL425" s="432"/>
      <c r="BM425" s="432"/>
      <c r="BN425" s="432"/>
      <c r="BO425" s="432"/>
      <c r="BP425" s="432"/>
      <c r="BQ425" s="432"/>
      <c r="BR425" s="432"/>
      <c r="BS425" s="432"/>
      <c r="BT425" s="432"/>
      <c r="BU425" s="432"/>
      <c r="BV425" s="432"/>
      <c r="BW425" s="432"/>
      <c r="BX425" s="432"/>
      <c r="BY425" s="432"/>
      <c r="BZ425" s="432"/>
      <c r="CA425" s="432"/>
      <c r="CB425" s="432"/>
    </row>
    <row r="570" spans="14:14">
      <c r="N570" s="510">
        <v>32.659999999999997</v>
      </c>
    </row>
    <row r="572" spans="14:14">
      <c r="N572" s="510">
        <v>31.45</v>
      </c>
    </row>
    <row r="578" spans="14:14">
      <c r="N578" s="510">
        <v>26.62</v>
      </c>
    </row>
  </sheetData>
  <mergeCells count="9">
    <mergeCell ref="BH2:BS2"/>
    <mergeCell ref="BT2:CC2"/>
    <mergeCell ref="CF2:CI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CJ578"/>
  <sheetViews>
    <sheetView zoomScale="90" zoomScaleNormal="90" workbookViewId="0">
      <selection activeCell="CH8" sqref="CH8:CH9"/>
    </sheetView>
  </sheetViews>
  <sheetFormatPr defaultColWidth="9.125" defaultRowHeight="18"/>
  <cols>
    <col min="1" max="1" width="38.625" style="880" customWidth="1"/>
    <col min="2" max="12" width="12.5" style="947" hidden="1" customWidth="1"/>
    <col min="13" max="13" width="11.5" style="947" hidden="1" customWidth="1"/>
    <col min="14" max="14" width="12.5" style="949" hidden="1" customWidth="1"/>
    <col min="15" max="17" width="12.5" style="947" hidden="1" customWidth="1"/>
    <col min="18" max="18" width="11.875" style="947" hidden="1" customWidth="1"/>
    <col min="19" max="20" width="10.5" style="880" hidden="1" customWidth="1"/>
    <col min="21" max="21" width="11.125" style="880" hidden="1" customWidth="1"/>
    <col min="22" max="22" width="10.875" style="880" hidden="1" customWidth="1"/>
    <col min="23" max="23" width="11.5" style="880" hidden="1" customWidth="1"/>
    <col min="24" max="24" width="10.5" style="880" hidden="1" customWidth="1"/>
    <col min="25" max="25" width="9.5" style="880" hidden="1" customWidth="1"/>
    <col min="26" max="26" width="11.125" style="880" hidden="1" customWidth="1"/>
    <col min="27" max="28" width="10.5" style="880" hidden="1" customWidth="1"/>
    <col min="29" max="29" width="10.875" style="880" hidden="1" customWidth="1"/>
    <col min="30" max="30" width="12.5" style="956" hidden="1" customWidth="1"/>
    <col min="31" max="35" width="9.5" style="880" hidden="1" customWidth="1"/>
    <col min="36" max="37" width="10.125" style="880" hidden="1" customWidth="1"/>
    <col min="38" max="38" width="11.125" style="880" hidden="1" customWidth="1"/>
    <col min="39" max="39" width="10.875" style="880" hidden="1" customWidth="1"/>
    <col min="40" max="40" width="11" style="880" hidden="1" customWidth="1"/>
    <col min="41" max="41" width="10.5" style="880" hidden="1" customWidth="1"/>
    <col min="42" max="42" width="9.125" style="880" hidden="1" customWidth="1"/>
    <col min="43" max="43" width="11.125" style="880" hidden="1" customWidth="1"/>
    <col min="44" max="45" width="10.5" style="880" hidden="1" customWidth="1"/>
    <col min="46" max="46" width="10.875" style="880" hidden="1" customWidth="1"/>
    <col min="47" max="48" width="11.875" style="880" hidden="1" customWidth="1"/>
    <col min="49" max="49" width="9.5" style="880" hidden="1" customWidth="1"/>
    <col min="50" max="50" width="11.5" style="880" hidden="1" customWidth="1"/>
    <col min="51" max="51" width="9.5" style="880" hidden="1" customWidth="1"/>
    <col min="52" max="52" width="10" style="880" hidden="1" customWidth="1"/>
    <col min="53" max="53" width="9.5" style="880" hidden="1" customWidth="1"/>
    <col min="54" max="54" width="9.125" style="875" hidden="1" customWidth="1"/>
    <col min="55" max="55" width="9.625" style="880" hidden="1" customWidth="1"/>
    <col min="56" max="56" width="9.5" style="880" hidden="1" customWidth="1"/>
    <col min="57" max="57" width="9.125" style="880" hidden="1" customWidth="1"/>
    <col min="58" max="58" width="9.875" style="880" hidden="1" customWidth="1"/>
    <col min="59" max="59" width="9.5" style="880" hidden="1" customWidth="1"/>
    <col min="60" max="64" width="12.5" style="880" hidden="1" customWidth="1"/>
    <col min="65" max="69" width="10.125" style="880" hidden="1" customWidth="1"/>
    <col min="70" max="70" width="11.375" style="880" hidden="1" customWidth="1"/>
    <col min="71" max="71" width="9.5" style="880" hidden="1" customWidth="1"/>
    <col min="72" max="75" width="9.75" style="880" hidden="1" customWidth="1"/>
    <col min="76" max="76" width="11.25" style="880" hidden="1" customWidth="1"/>
    <col min="77" max="78" width="10.5" style="880" hidden="1" customWidth="1"/>
    <col min="79" max="79" width="11.375" style="880" hidden="1" customWidth="1"/>
    <col min="80" max="80" width="10" style="880" hidden="1" customWidth="1"/>
    <col min="81" max="81" width="11.5" style="880" hidden="1" customWidth="1"/>
    <col min="82" max="82" width="11.5" style="880" customWidth="1"/>
    <col min="83" max="83" width="11.625" style="880" customWidth="1"/>
    <col min="84" max="86" width="12.875" style="880" customWidth="1"/>
    <col min="87" max="87" width="14" style="880" customWidth="1"/>
    <col min="88" max="16384" width="9.125" style="880"/>
  </cols>
  <sheetData>
    <row r="1" spans="1:87" ht="18.75" thickBot="1">
      <c r="A1" s="876" t="s">
        <v>384</v>
      </c>
      <c r="B1" s="877"/>
      <c r="C1" s="877"/>
      <c r="D1" s="877"/>
      <c r="E1" s="877"/>
      <c r="F1" s="877"/>
      <c r="G1" s="877"/>
      <c r="H1" s="877"/>
      <c r="I1" s="877"/>
      <c r="J1" s="877"/>
      <c r="K1" s="877"/>
      <c r="L1" s="878"/>
      <c r="M1" s="878"/>
      <c r="N1" s="879"/>
      <c r="O1" s="879"/>
      <c r="P1" s="879"/>
      <c r="Q1" s="879"/>
      <c r="R1" s="879"/>
      <c r="BB1" s="976"/>
    </row>
    <row r="2" spans="1:87" ht="18.75" thickBot="1">
      <c r="A2" s="970"/>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1124"/>
      <c r="CE2" s="1124"/>
      <c r="CF2" s="1236">
        <v>2021</v>
      </c>
      <c r="CG2" s="1236"/>
      <c r="CH2" s="1236"/>
      <c r="CI2" s="1236"/>
    </row>
    <row r="3" spans="1:87" ht="18.75" thickBot="1">
      <c r="A3" s="1006" t="s">
        <v>246</v>
      </c>
      <c r="B3" s="881">
        <v>42005</v>
      </c>
      <c r="C3" s="882">
        <v>42036</v>
      </c>
      <c r="D3" s="882">
        <v>42064</v>
      </c>
      <c r="E3" s="882">
        <v>42095</v>
      </c>
      <c r="F3" s="882">
        <v>42125</v>
      </c>
      <c r="G3" s="882">
        <v>42156</v>
      </c>
      <c r="H3" s="882">
        <v>42186</v>
      </c>
      <c r="I3" s="882">
        <v>42217</v>
      </c>
      <c r="J3" s="882">
        <v>42248</v>
      </c>
      <c r="K3" s="883">
        <v>42278</v>
      </c>
      <c r="L3" s="883">
        <v>42309</v>
      </c>
      <c r="M3" s="884">
        <v>42339</v>
      </c>
      <c r="N3" s="885" t="s">
        <v>55</v>
      </c>
      <c r="O3" s="882" t="s">
        <v>233</v>
      </c>
      <c r="P3" s="886" t="s">
        <v>234</v>
      </c>
      <c r="Q3" s="882" t="s">
        <v>235</v>
      </c>
      <c r="R3" s="887">
        <v>2015</v>
      </c>
      <c r="S3" s="888">
        <v>42370</v>
      </c>
      <c r="T3" s="889">
        <v>42401</v>
      </c>
      <c r="U3" s="889">
        <v>42430</v>
      </c>
      <c r="V3" s="889">
        <v>42461</v>
      </c>
      <c r="W3" s="889">
        <v>42491</v>
      </c>
      <c r="X3" s="889">
        <v>42522</v>
      </c>
      <c r="Y3" s="889">
        <v>42552</v>
      </c>
      <c r="Z3" s="889">
        <v>42583</v>
      </c>
      <c r="AA3" s="889">
        <v>42614</v>
      </c>
      <c r="AB3" s="952">
        <v>42644</v>
      </c>
      <c r="AC3" s="960">
        <v>42675</v>
      </c>
      <c r="AD3" s="955">
        <v>42705</v>
      </c>
      <c r="AE3" s="890" t="s">
        <v>79</v>
      </c>
      <c r="AF3" s="891" t="s">
        <v>80</v>
      </c>
      <c r="AG3" s="891" t="s">
        <v>81</v>
      </c>
      <c r="AH3" s="891" t="s">
        <v>82</v>
      </c>
      <c r="AI3" s="966">
        <v>2016</v>
      </c>
      <c r="AJ3" s="1007">
        <v>42736</v>
      </c>
      <c r="AK3" s="963">
        <v>42767</v>
      </c>
      <c r="AL3" s="963">
        <v>42795</v>
      </c>
      <c r="AM3" s="963">
        <v>42826</v>
      </c>
      <c r="AN3" s="963">
        <v>42856</v>
      </c>
      <c r="AO3" s="963">
        <v>42887</v>
      </c>
      <c r="AP3" s="963">
        <v>42917</v>
      </c>
      <c r="AQ3" s="963">
        <v>42948</v>
      </c>
      <c r="AR3" s="963">
        <v>42979</v>
      </c>
      <c r="AS3" s="963">
        <v>43009</v>
      </c>
      <c r="AT3" s="963">
        <v>43040</v>
      </c>
      <c r="AU3" s="1008">
        <v>43070</v>
      </c>
      <c r="AV3" s="999">
        <v>43101</v>
      </c>
      <c r="AW3" s="964">
        <v>43132</v>
      </c>
      <c r="AX3" s="964">
        <v>43160</v>
      </c>
      <c r="AY3" s="964">
        <v>43191</v>
      </c>
      <c r="AZ3" s="964">
        <v>43221</v>
      </c>
      <c r="BA3" s="964">
        <v>43252</v>
      </c>
      <c r="BB3" s="965">
        <v>43283</v>
      </c>
      <c r="BC3" s="965">
        <v>43315</v>
      </c>
      <c r="BD3" s="965">
        <v>43347</v>
      </c>
      <c r="BE3" s="965">
        <v>43378</v>
      </c>
      <c r="BF3" s="965">
        <v>43410</v>
      </c>
      <c r="BG3" s="965">
        <v>43441</v>
      </c>
      <c r="BH3" s="1109">
        <v>43466</v>
      </c>
      <c r="BI3" s="1109">
        <v>43497</v>
      </c>
      <c r="BJ3" s="1109">
        <v>43526</v>
      </c>
      <c r="BK3" s="1109">
        <v>43556</v>
      </c>
      <c r="BL3" s="1110">
        <v>43586</v>
      </c>
      <c r="BM3" s="1110">
        <v>43617</v>
      </c>
      <c r="BN3" s="1110">
        <v>43647</v>
      </c>
      <c r="BO3" s="1110">
        <v>43678</v>
      </c>
      <c r="BP3" s="1110">
        <v>43709</v>
      </c>
      <c r="BQ3" s="1110">
        <v>43739</v>
      </c>
      <c r="BR3" s="1110">
        <v>43770</v>
      </c>
      <c r="BS3" s="1111">
        <v>43800</v>
      </c>
      <c r="BT3" s="1120">
        <v>43832</v>
      </c>
      <c r="BU3" s="1114">
        <v>43863</v>
      </c>
      <c r="BV3" s="1114">
        <v>43892</v>
      </c>
      <c r="BW3" s="1114">
        <v>43923</v>
      </c>
      <c r="BX3" s="1114">
        <v>43952</v>
      </c>
      <c r="BY3" s="1114">
        <v>43983</v>
      </c>
      <c r="BZ3" s="1114">
        <v>44013</v>
      </c>
      <c r="CA3" s="1114">
        <v>44044</v>
      </c>
      <c r="CB3" s="1114">
        <v>44075</v>
      </c>
      <c r="CC3" s="1114">
        <v>44105</v>
      </c>
      <c r="CD3" s="1114">
        <v>44136</v>
      </c>
      <c r="CE3" s="1114">
        <v>44166</v>
      </c>
      <c r="CF3" s="1130">
        <v>44197</v>
      </c>
      <c r="CG3" s="1130">
        <v>44228</v>
      </c>
      <c r="CH3" s="1130">
        <v>44256</v>
      </c>
      <c r="CI3" s="1130">
        <v>44287</v>
      </c>
    </row>
    <row r="4" spans="1:87">
      <c r="A4" s="971" t="s">
        <v>247</v>
      </c>
      <c r="B4" s="1005">
        <v>45.574285714285715</v>
      </c>
      <c r="C4" s="893">
        <v>55.847249999999995</v>
      </c>
      <c r="D4" s="893">
        <v>54.657727272727271</v>
      </c>
      <c r="E4" s="893">
        <v>58.549523809523819</v>
      </c>
      <c r="F4" s="893">
        <v>63.556999999999995</v>
      </c>
      <c r="G4" s="893">
        <v>61.788095238095245</v>
      </c>
      <c r="H4" s="893">
        <v>56.154130434782623</v>
      </c>
      <c r="I4" s="893">
        <v>47.872619047619047</v>
      </c>
      <c r="J4" s="893">
        <v>45.37909090909092</v>
      </c>
      <c r="K4" s="894">
        <v>45.838636363636354</v>
      </c>
      <c r="L4" s="894">
        <v>41.794047619047618</v>
      </c>
      <c r="M4" s="895">
        <v>34.515217391304354</v>
      </c>
      <c r="N4" s="892">
        <f>AVERAGE(B4:D4)</f>
        <v>52.026420995670996</v>
      </c>
      <c r="O4" s="893">
        <f>AVERAGE(E4:G4)</f>
        <v>61.29820634920636</v>
      </c>
      <c r="P4" s="893">
        <f>AVERAGE(H4:J4)</f>
        <v>49.801946797164192</v>
      </c>
      <c r="Q4" s="893">
        <f>AVERAGE(K4:M4)</f>
        <v>40.715967124662775</v>
      </c>
      <c r="R4" s="895">
        <f>AVERAGE(B4:M4)</f>
        <v>50.960635316676083</v>
      </c>
      <c r="S4" s="896">
        <v>26.809500000000003</v>
      </c>
      <c r="T4" s="897">
        <v>29.4</v>
      </c>
      <c r="U4" s="897">
        <v>35.1</v>
      </c>
      <c r="V4" s="897">
        <v>39.028095238095247</v>
      </c>
      <c r="W4" s="897">
        <v>44.267727272727271</v>
      </c>
      <c r="X4" s="897">
        <v>46.370526315789469</v>
      </c>
      <c r="Y4" s="897">
        <v>42.46</v>
      </c>
      <c r="Z4" s="897">
        <v>43.702272727272721</v>
      </c>
      <c r="AA4" s="897">
        <v>43.329523809523813</v>
      </c>
      <c r="AB4" s="953">
        <v>48.984523809523807</v>
      </c>
      <c r="AC4" s="961">
        <v>43.864545454545457</v>
      </c>
      <c r="AD4" s="957">
        <v>52.097619047619055</v>
      </c>
      <c r="AE4" s="898">
        <f t="shared" ref="AE4:AE7" si="0">AVERAGE(S4:U4)</f>
        <v>30.436500000000006</v>
      </c>
      <c r="AF4" s="899">
        <f t="shared" ref="AF4:AF7" si="1">AVERAGE(V4:X4)</f>
        <v>43.222116275537331</v>
      </c>
      <c r="AG4" s="899">
        <f>AVERAGE(Y4:AA4)</f>
        <v>43.163932178932178</v>
      </c>
      <c r="AH4" s="899">
        <f>AVERAGE(AB4:AD4)</f>
        <v>48.315562770562771</v>
      </c>
      <c r="AI4" s="967">
        <f t="shared" ref="AI4:AI7" si="2">AVERAGE(S4:AD4)</f>
        <v>41.284527806258076</v>
      </c>
      <c r="AJ4" s="997">
        <v>53.72</v>
      </c>
      <c r="AK4" s="969">
        <v>54.44</v>
      </c>
      <c r="AL4" s="969">
        <v>51.2</v>
      </c>
      <c r="AM4" s="969">
        <v>52.29</v>
      </c>
      <c r="AN4" s="969">
        <v>50.54</v>
      </c>
      <c r="AO4" s="969">
        <v>46.47</v>
      </c>
      <c r="AP4" s="969">
        <v>47.57</v>
      </c>
      <c r="AQ4" s="969">
        <v>50.22</v>
      </c>
      <c r="AR4" s="969">
        <v>53.668499999999995</v>
      </c>
      <c r="AS4" s="969">
        <v>55.55</v>
      </c>
      <c r="AT4" s="969">
        <v>60.82</v>
      </c>
      <c r="AU4" s="1000">
        <v>61.6</v>
      </c>
      <c r="AV4" s="969">
        <v>66.19</v>
      </c>
      <c r="AW4" s="969">
        <v>62.72</v>
      </c>
      <c r="AX4" s="969">
        <v>62.74</v>
      </c>
      <c r="AY4" s="969">
        <v>68.27</v>
      </c>
      <c r="AZ4" s="969">
        <v>74.41</v>
      </c>
      <c r="BA4" s="969">
        <v>73.59</v>
      </c>
      <c r="BB4" s="969">
        <v>73.12</v>
      </c>
      <c r="BC4" s="969">
        <v>72.489999999999995</v>
      </c>
      <c r="BD4" s="969">
        <v>75</v>
      </c>
      <c r="BE4" s="969">
        <v>79.39</v>
      </c>
      <c r="BF4" s="969">
        <v>65.56</v>
      </c>
      <c r="BG4" s="969">
        <v>57.32</v>
      </c>
      <c r="BH4" s="1095">
        <v>59.08</v>
      </c>
      <c r="BI4" s="1095">
        <v>64.569999999999993</v>
      </c>
      <c r="BJ4" s="1095">
        <v>66.930000000000007</v>
      </c>
      <c r="BK4" s="1095">
        <v>70.95</v>
      </c>
      <c r="BL4" s="1095">
        <v>69.38</v>
      </c>
      <c r="BM4" s="1095">
        <v>61.76</v>
      </c>
      <c r="BN4" s="1095">
        <v>63.25</v>
      </c>
      <c r="BO4" s="1095">
        <v>59.11</v>
      </c>
      <c r="BP4" s="1095">
        <v>61.12</v>
      </c>
      <c r="BQ4" s="1095">
        <v>59.37</v>
      </c>
      <c r="BR4" s="1095">
        <v>61.8</v>
      </c>
      <c r="BS4" s="1115">
        <v>64</v>
      </c>
      <c r="BT4" s="1095">
        <v>64.290000000000006</v>
      </c>
      <c r="BU4" s="1121">
        <v>54.22</v>
      </c>
      <c r="BV4" s="1121">
        <v>33.700000000000003</v>
      </c>
      <c r="BW4" s="1121">
        <v>20.39</v>
      </c>
      <c r="BX4" s="1121">
        <v>30.47</v>
      </c>
      <c r="BY4" s="1121">
        <v>40.79</v>
      </c>
      <c r="BZ4" s="1121">
        <v>43</v>
      </c>
      <c r="CA4" s="1121">
        <v>43.987250000000003</v>
      </c>
      <c r="CB4" s="1121">
        <v>41.49522727272727</v>
      </c>
      <c r="CC4" s="1121">
        <v>40.661136363636366</v>
      </c>
      <c r="CD4" s="1121">
        <v>43.39</v>
      </c>
      <c r="CE4" s="1121">
        <v>49.7</v>
      </c>
      <c r="CF4" s="1097">
        <v>54.5</v>
      </c>
      <c r="CG4" s="1097">
        <v>54.3</v>
      </c>
      <c r="CH4" s="1097">
        <v>54</v>
      </c>
      <c r="CI4" s="1097">
        <v>53</v>
      </c>
    </row>
    <row r="5" spans="1:87" ht="18" customHeight="1">
      <c r="A5" s="1009" t="s">
        <v>248</v>
      </c>
      <c r="B5" s="1004">
        <v>45.234285714285711</v>
      </c>
      <c r="C5" s="909">
        <v>57.652500000000011</v>
      </c>
      <c r="D5" s="909">
        <v>57.384545454545453</v>
      </c>
      <c r="E5" s="909">
        <v>59.560952380952379</v>
      </c>
      <c r="F5" s="909">
        <v>62.038000000000011</v>
      </c>
      <c r="G5" s="909">
        <v>60.888571428571431</v>
      </c>
      <c r="H5" s="909">
        <v>53.11</v>
      </c>
      <c r="I5" s="909">
        <v>45.976190476190474</v>
      </c>
      <c r="J5" s="909">
        <v>46.822727272727271</v>
      </c>
      <c r="K5" s="910">
        <v>48.924545454545459</v>
      </c>
      <c r="L5" s="910">
        <v>48.988095238095241</v>
      </c>
      <c r="M5" s="977">
        <v>45.648260869565213</v>
      </c>
      <c r="N5" s="908">
        <f t="shared" ref="N5:N7" si="3">AVERAGE(B5:D5)</f>
        <v>53.423777056277061</v>
      </c>
      <c r="O5" s="909">
        <f t="shared" ref="O5:O7" si="4">AVERAGE(E5:G5)</f>
        <v>60.829174603174607</v>
      </c>
      <c r="P5" s="909">
        <f t="shared" ref="P5:P7" si="5">AVERAGE(H5:J5)</f>
        <v>48.636305916305908</v>
      </c>
      <c r="Q5" s="909">
        <f t="shared" ref="Q5:Q7" si="6">AVERAGE(K5:M5)</f>
        <v>47.85363385406864</v>
      </c>
      <c r="R5" s="977">
        <f t="shared" ref="R5" si="7">AVERAGE(B5:M5)</f>
        <v>52.685722857456547</v>
      </c>
      <c r="S5" s="978">
        <v>36.601499999999994</v>
      </c>
      <c r="T5" s="979">
        <v>33.940952380952382</v>
      </c>
      <c r="U5" s="979">
        <v>39</v>
      </c>
      <c r="V5" s="979">
        <v>42.356666666666662</v>
      </c>
      <c r="W5" s="979">
        <v>44.047142857142859</v>
      </c>
      <c r="X5" s="979">
        <v>45.6</v>
      </c>
      <c r="Y5" s="979">
        <v>41.63</v>
      </c>
      <c r="Z5" s="979">
        <v>39.857727272727274</v>
      </c>
      <c r="AA5" s="979">
        <v>42.395238095238085</v>
      </c>
      <c r="AB5" s="980">
        <v>47.552857142857142</v>
      </c>
      <c r="AC5" s="981">
        <v>46.686363636363645</v>
      </c>
      <c r="AD5" s="982">
        <v>51.287142857142854</v>
      </c>
      <c r="AE5" s="983">
        <f t="shared" si="0"/>
        <v>36.514150793650792</v>
      </c>
      <c r="AF5" s="984">
        <f t="shared" si="1"/>
        <v>44.001269841269838</v>
      </c>
      <c r="AG5" s="984">
        <f t="shared" ref="AG5:AG7" si="8">AVERAGE(Y5:AA5)</f>
        <v>41.294321789321792</v>
      </c>
      <c r="AH5" s="984">
        <f t="shared" ref="AH5:AH7" si="9">AVERAGE(AB5:AD5)</f>
        <v>48.508787878787878</v>
      </c>
      <c r="AI5" s="1001">
        <f t="shared" si="2"/>
        <v>42.579632575757572</v>
      </c>
      <c r="AJ5" s="998">
        <v>55.52</v>
      </c>
      <c r="AK5" s="986">
        <v>56.49</v>
      </c>
      <c r="AL5" s="986">
        <v>50.66</v>
      </c>
      <c r="AM5" s="986">
        <v>52.15</v>
      </c>
      <c r="AN5" s="986">
        <v>48.56</v>
      </c>
      <c r="AO5" s="986">
        <v>44.79</v>
      </c>
      <c r="AP5" s="986">
        <v>45.69</v>
      </c>
      <c r="AQ5" s="986">
        <v>50.32</v>
      </c>
      <c r="AR5" s="986">
        <v>54.911500000000004</v>
      </c>
      <c r="AS5" s="986">
        <v>57.58</v>
      </c>
      <c r="AT5" s="986">
        <v>64.64</v>
      </c>
      <c r="AU5" s="987">
        <v>65.012500000000017</v>
      </c>
      <c r="AV5" s="986">
        <v>66.13</v>
      </c>
      <c r="AW5" s="986">
        <v>61.23</v>
      </c>
      <c r="AX5" s="986">
        <v>62.9</v>
      </c>
      <c r="AY5" s="986">
        <v>66.87</v>
      </c>
      <c r="AZ5" s="986">
        <v>74.52</v>
      </c>
      <c r="BA5" s="986">
        <v>70.66</v>
      </c>
      <c r="BB5" s="986">
        <v>72.09</v>
      </c>
      <c r="BC5" s="969">
        <v>71.58</v>
      </c>
      <c r="BD5" s="969">
        <v>73</v>
      </c>
      <c r="BE5" s="969">
        <v>74.69</v>
      </c>
      <c r="BF5" s="969">
        <v>56.76</v>
      </c>
      <c r="BG5" s="1087">
        <v>53</v>
      </c>
      <c r="BH5" s="985">
        <v>51.66</v>
      </c>
      <c r="BI5" s="1095">
        <v>56.39</v>
      </c>
      <c r="BJ5" s="1095">
        <v>60.03</v>
      </c>
      <c r="BK5" s="1095">
        <v>63.22</v>
      </c>
      <c r="BL5" s="1095">
        <v>59.95</v>
      </c>
      <c r="BM5" s="1095">
        <v>51.65</v>
      </c>
      <c r="BN5" s="1095">
        <v>55.55</v>
      </c>
      <c r="BO5" s="1095">
        <v>50.55</v>
      </c>
      <c r="BP5" s="1095">
        <v>54.03</v>
      </c>
      <c r="BQ5" s="1095">
        <v>56.82</v>
      </c>
      <c r="BR5" s="1095">
        <v>59</v>
      </c>
      <c r="BS5" s="1116">
        <v>64.3</v>
      </c>
      <c r="BT5" s="1095">
        <v>60.88</v>
      </c>
      <c r="BU5" s="1121">
        <v>52.3</v>
      </c>
      <c r="BV5" s="1121">
        <v>31.829090909090908</v>
      </c>
      <c r="BW5" s="1121">
        <v>18.55</v>
      </c>
      <c r="BX5" s="1121">
        <v>26.3</v>
      </c>
      <c r="BY5" s="1121">
        <v>38.97</v>
      </c>
      <c r="BZ5" s="1121">
        <v>41.75</v>
      </c>
      <c r="CA5" s="1121">
        <v>42.899999999999991</v>
      </c>
      <c r="CB5" s="1121">
        <v>42.988181818181815</v>
      </c>
      <c r="CC5" s="1121">
        <v>41.730000000000004</v>
      </c>
      <c r="CD5" s="1121">
        <v>40.549999999999997</v>
      </c>
      <c r="CE5" s="1121">
        <v>47.59</v>
      </c>
      <c r="CF5" s="1097">
        <v>55.4</v>
      </c>
      <c r="CG5" s="1097">
        <v>54.6</v>
      </c>
      <c r="CH5" s="1097">
        <v>53.75</v>
      </c>
      <c r="CI5" s="1097">
        <v>52.3</v>
      </c>
    </row>
    <row r="6" spans="1:87" ht="18.75" customHeight="1" thickBot="1">
      <c r="A6" s="1009" t="s">
        <v>249</v>
      </c>
      <c r="B6" s="1004"/>
      <c r="C6" s="909"/>
      <c r="D6" s="909"/>
      <c r="E6" s="909"/>
      <c r="F6" s="909"/>
      <c r="G6" s="909"/>
      <c r="H6" s="909"/>
      <c r="I6" s="909"/>
      <c r="J6" s="909"/>
      <c r="K6" s="910"/>
      <c r="L6" s="910"/>
      <c r="M6" s="977"/>
      <c r="N6" s="908"/>
      <c r="O6" s="909"/>
      <c r="P6" s="909"/>
      <c r="Q6" s="909"/>
      <c r="R6" s="977"/>
      <c r="S6" s="978"/>
      <c r="T6" s="979"/>
      <c r="U6" s="979"/>
      <c r="V6" s="979"/>
      <c r="W6" s="979"/>
      <c r="X6" s="979"/>
      <c r="Y6" s="979"/>
      <c r="Z6" s="979"/>
      <c r="AA6" s="979"/>
      <c r="AB6" s="980"/>
      <c r="AC6" s="981"/>
      <c r="AD6" s="982"/>
      <c r="AE6" s="983"/>
      <c r="AF6" s="984"/>
      <c r="AG6" s="984"/>
      <c r="AH6" s="984"/>
      <c r="AI6" s="1001"/>
      <c r="AJ6" s="1010"/>
      <c r="AK6" s="1011"/>
      <c r="AL6" s="1011"/>
      <c r="AM6" s="1011"/>
      <c r="AN6" s="1011"/>
      <c r="AO6" s="1011"/>
      <c r="AP6" s="1011"/>
      <c r="AQ6" s="1011"/>
      <c r="AR6" s="1011"/>
      <c r="AS6" s="1011"/>
      <c r="AT6" s="1011"/>
      <c r="AU6" s="1012"/>
      <c r="AV6" s="986">
        <v>603</v>
      </c>
      <c r="AW6" s="986">
        <f t="shared" ref="AW6:BP6" si="10">(AW5*9)+15</f>
        <v>566.06999999999994</v>
      </c>
      <c r="AX6" s="986">
        <f t="shared" si="10"/>
        <v>581.1</v>
      </c>
      <c r="AY6" s="986">
        <f t="shared" si="10"/>
        <v>616.83000000000004</v>
      </c>
      <c r="AZ6" s="986">
        <f t="shared" si="10"/>
        <v>685.68</v>
      </c>
      <c r="BA6" s="986">
        <f t="shared" si="10"/>
        <v>650.93999999999994</v>
      </c>
      <c r="BB6" s="986">
        <f t="shared" si="10"/>
        <v>663.81000000000006</v>
      </c>
      <c r="BC6" s="969">
        <f t="shared" si="10"/>
        <v>659.22</v>
      </c>
      <c r="BD6" s="969">
        <f t="shared" si="10"/>
        <v>672</v>
      </c>
      <c r="BE6" s="969">
        <f t="shared" si="10"/>
        <v>687.21</v>
      </c>
      <c r="BF6" s="969">
        <f t="shared" si="10"/>
        <v>525.83999999999992</v>
      </c>
      <c r="BG6" s="994">
        <f t="shared" si="10"/>
        <v>492</v>
      </c>
      <c r="BH6" s="985">
        <f t="shared" si="10"/>
        <v>479.93999999999994</v>
      </c>
      <c r="BI6" s="1095">
        <f t="shared" si="10"/>
        <v>522.51</v>
      </c>
      <c r="BJ6" s="1095">
        <f t="shared" si="10"/>
        <v>555.27</v>
      </c>
      <c r="BK6" s="1095">
        <f t="shared" si="10"/>
        <v>583.98</v>
      </c>
      <c r="BL6" s="1095">
        <f t="shared" si="10"/>
        <v>554.55000000000007</v>
      </c>
      <c r="BM6" s="1095">
        <f t="shared" si="10"/>
        <v>479.84999999999997</v>
      </c>
      <c r="BN6" s="1095">
        <f t="shared" si="10"/>
        <v>514.95000000000005</v>
      </c>
      <c r="BO6" s="1095">
        <f t="shared" si="10"/>
        <v>469.95</v>
      </c>
      <c r="BP6" s="1095">
        <f t="shared" si="10"/>
        <v>501.27</v>
      </c>
      <c r="BQ6" s="1095">
        <f>(BQ5*9)+12</f>
        <v>523.38</v>
      </c>
      <c r="BR6" s="1095">
        <f>(BR5*9)+12</f>
        <v>543</v>
      </c>
      <c r="BS6" s="1116">
        <f>(BS5*9)+12</f>
        <v>590.69999999999993</v>
      </c>
      <c r="BT6" s="1105">
        <f>(BT5*9)+12</f>
        <v>559.92000000000007</v>
      </c>
      <c r="BU6" s="1121">
        <f>(BU5*9)+12</f>
        <v>482.7</v>
      </c>
      <c r="BV6" s="1121">
        <f t="shared" ref="BV6:CI6" si="11">(BV5*9)+12</f>
        <v>298.46181818181816</v>
      </c>
      <c r="BW6" s="1121">
        <f t="shared" si="11"/>
        <v>178.95000000000002</v>
      </c>
      <c r="BX6" s="1121">
        <f t="shared" si="11"/>
        <v>248.70000000000002</v>
      </c>
      <c r="BY6" s="1121">
        <f t="shared" si="11"/>
        <v>362.73</v>
      </c>
      <c r="BZ6" s="1121">
        <f t="shared" si="11"/>
        <v>387.75</v>
      </c>
      <c r="CA6" s="1121">
        <f t="shared" si="11"/>
        <v>398.09999999999991</v>
      </c>
      <c r="CB6" s="1121">
        <f t="shared" si="11"/>
        <v>398.89363636363635</v>
      </c>
      <c r="CC6" s="1121">
        <f t="shared" si="11"/>
        <v>387.57000000000005</v>
      </c>
      <c r="CD6" s="1121">
        <f t="shared" si="11"/>
        <v>376.95</v>
      </c>
      <c r="CE6" s="1121">
        <f t="shared" si="11"/>
        <v>440.31000000000006</v>
      </c>
      <c r="CF6" s="1097">
        <f t="shared" si="11"/>
        <v>510.59999999999997</v>
      </c>
      <c r="CG6" s="1097">
        <f t="shared" si="11"/>
        <v>503.40000000000003</v>
      </c>
      <c r="CH6" s="1097">
        <f t="shared" si="11"/>
        <v>495.75</v>
      </c>
      <c r="CI6" s="1097">
        <f t="shared" si="11"/>
        <v>482.7</v>
      </c>
    </row>
    <row r="7" spans="1:87" ht="18" customHeight="1">
      <c r="A7" s="1013" t="s">
        <v>239</v>
      </c>
      <c r="B7" s="1014">
        <v>440</v>
      </c>
      <c r="C7" s="1015">
        <v>462</v>
      </c>
      <c r="D7" s="1015">
        <v>484</v>
      </c>
      <c r="E7" s="1015">
        <v>464</v>
      </c>
      <c r="F7" s="1015">
        <v>469</v>
      </c>
      <c r="G7" s="1015">
        <v>419</v>
      </c>
      <c r="H7" s="1015">
        <v>407</v>
      </c>
      <c r="I7" s="1015">
        <v>379</v>
      </c>
      <c r="J7" s="1015">
        <v>327</v>
      </c>
      <c r="K7" s="1016">
        <v>362</v>
      </c>
      <c r="L7" s="1017">
        <v>411</v>
      </c>
      <c r="M7" s="1018">
        <v>466</v>
      </c>
      <c r="N7" s="1019">
        <f t="shared" si="3"/>
        <v>462</v>
      </c>
      <c r="O7" s="1015">
        <f t="shared" si="4"/>
        <v>450.66666666666669</v>
      </c>
      <c r="P7" s="1015">
        <f t="shared" si="5"/>
        <v>371</v>
      </c>
      <c r="Q7" s="1015">
        <f t="shared" si="6"/>
        <v>413</v>
      </c>
      <c r="R7" s="1018">
        <f>AVERAGE(B7:M7)</f>
        <v>424.16666666666669</v>
      </c>
      <c r="S7" s="1020">
        <v>363</v>
      </c>
      <c r="T7" s="1021">
        <v>297</v>
      </c>
      <c r="U7" s="1021">
        <v>302</v>
      </c>
      <c r="V7" s="1021">
        <v>332</v>
      </c>
      <c r="W7" s="1021">
        <v>347</v>
      </c>
      <c r="X7" s="1021">
        <v>344</v>
      </c>
      <c r="Y7" s="1021">
        <v>301</v>
      </c>
      <c r="Z7" s="1021">
        <v>287</v>
      </c>
      <c r="AA7" s="1021">
        <v>305</v>
      </c>
      <c r="AB7" s="1022">
        <v>352</v>
      </c>
      <c r="AC7" s="1023">
        <v>410</v>
      </c>
      <c r="AD7" s="1024">
        <v>396</v>
      </c>
      <c r="AE7" s="1025">
        <f t="shared" si="0"/>
        <v>320.66666666666669</v>
      </c>
      <c r="AF7" s="1026">
        <f t="shared" si="1"/>
        <v>341</v>
      </c>
      <c r="AG7" s="1026">
        <f t="shared" si="8"/>
        <v>297.66666666666669</v>
      </c>
      <c r="AH7" s="1026">
        <f t="shared" si="9"/>
        <v>386</v>
      </c>
      <c r="AI7" s="1027">
        <f t="shared" si="2"/>
        <v>336.33333333333331</v>
      </c>
      <c r="AJ7" s="1028">
        <f>(AJ8+AJ9)/2</f>
        <v>465</v>
      </c>
      <c r="AK7" s="1029">
        <f t="shared" ref="AK7:AU7" si="12">(AK8+AK9)/2</f>
        <v>555</v>
      </c>
      <c r="AL7" s="1029">
        <f t="shared" si="12"/>
        <v>540</v>
      </c>
      <c r="AM7" s="1029">
        <f t="shared" si="12"/>
        <v>460</v>
      </c>
      <c r="AN7" s="1029">
        <f t="shared" si="12"/>
        <v>387.5</v>
      </c>
      <c r="AO7" s="1029">
        <f t="shared" si="12"/>
        <v>387.5</v>
      </c>
      <c r="AP7" s="1029">
        <f t="shared" si="12"/>
        <v>355</v>
      </c>
      <c r="AQ7" s="1029">
        <f t="shared" si="12"/>
        <v>440</v>
      </c>
      <c r="AR7" s="1029">
        <f t="shared" si="12"/>
        <v>490</v>
      </c>
      <c r="AS7" s="1029">
        <f t="shared" si="12"/>
        <v>577.5</v>
      </c>
      <c r="AT7" s="1029">
        <f t="shared" si="12"/>
        <v>577.5</v>
      </c>
      <c r="AU7" s="1030">
        <f t="shared" si="12"/>
        <v>580</v>
      </c>
      <c r="AV7" s="1031">
        <f>(AV8+AV9)/2</f>
        <v>580</v>
      </c>
      <c r="AW7" s="1032">
        <f t="shared" ref="AW7:CI7" si="13">(AW8+AW9)/2</f>
        <v>515</v>
      </c>
      <c r="AX7" s="1075">
        <f t="shared" si="13"/>
        <v>472.5</v>
      </c>
      <c r="AY7" s="1075">
        <f>(AY8+AY9)/2</f>
        <v>472.5</v>
      </c>
      <c r="AZ7" s="1075">
        <f t="shared" si="13"/>
        <v>502.5</v>
      </c>
      <c r="BA7" s="1075">
        <f t="shared" si="13"/>
        <v>560</v>
      </c>
      <c r="BB7" s="1075">
        <f t="shared" si="13"/>
        <v>562.5</v>
      </c>
      <c r="BC7" s="1075">
        <f t="shared" si="13"/>
        <v>587.5</v>
      </c>
      <c r="BD7" s="1075">
        <f t="shared" si="13"/>
        <v>617.5</v>
      </c>
      <c r="BE7" s="1075">
        <f t="shared" si="13"/>
        <v>655</v>
      </c>
      <c r="BF7" s="1075">
        <f t="shared" si="13"/>
        <v>532.5</v>
      </c>
      <c r="BG7" s="1075">
        <f t="shared" si="13"/>
        <v>430</v>
      </c>
      <c r="BH7" s="1075">
        <f t="shared" si="13"/>
        <v>425</v>
      </c>
      <c r="BI7" s="1075">
        <f t="shared" si="13"/>
        <v>455</v>
      </c>
      <c r="BJ7" s="1075">
        <f t="shared" si="13"/>
        <v>505</v>
      </c>
      <c r="BK7" s="1075">
        <f t="shared" si="13"/>
        <v>525</v>
      </c>
      <c r="BL7" s="1075">
        <f t="shared" si="13"/>
        <v>527.5</v>
      </c>
      <c r="BM7" s="1075">
        <f t="shared" si="13"/>
        <v>422.5</v>
      </c>
      <c r="BN7" s="1075">
        <f t="shared" si="13"/>
        <v>365</v>
      </c>
      <c r="BO7" s="1075">
        <f t="shared" si="13"/>
        <v>365</v>
      </c>
      <c r="BP7" s="1075">
        <f t="shared" si="13"/>
        <v>355</v>
      </c>
      <c r="BQ7" s="1075">
        <f t="shared" si="13"/>
        <v>427.5</v>
      </c>
      <c r="BR7" s="1075">
        <f t="shared" si="13"/>
        <v>437.5</v>
      </c>
      <c r="BS7" s="1075">
        <f t="shared" si="13"/>
        <v>447.5</v>
      </c>
      <c r="BT7" s="1104">
        <f t="shared" si="13"/>
        <v>577.5</v>
      </c>
      <c r="BU7" s="1104">
        <f t="shared" si="13"/>
        <v>525</v>
      </c>
      <c r="BV7" s="1104">
        <f t="shared" si="13"/>
        <v>455</v>
      </c>
      <c r="BW7" s="1104">
        <f t="shared" si="13"/>
        <v>235</v>
      </c>
      <c r="BX7" s="1104">
        <f t="shared" si="13"/>
        <v>340</v>
      </c>
      <c r="BY7" s="1104">
        <f t="shared" si="13"/>
        <v>340</v>
      </c>
      <c r="BZ7" s="1104">
        <f t="shared" si="13"/>
        <v>350</v>
      </c>
      <c r="CA7" s="1104">
        <f t="shared" si="13"/>
        <v>355</v>
      </c>
      <c r="CB7" s="1104">
        <f t="shared" si="13"/>
        <v>360</v>
      </c>
      <c r="CC7" s="1104">
        <f t="shared" si="13"/>
        <v>377.5</v>
      </c>
      <c r="CD7" s="1104">
        <f t="shared" si="13"/>
        <v>435</v>
      </c>
      <c r="CE7" s="1104">
        <f t="shared" si="13"/>
        <v>455</v>
      </c>
      <c r="CF7" s="1104">
        <f t="shared" si="13"/>
        <v>540</v>
      </c>
      <c r="CG7" s="1098">
        <f t="shared" si="13"/>
        <v>580</v>
      </c>
      <c r="CH7" s="1098">
        <f t="shared" si="13"/>
        <v>560</v>
      </c>
      <c r="CI7" s="1098">
        <f t="shared" si="13"/>
        <v>507.5</v>
      </c>
    </row>
    <row r="8" spans="1:87" ht="18" customHeight="1">
      <c r="A8" s="1009" t="s">
        <v>243</v>
      </c>
      <c r="B8" s="988"/>
      <c r="C8" s="988"/>
      <c r="D8" s="988"/>
      <c r="E8" s="988"/>
      <c r="F8" s="988"/>
      <c r="G8" s="988"/>
      <c r="H8" s="988"/>
      <c r="I8" s="988"/>
      <c r="J8" s="988"/>
      <c r="K8" s="989"/>
      <c r="L8" s="988"/>
      <c r="M8" s="988"/>
      <c r="N8" s="988"/>
      <c r="O8" s="988"/>
      <c r="P8" s="988"/>
      <c r="Q8" s="988"/>
      <c r="R8" s="988"/>
      <c r="S8" s="990"/>
      <c r="T8" s="990"/>
      <c r="U8" s="990"/>
      <c r="V8" s="990"/>
      <c r="W8" s="990"/>
      <c r="X8" s="990"/>
      <c r="Y8" s="990"/>
      <c r="Z8" s="990"/>
      <c r="AA8" s="990"/>
      <c r="AB8" s="991"/>
      <c r="AC8" s="990"/>
      <c r="AD8" s="990"/>
      <c r="AE8" s="992"/>
      <c r="AF8" s="992"/>
      <c r="AG8" s="992"/>
      <c r="AH8" s="992"/>
      <c r="AI8" s="992"/>
      <c r="AJ8" s="1033">
        <v>435</v>
      </c>
      <c r="AK8" s="1034">
        <v>510</v>
      </c>
      <c r="AL8" s="1034">
        <v>480</v>
      </c>
      <c r="AM8" s="1034">
        <v>430</v>
      </c>
      <c r="AN8" s="1034">
        <v>385</v>
      </c>
      <c r="AO8" s="1034">
        <v>385</v>
      </c>
      <c r="AP8" s="1034">
        <v>345</v>
      </c>
      <c r="AQ8" s="1034">
        <v>420</v>
      </c>
      <c r="AR8" s="1034">
        <v>480</v>
      </c>
      <c r="AS8" s="1034">
        <v>575</v>
      </c>
      <c r="AT8" s="1034">
        <v>575</v>
      </c>
      <c r="AU8" s="1035">
        <v>590</v>
      </c>
      <c r="AV8" s="998">
        <v>590</v>
      </c>
      <c r="AW8" s="985">
        <v>525</v>
      </c>
      <c r="AX8" s="985">
        <v>480</v>
      </c>
      <c r="AY8" s="985">
        <v>475</v>
      </c>
      <c r="AZ8" s="985">
        <v>500</v>
      </c>
      <c r="BA8" s="985">
        <v>560</v>
      </c>
      <c r="BB8" s="985">
        <v>555</v>
      </c>
      <c r="BC8" s="985">
        <v>580</v>
      </c>
      <c r="BD8" s="985">
        <v>600</v>
      </c>
      <c r="BE8" s="985">
        <v>655</v>
      </c>
      <c r="BF8" s="985">
        <v>540</v>
      </c>
      <c r="BG8" s="985">
        <v>445</v>
      </c>
      <c r="BH8" s="985">
        <v>430</v>
      </c>
      <c r="BI8" s="1089">
        <v>440</v>
      </c>
      <c r="BJ8" s="1089">
        <v>490</v>
      </c>
      <c r="BK8" s="1089">
        <v>515</v>
      </c>
      <c r="BL8" s="1089">
        <v>525</v>
      </c>
      <c r="BM8" s="1089">
        <v>430</v>
      </c>
      <c r="BN8" s="1089">
        <v>375</v>
      </c>
      <c r="BO8" s="1089">
        <v>370</v>
      </c>
      <c r="BP8" s="1089">
        <v>350</v>
      </c>
      <c r="BQ8" s="1089">
        <v>420</v>
      </c>
      <c r="BR8" s="1089">
        <v>430</v>
      </c>
      <c r="BS8" s="1089">
        <v>440</v>
      </c>
      <c r="BT8" s="1105">
        <v>565</v>
      </c>
      <c r="BU8" s="1105">
        <v>505</v>
      </c>
      <c r="BV8" s="1105">
        <v>430</v>
      </c>
      <c r="BW8" s="1105">
        <v>230</v>
      </c>
      <c r="BX8" s="1105">
        <v>340</v>
      </c>
      <c r="BY8" s="1105">
        <v>350</v>
      </c>
      <c r="BZ8" s="1105">
        <v>360</v>
      </c>
      <c r="CA8" s="1105">
        <v>365</v>
      </c>
      <c r="CB8" s="1105">
        <v>365</v>
      </c>
      <c r="CC8" s="1105">
        <v>375</v>
      </c>
      <c r="CD8" s="1105">
        <v>430</v>
      </c>
      <c r="CE8" s="1105">
        <v>450</v>
      </c>
      <c r="CF8" s="1105">
        <v>550</v>
      </c>
      <c r="CG8" s="1103">
        <v>595</v>
      </c>
      <c r="CH8" s="1103">
        <v>570</v>
      </c>
      <c r="CI8" s="1103">
        <v>510</v>
      </c>
    </row>
    <row r="9" spans="1:87" ht="18.75" customHeight="1" thickBot="1">
      <c r="A9" s="972" t="s">
        <v>244</v>
      </c>
      <c r="B9" s="988"/>
      <c r="C9" s="988"/>
      <c r="D9" s="988"/>
      <c r="E9" s="988"/>
      <c r="F9" s="988"/>
      <c r="G9" s="988"/>
      <c r="H9" s="988"/>
      <c r="I9" s="988"/>
      <c r="J9" s="988"/>
      <c r="K9" s="989"/>
      <c r="L9" s="988"/>
      <c r="M9" s="988"/>
      <c r="N9" s="988"/>
      <c r="O9" s="988"/>
      <c r="P9" s="988"/>
      <c r="Q9" s="988"/>
      <c r="R9" s="988"/>
      <c r="S9" s="990"/>
      <c r="T9" s="990"/>
      <c r="U9" s="990"/>
      <c r="V9" s="990"/>
      <c r="W9" s="990"/>
      <c r="X9" s="990"/>
      <c r="Y9" s="990"/>
      <c r="Z9" s="990"/>
      <c r="AA9" s="990"/>
      <c r="AB9" s="991"/>
      <c r="AC9" s="990"/>
      <c r="AD9" s="990"/>
      <c r="AE9" s="992"/>
      <c r="AF9" s="992"/>
      <c r="AG9" s="992"/>
      <c r="AH9" s="992"/>
      <c r="AI9" s="992"/>
      <c r="AJ9" s="1036">
        <v>495</v>
      </c>
      <c r="AK9" s="1037">
        <v>600</v>
      </c>
      <c r="AL9" s="1037">
        <v>600</v>
      </c>
      <c r="AM9" s="1037">
        <v>490</v>
      </c>
      <c r="AN9" s="1037">
        <v>390</v>
      </c>
      <c r="AO9" s="1037">
        <v>390</v>
      </c>
      <c r="AP9" s="1037">
        <v>365</v>
      </c>
      <c r="AQ9" s="1037">
        <v>460</v>
      </c>
      <c r="AR9" s="1037">
        <v>500</v>
      </c>
      <c r="AS9" s="1037">
        <v>580</v>
      </c>
      <c r="AT9" s="1037">
        <v>580</v>
      </c>
      <c r="AU9" s="1038">
        <v>570</v>
      </c>
      <c r="AV9" s="1003">
        <v>570</v>
      </c>
      <c r="AW9" s="1002">
        <v>505</v>
      </c>
      <c r="AX9" s="1002">
        <v>465</v>
      </c>
      <c r="AY9" s="985">
        <v>470</v>
      </c>
      <c r="AZ9" s="985">
        <v>505</v>
      </c>
      <c r="BA9" s="985">
        <v>560</v>
      </c>
      <c r="BB9" s="985">
        <v>570</v>
      </c>
      <c r="BC9" s="985">
        <v>595</v>
      </c>
      <c r="BD9" s="985">
        <v>635</v>
      </c>
      <c r="BE9" s="985">
        <v>655</v>
      </c>
      <c r="BF9" s="985">
        <v>525</v>
      </c>
      <c r="BG9" s="985">
        <v>415</v>
      </c>
      <c r="BH9" s="985">
        <v>420</v>
      </c>
      <c r="BI9" s="1090">
        <v>470</v>
      </c>
      <c r="BJ9" s="1089">
        <v>520</v>
      </c>
      <c r="BK9" s="1089">
        <v>535</v>
      </c>
      <c r="BL9" s="1089">
        <v>530</v>
      </c>
      <c r="BM9" s="1089">
        <v>415</v>
      </c>
      <c r="BN9" s="1089">
        <v>355</v>
      </c>
      <c r="BO9" s="1089">
        <v>360</v>
      </c>
      <c r="BP9" s="1089">
        <v>360</v>
      </c>
      <c r="BQ9" s="1089">
        <v>435</v>
      </c>
      <c r="BR9" s="1089">
        <v>445</v>
      </c>
      <c r="BS9" s="1089">
        <v>455</v>
      </c>
      <c r="BT9" s="1105">
        <v>590</v>
      </c>
      <c r="BU9" s="1105">
        <v>545</v>
      </c>
      <c r="BV9" s="1105">
        <v>480</v>
      </c>
      <c r="BW9" s="1105">
        <v>240</v>
      </c>
      <c r="BX9" s="1105">
        <v>340</v>
      </c>
      <c r="BY9" s="1105">
        <v>330</v>
      </c>
      <c r="BZ9" s="1105">
        <v>340</v>
      </c>
      <c r="CA9" s="1105">
        <v>345</v>
      </c>
      <c r="CB9" s="1105">
        <v>355</v>
      </c>
      <c r="CC9" s="1105">
        <v>380</v>
      </c>
      <c r="CD9" s="1105">
        <v>440</v>
      </c>
      <c r="CE9" s="1105">
        <v>460</v>
      </c>
      <c r="CF9" s="1105">
        <v>530</v>
      </c>
      <c r="CG9" s="1103">
        <v>565</v>
      </c>
      <c r="CH9" s="1103">
        <v>550</v>
      </c>
      <c r="CI9" s="1103">
        <v>505</v>
      </c>
    </row>
    <row r="10" spans="1:87" ht="18.75" thickBot="1">
      <c r="A10" s="1039" t="s">
        <v>265</v>
      </c>
      <c r="B10" s="988"/>
      <c r="C10" s="988"/>
      <c r="D10" s="988"/>
      <c r="E10" s="988"/>
      <c r="F10" s="988"/>
      <c r="G10" s="988"/>
      <c r="H10" s="988"/>
      <c r="I10" s="988"/>
      <c r="J10" s="988"/>
      <c r="K10" s="989"/>
      <c r="L10" s="988"/>
      <c r="M10" s="988"/>
      <c r="N10" s="988"/>
      <c r="O10" s="988"/>
      <c r="P10" s="988"/>
      <c r="Q10" s="988"/>
      <c r="R10" s="988"/>
      <c r="S10" s="990"/>
      <c r="T10" s="990"/>
      <c r="U10" s="990"/>
      <c r="V10" s="990"/>
      <c r="W10" s="990"/>
      <c r="X10" s="990"/>
      <c r="Y10" s="990"/>
      <c r="Z10" s="990"/>
      <c r="AA10" s="990"/>
      <c r="AB10" s="991"/>
      <c r="AC10" s="990"/>
      <c r="AD10" s="990"/>
      <c r="AE10" s="992"/>
      <c r="AF10" s="992"/>
      <c r="AG10" s="992"/>
      <c r="AH10" s="992"/>
      <c r="AI10" s="992"/>
      <c r="AJ10" s="1040"/>
      <c r="AK10" s="1041"/>
      <c r="AL10" s="1041"/>
      <c r="AM10" s="1041"/>
      <c r="AN10" s="1041"/>
      <c r="AO10" s="1041"/>
      <c r="AP10" s="1041"/>
      <c r="AQ10" s="1041"/>
      <c r="AR10" s="1041"/>
      <c r="AS10" s="1041"/>
      <c r="AT10" s="1041"/>
      <c r="AU10" s="1042"/>
      <c r="AV10" s="1043">
        <f>AV6-AV7</f>
        <v>23</v>
      </c>
      <c r="AW10" s="1076">
        <f t="shared" ref="AW10:CI10" si="14">AW6-AW7</f>
        <v>51.069999999999936</v>
      </c>
      <c r="AX10" s="1076">
        <f t="shared" si="14"/>
        <v>108.60000000000002</v>
      </c>
      <c r="AY10" s="1076">
        <f t="shared" si="14"/>
        <v>144.33000000000004</v>
      </c>
      <c r="AZ10" s="1076">
        <f t="shared" si="14"/>
        <v>183.17999999999995</v>
      </c>
      <c r="BA10" s="1076">
        <f t="shared" si="14"/>
        <v>90.939999999999941</v>
      </c>
      <c r="BB10" s="1076">
        <f t="shared" si="14"/>
        <v>101.31000000000006</v>
      </c>
      <c r="BC10" s="1076">
        <f t="shared" si="14"/>
        <v>71.720000000000027</v>
      </c>
      <c r="BD10" s="1076">
        <f t="shared" si="14"/>
        <v>54.5</v>
      </c>
      <c r="BE10" s="1076">
        <f t="shared" si="14"/>
        <v>32.210000000000036</v>
      </c>
      <c r="BF10" s="1076">
        <f t="shared" si="14"/>
        <v>-6.6600000000000819</v>
      </c>
      <c r="BG10" s="1044">
        <f t="shared" si="14"/>
        <v>62</v>
      </c>
      <c r="BH10" s="1076">
        <f t="shared" si="14"/>
        <v>54.939999999999941</v>
      </c>
      <c r="BI10" s="1076">
        <f t="shared" si="14"/>
        <v>67.509999999999991</v>
      </c>
      <c r="BJ10" s="1076">
        <f t="shared" si="14"/>
        <v>50.269999999999982</v>
      </c>
      <c r="BK10" s="1076">
        <f t="shared" si="14"/>
        <v>58.980000000000018</v>
      </c>
      <c r="BL10" s="1076">
        <f t="shared" si="14"/>
        <v>27.050000000000068</v>
      </c>
      <c r="BM10" s="1076">
        <f t="shared" si="14"/>
        <v>57.349999999999966</v>
      </c>
      <c r="BN10" s="1076">
        <f t="shared" si="14"/>
        <v>149.95000000000005</v>
      </c>
      <c r="BO10" s="1076">
        <f t="shared" si="14"/>
        <v>104.94999999999999</v>
      </c>
      <c r="BP10" s="1076">
        <f t="shared" si="14"/>
        <v>146.26999999999998</v>
      </c>
      <c r="BQ10" s="1076">
        <f t="shared" si="14"/>
        <v>95.88</v>
      </c>
      <c r="BR10" s="1076">
        <f t="shared" si="14"/>
        <v>105.5</v>
      </c>
      <c r="BS10" s="1076">
        <f t="shared" si="14"/>
        <v>143.19999999999993</v>
      </c>
      <c r="BT10" s="1106">
        <f t="shared" si="14"/>
        <v>-17.579999999999927</v>
      </c>
      <c r="BU10" s="1106">
        <f t="shared" si="14"/>
        <v>-42.300000000000011</v>
      </c>
      <c r="BV10" s="1106">
        <f t="shared" si="14"/>
        <v>-156.53818181818184</v>
      </c>
      <c r="BW10" s="1106">
        <f t="shared" si="14"/>
        <v>-56.049999999999983</v>
      </c>
      <c r="BX10" s="1106">
        <f t="shared" si="14"/>
        <v>-91.299999999999983</v>
      </c>
      <c r="BY10" s="1106">
        <f t="shared" si="14"/>
        <v>22.730000000000018</v>
      </c>
      <c r="BZ10" s="1106">
        <f t="shared" si="14"/>
        <v>37.75</v>
      </c>
      <c r="CA10" s="1106">
        <f t="shared" si="14"/>
        <v>43.099999999999909</v>
      </c>
      <c r="CB10" s="1106">
        <f t="shared" si="14"/>
        <v>38.893636363636347</v>
      </c>
      <c r="CC10" s="1106">
        <f t="shared" si="14"/>
        <v>10.07000000000005</v>
      </c>
      <c r="CD10" s="1106">
        <f t="shared" si="14"/>
        <v>-58.050000000000011</v>
      </c>
      <c r="CE10" s="1106">
        <f t="shared" si="14"/>
        <v>-14.689999999999941</v>
      </c>
      <c r="CF10" s="1106">
        <f t="shared" si="14"/>
        <v>-29.400000000000034</v>
      </c>
      <c r="CG10" s="1099">
        <f t="shared" si="14"/>
        <v>-76.599999999999966</v>
      </c>
      <c r="CH10" s="1099">
        <f t="shared" si="14"/>
        <v>-64.25</v>
      </c>
      <c r="CI10" s="1099">
        <f t="shared" si="14"/>
        <v>-24.800000000000011</v>
      </c>
    </row>
    <row r="11" spans="1:87" ht="18.75" customHeight="1" thickBot="1">
      <c r="A11" s="916"/>
      <c r="B11" s="917"/>
      <c r="C11" s="917"/>
      <c r="D11" s="917"/>
      <c r="E11" s="918"/>
      <c r="F11" s="918"/>
      <c r="G11" s="471"/>
      <c r="H11" s="472"/>
      <c r="I11" s="472"/>
      <c r="J11" s="473"/>
      <c r="K11" s="473"/>
      <c r="L11" s="474"/>
      <c r="M11" s="474"/>
      <c r="N11" s="911"/>
      <c r="O11" s="911"/>
      <c r="P11" s="912"/>
      <c r="Q11" s="913"/>
      <c r="R11" s="914"/>
      <c r="T11" s="915"/>
      <c r="X11" s="915"/>
      <c r="AB11" s="954"/>
      <c r="AD11" s="915"/>
    </row>
    <row r="12" spans="1:87" ht="18.75" customHeight="1" thickBot="1">
      <c r="A12" s="919" t="s">
        <v>236</v>
      </c>
      <c r="B12" s="881">
        <v>42005</v>
      </c>
      <c r="C12" s="882">
        <v>42036</v>
      </c>
      <c r="D12" s="882">
        <v>42064</v>
      </c>
      <c r="E12" s="882">
        <v>42095</v>
      </c>
      <c r="F12" s="882">
        <v>42125</v>
      </c>
      <c r="G12" s="882">
        <v>42156</v>
      </c>
      <c r="H12" s="882">
        <v>42186</v>
      </c>
      <c r="I12" s="882">
        <v>42217</v>
      </c>
      <c r="J12" s="883">
        <v>42248</v>
      </c>
      <c r="K12" s="883">
        <v>42278</v>
      </c>
      <c r="L12" s="884">
        <v>42309</v>
      </c>
      <c r="M12" s="920">
        <v>42339</v>
      </c>
      <c r="N12" s="885" t="s">
        <v>55</v>
      </c>
      <c r="O12" s="882" t="s">
        <v>233</v>
      </c>
      <c r="P12" s="886" t="s">
        <v>234</v>
      </c>
      <c r="Q12" s="921" t="s">
        <v>235</v>
      </c>
      <c r="R12" s="922">
        <v>2015</v>
      </c>
      <c r="S12" s="923">
        <v>42370</v>
      </c>
      <c r="T12" s="924">
        <v>42401</v>
      </c>
      <c r="U12" s="924">
        <v>42430</v>
      </c>
      <c r="V12" s="924">
        <v>42461</v>
      </c>
      <c r="W12" s="924">
        <v>42491</v>
      </c>
      <c r="X12" s="924">
        <v>42522</v>
      </c>
      <c r="Y12" s="925">
        <v>42552</v>
      </c>
      <c r="Z12" s="950">
        <v>42583</v>
      </c>
      <c r="AA12" s="950">
        <v>42614</v>
      </c>
      <c r="AB12" s="924">
        <v>42644</v>
      </c>
      <c r="AC12" s="925">
        <v>42675</v>
      </c>
      <c r="AD12" s="962">
        <v>42705</v>
      </c>
      <c r="AE12" s="926" t="s">
        <v>79</v>
      </c>
      <c r="AF12" s="927" t="s">
        <v>80</v>
      </c>
      <c r="AG12" s="927" t="s">
        <v>81</v>
      </c>
      <c r="AH12" s="927" t="s">
        <v>82</v>
      </c>
      <c r="AI12" s="973">
        <v>2016</v>
      </c>
      <c r="AJ12" s="1007">
        <v>42736</v>
      </c>
      <c r="AK12" s="963">
        <v>42767</v>
      </c>
      <c r="AL12" s="963">
        <v>42795</v>
      </c>
      <c r="AM12" s="964">
        <v>42826</v>
      </c>
      <c r="AN12" s="964">
        <v>42856</v>
      </c>
      <c r="AO12" s="964">
        <v>42887</v>
      </c>
      <c r="AP12" s="964">
        <v>42917</v>
      </c>
      <c r="AQ12" s="964">
        <v>42948</v>
      </c>
      <c r="AR12" s="964">
        <v>42979</v>
      </c>
      <c r="AS12" s="964">
        <v>43009</v>
      </c>
      <c r="AT12" s="964">
        <v>43040</v>
      </c>
      <c r="AU12" s="965">
        <v>43070</v>
      </c>
      <c r="AV12" s="999">
        <v>43101</v>
      </c>
      <c r="AW12" s="964">
        <v>43132</v>
      </c>
      <c r="AX12" s="964">
        <v>43160</v>
      </c>
      <c r="AY12" s="964">
        <v>43191</v>
      </c>
      <c r="AZ12" s="964">
        <v>43221</v>
      </c>
      <c r="BA12" s="964">
        <v>43252</v>
      </c>
      <c r="BB12" s="965">
        <v>43283</v>
      </c>
      <c r="BC12" s="965">
        <v>43315</v>
      </c>
      <c r="BD12" s="965">
        <v>43347</v>
      </c>
      <c r="BE12" s="965">
        <v>43378</v>
      </c>
      <c r="BF12" s="965">
        <v>43410</v>
      </c>
      <c r="BG12" s="965">
        <v>43441</v>
      </c>
      <c r="BH12" s="999">
        <v>43466</v>
      </c>
      <c r="BI12" s="999">
        <v>43497</v>
      </c>
      <c r="BJ12" s="999">
        <v>43526</v>
      </c>
      <c r="BK12" s="999">
        <v>43558</v>
      </c>
      <c r="BL12" s="1094">
        <v>43586</v>
      </c>
      <c r="BM12" s="1094">
        <v>43617</v>
      </c>
      <c r="BN12" s="1094">
        <v>43647</v>
      </c>
      <c r="BO12" s="1094">
        <v>43678</v>
      </c>
      <c r="BP12" s="1094">
        <v>43709</v>
      </c>
      <c r="BQ12" s="1094">
        <v>43739</v>
      </c>
      <c r="BR12" s="1094">
        <v>43770</v>
      </c>
      <c r="BS12" s="1093">
        <v>43800</v>
      </c>
      <c r="BT12" s="999">
        <v>43831</v>
      </c>
      <c r="BU12" s="999">
        <v>43863</v>
      </c>
      <c r="BV12" s="999">
        <v>43893</v>
      </c>
      <c r="BW12" s="999">
        <v>43922</v>
      </c>
      <c r="BX12" s="999">
        <v>43952</v>
      </c>
      <c r="BY12" s="999">
        <v>43983</v>
      </c>
      <c r="BZ12" s="999">
        <f t="shared" ref="BZ12:CI12" si="15">BZ3</f>
        <v>44013</v>
      </c>
      <c r="CA12" s="999">
        <f t="shared" si="15"/>
        <v>44044</v>
      </c>
      <c r="CB12" s="999">
        <f t="shared" si="15"/>
        <v>44075</v>
      </c>
      <c r="CC12" s="999">
        <f t="shared" si="15"/>
        <v>44105</v>
      </c>
      <c r="CD12" s="999">
        <f t="shared" si="15"/>
        <v>44136</v>
      </c>
      <c r="CE12" s="999">
        <f t="shared" si="15"/>
        <v>44166</v>
      </c>
      <c r="CF12" s="1130">
        <f t="shared" si="15"/>
        <v>44197</v>
      </c>
      <c r="CG12" s="1130">
        <f t="shared" si="15"/>
        <v>44228</v>
      </c>
      <c r="CH12" s="1130">
        <f t="shared" si="15"/>
        <v>44256</v>
      </c>
      <c r="CI12" s="1130">
        <f t="shared" si="15"/>
        <v>44287</v>
      </c>
    </row>
    <row r="13" spans="1:87" ht="18.75" thickBot="1">
      <c r="A13" s="928" t="s">
        <v>237</v>
      </c>
      <c r="B13" s="900">
        <f t="shared" ref="B13:M13" si="16">(B7/11.6)-B4</f>
        <v>-7.6432512315270955</v>
      </c>
      <c r="C13" s="901">
        <f t="shared" si="16"/>
        <v>-16.01966379310344</v>
      </c>
      <c r="D13" s="901">
        <f t="shared" si="16"/>
        <v>-12.933589341692787</v>
      </c>
      <c r="E13" s="901">
        <f t="shared" si="16"/>
        <v>-18.549523809523819</v>
      </c>
      <c r="F13" s="901">
        <f t="shared" si="16"/>
        <v>-23.125965517241376</v>
      </c>
      <c r="G13" s="901">
        <f t="shared" si="16"/>
        <v>-25.667405582922832</v>
      </c>
      <c r="H13" s="901">
        <f t="shared" si="16"/>
        <v>-21.0679235382309</v>
      </c>
      <c r="I13" s="901">
        <f t="shared" si="16"/>
        <v>-15.200205254515595</v>
      </c>
      <c r="J13" s="902">
        <f t="shared" si="16"/>
        <v>-17.189435736677126</v>
      </c>
      <c r="K13" s="902">
        <f t="shared" si="16"/>
        <v>-14.631739811912215</v>
      </c>
      <c r="L13" s="903">
        <f t="shared" si="16"/>
        <v>-6.3630131362889983</v>
      </c>
      <c r="M13" s="929">
        <f t="shared" si="16"/>
        <v>5.6571964017990979</v>
      </c>
      <c r="N13" s="900">
        <f t="shared" ref="N13:N14" si="17">AVERAGE(B13:D13)</f>
        <v>-12.198834788774441</v>
      </c>
      <c r="O13" s="901">
        <f t="shared" ref="O13:O14" si="18">AVERAGE(E13:G13)</f>
        <v>-22.447631636562676</v>
      </c>
      <c r="P13" s="901">
        <f t="shared" ref="P13:P14" si="19">AVERAGE(H13:J13)</f>
        <v>-17.81918817647454</v>
      </c>
      <c r="Q13" s="930">
        <f t="shared" ref="Q13:Q14" si="20">AVERAGE(K13:M13)</f>
        <v>-5.112518848800705</v>
      </c>
      <c r="R13" s="931">
        <f t="shared" ref="R13:R14" si="21">AVERAGE(B13:M13)</f>
        <v>-14.39454336265309</v>
      </c>
      <c r="S13" s="904">
        <f t="shared" ref="S13:AD13" si="22">(S7/11.6)-S4</f>
        <v>4.4836034482758613</v>
      </c>
      <c r="T13" s="905">
        <f t="shared" si="22"/>
        <v>-3.7965517241379274</v>
      </c>
      <c r="U13" s="905">
        <f t="shared" si="22"/>
        <v>-9.065517241379311</v>
      </c>
      <c r="V13" s="905">
        <f t="shared" si="22"/>
        <v>-10.407405582922831</v>
      </c>
      <c r="W13" s="905">
        <f t="shared" si="22"/>
        <v>-14.353934169278993</v>
      </c>
      <c r="X13" s="905">
        <f t="shared" si="22"/>
        <v>-16.715353901996366</v>
      </c>
      <c r="Y13" s="932">
        <f t="shared" si="22"/>
        <v>-16.511724137931033</v>
      </c>
      <c r="Z13" s="951">
        <f t="shared" si="22"/>
        <v>-18.960893416927892</v>
      </c>
      <c r="AA13" s="951">
        <f t="shared" si="22"/>
        <v>-17.036420361247952</v>
      </c>
      <c r="AB13" s="905">
        <f t="shared" si="22"/>
        <v>-18.639696223316911</v>
      </c>
      <c r="AC13" s="932">
        <f t="shared" si="22"/>
        <v>-8.5197178683385602</v>
      </c>
      <c r="AD13" s="958">
        <f t="shared" si="22"/>
        <v>-17.959688013136294</v>
      </c>
      <c r="AE13" s="907">
        <f t="shared" ref="AE13:AE14" si="23">AVERAGE(S13:U13)</f>
        <v>-2.7928218390804589</v>
      </c>
      <c r="AF13" s="906">
        <f t="shared" ref="AF13:AF14" si="24">AVERAGE(V13:X13)</f>
        <v>-13.825564551399395</v>
      </c>
      <c r="AG13" s="906">
        <f t="shared" ref="AG13:AG14" si="25">AVERAGE(Y13:AA13)</f>
        <v>-17.503012638702291</v>
      </c>
      <c r="AH13" s="906">
        <f t="shared" ref="AH13:AH14" si="26">AVERAGE(AB13:AD13)</f>
        <v>-15.039700701597255</v>
      </c>
      <c r="AI13" s="968">
        <f t="shared" ref="AI13:AI14" si="27">AVERAGE(S13:AD13)</f>
        <v>-12.290274932694849</v>
      </c>
      <c r="AJ13" s="1045">
        <f t="shared" ref="AJ13:CI13" si="28">(AJ7/11.6)-AJ4</f>
        <v>-13.633793103448276</v>
      </c>
      <c r="AK13" s="1046">
        <f t="shared" si="28"/>
        <v>-6.5951724137931009</v>
      </c>
      <c r="AL13" s="974">
        <f t="shared" si="28"/>
        <v>-4.6482758620689637</v>
      </c>
      <c r="AM13" s="975">
        <f t="shared" si="28"/>
        <v>-12.634827586206896</v>
      </c>
      <c r="AN13" s="975">
        <f t="shared" si="28"/>
        <v>-17.134827586206896</v>
      </c>
      <c r="AO13" s="975">
        <f t="shared" si="28"/>
        <v>-13.064827586206896</v>
      </c>
      <c r="AP13" s="975">
        <f t="shared" si="28"/>
        <v>-16.966551724137929</v>
      </c>
      <c r="AQ13" s="975">
        <f t="shared" si="28"/>
        <v>-12.28896551724138</v>
      </c>
      <c r="AR13" s="975">
        <f t="shared" si="28"/>
        <v>-11.427120689655169</v>
      </c>
      <c r="AS13" s="975">
        <f t="shared" si="28"/>
        <v>-5.7655172413793068</v>
      </c>
      <c r="AT13" s="975">
        <f t="shared" si="28"/>
        <v>-11.03551724137931</v>
      </c>
      <c r="AU13" s="1047">
        <f t="shared" si="28"/>
        <v>-11.600000000000001</v>
      </c>
      <c r="AV13" s="995">
        <f t="shared" si="28"/>
        <v>-16.189999999999998</v>
      </c>
      <c r="AW13" s="996">
        <f t="shared" si="28"/>
        <v>-18.323448275862063</v>
      </c>
      <c r="AX13" s="996">
        <f t="shared" si="28"/>
        <v>-22.007241379310344</v>
      </c>
      <c r="AY13" s="996">
        <f t="shared" si="28"/>
        <v>-27.537241379310338</v>
      </c>
      <c r="AZ13" s="996">
        <f t="shared" si="28"/>
        <v>-31.091034482758616</v>
      </c>
      <c r="BA13" s="996">
        <f t="shared" si="28"/>
        <v>-25.314137931034487</v>
      </c>
      <c r="BB13" s="996">
        <f t="shared" si="28"/>
        <v>-24.628620689655179</v>
      </c>
      <c r="BC13" s="996">
        <f t="shared" si="28"/>
        <v>-21.843448275862059</v>
      </c>
      <c r="BD13" s="996">
        <f t="shared" si="28"/>
        <v>-21.767241379310342</v>
      </c>
      <c r="BE13" s="996">
        <f t="shared" si="28"/>
        <v>-22.924482758620691</v>
      </c>
      <c r="BF13" s="996">
        <f t="shared" si="28"/>
        <v>-19.654827586206899</v>
      </c>
      <c r="BG13" s="1086">
        <f t="shared" si="28"/>
        <v>-20.25103448275862</v>
      </c>
      <c r="BH13" s="1088">
        <f t="shared" si="28"/>
        <v>-22.442068965517237</v>
      </c>
      <c r="BI13" s="1088">
        <f t="shared" si="28"/>
        <v>-25.345862068965509</v>
      </c>
      <c r="BJ13" s="1088">
        <f t="shared" si="28"/>
        <v>-23.395517241379316</v>
      </c>
      <c r="BK13" s="1088">
        <f t="shared" si="28"/>
        <v>-25.691379310344828</v>
      </c>
      <c r="BL13" s="1088">
        <f t="shared" si="28"/>
        <v>-23.905862068965511</v>
      </c>
      <c r="BM13" s="1088">
        <f t="shared" si="28"/>
        <v>-25.337586206896546</v>
      </c>
      <c r="BN13" s="1088">
        <f t="shared" si="28"/>
        <v>-31.78448275862069</v>
      </c>
      <c r="BO13" s="1088">
        <f t="shared" si="28"/>
        <v>-27.64448275862069</v>
      </c>
      <c r="BP13" s="1088">
        <f t="shared" si="28"/>
        <v>-30.516551724137926</v>
      </c>
      <c r="BQ13" s="1088">
        <f t="shared" si="28"/>
        <v>-22.516551724137926</v>
      </c>
      <c r="BR13" s="1088">
        <f t="shared" si="28"/>
        <v>-24.084482758620688</v>
      </c>
      <c r="BS13" s="1088">
        <f t="shared" si="28"/>
        <v>-25.422413793103445</v>
      </c>
      <c r="BT13" s="1088">
        <f>(BT7/11.6)-BT4</f>
        <v>-14.505517241379316</v>
      </c>
      <c r="BU13" s="1088">
        <f t="shared" si="28"/>
        <v>-8.9613793103448245</v>
      </c>
      <c r="BV13" s="1088">
        <f>(BV7/11.6)-BV4</f>
        <v>5.5241379310344811</v>
      </c>
      <c r="BW13" s="1088">
        <f t="shared" si="28"/>
        <v>-0.13137931034482619</v>
      </c>
      <c r="BX13" s="1088">
        <f t="shared" si="28"/>
        <v>-1.1596551724137925</v>
      </c>
      <c r="BY13" s="1088">
        <f t="shared" si="28"/>
        <v>-11.479655172413793</v>
      </c>
      <c r="BZ13" s="1088">
        <f t="shared" si="28"/>
        <v>-12.827586206896552</v>
      </c>
      <c r="CA13" s="1088">
        <f t="shared" si="28"/>
        <v>-13.383801724137932</v>
      </c>
      <c r="CB13" s="1088">
        <f t="shared" si="28"/>
        <v>-10.46074451410658</v>
      </c>
      <c r="CC13" s="1088">
        <f t="shared" si="28"/>
        <v>-8.1180329153605015</v>
      </c>
      <c r="CD13" s="1088">
        <f t="shared" si="28"/>
        <v>-5.8900000000000006</v>
      </c>
      <c r="CE13" s="1088">
        <f t="shared" si="28"/>
        <v>-10.475862068965519</v>
      </c>
      <c r="CF13" s="1086">
        <f t="shared" si="28"/>
        <v>-7.9482758620689609</v>
      </c>
      <c r="CG13" s="1086">
        <f t="shared" si="28"/>
        <v>-4.2999999999999972</v>
      </c>
      <c r="CH13" s="1086">
        <f t="shared" si="28"/>
        <v>-5.724137931034484</v>
      </c>
      <c r="CI13" s="1086">
        <f t="shared" si="28"/>
        <v>-9.25</v>
      </c>
    </row>
    <row r="14" spans="1:87" s="943" customFormat="1" ht="18" hidden="1" customHeight="1">
      <c r="A14" s="933" t="s">
        <v>238</v>
      </c>
      <c r="B14" s="1131">
        <f>(333/11.6)-B4</f>
        <v>-16.867389162561576</v>
      </c>
      <c r="C14" s="1132">
        <f t="shared" ref="C14:M14" si="29">(333/11.6)-C4</f>
        <v>-27.140353448275857</v>
      </c>
      <c r="D14" s="1132">
        <f t="shared" si="29"/>
        <v>-25.950830721003133</v>
      </c>
      <c r="E14" s="1132">
        <f t="shared" si="29"/>
        <v>-29.842627257799681</v>
      </c>
      <c r="F14" s="1132">
        <f t="shared" si="29"/>
        <v>-34.85010344827586</v>
      </c>
      <c r="G14" s="1132">
        <f t="shared" si="29"/>
        <v>-33.08119868637111</v>
      </c>
      <c r="H14" s="1132">
        <f t="shared" si="29"/>
        <v>-27.447233883058484</v>
      </c>
      <c r="I14" s="1132">
        <f t="shared" si="29"/>
        <v>-19.165722495894908</v>
      </c>
      <c r="J14" s="1133">
        <f t="shared" si="29"/>
        <v>-16.672194357366781</v>
      </c>
      <c r="K14" s="934">
        <f t="shared" si="29"/>
        <v>-17.131739811912215</v>
      </c>
      <c r="L14" s="935">
        <f t="shared" si="29"/>
        <v>-13.087151067323479</v>
      </c>
      <c r="M14" s="936">
        <f t="shared" si="29"/>
        <v>-5.8083208395802153</v>
      </c>
      <c r="N14" s="937">
        <f t="shared" si="17"/>
        <v>-23.319524443946857</v>
      </c>
      <c r="O14" s="938">
        <f t="shared" si="18"/>
        <v>-32.591309797482218</v>
      </c>
      <c r="P14" s="938">
        <f t="shared" si="19"/>
        <v>-21.09505024544006</v>
      </c>
      <c r="Q14" s="939">
        <f t="shared" si="20"/>
        <v>-12.009070572938635</v>
      </c>
      <c r="R14" s="940">
        <f t="shared" si="21"/>
        <v>-22.253738764951944</v>
      </c>
      <c r="S14" s="1134">
        <f t="shared" ref="S14:AD14" si="30">(333/11.6)-S4</f>
        <v>1.8973965517241353</v>
      </c>
      <c r="T14" s="1135">
        <f t="shared" si="30"/>
        <v>-0.69310344827585979</v>
      </c>
      <c r="U14" s="1135">
        <f t="shared" si="30"/>
        <v>-6.3931034482758626</v>
      </c>
      <c r="V14" s="1135">
        <f t="shared" si="30"/>
        <v>-10.321198686371108</v>
      </c>
      <c r="W14" s="1135">
        <f t="shared" si="30"/>
        <v>-15.560830721003132</v>
      </c>
      <c r="X14" s="1135">
        <f t="shared" si="30"/>
        <v>-17.66362976406533</v>
      </c>
      <c r="Y14" s="1136">
        <f t="shared" si="30"/>
        <v>-13.753103448275862</v>
      </c>
      <c r="Z14" s="1137">
        <f t="shared" si="30"/>
        <v>-14.995376175548582</v>
      </c>
      <c r="AA14" s="1137">
        <f t="shared" si="30"/>
        <v>-14.622627257799675</v>
      </c>
      <c r="AB14" s="1135">
        <f t="shared" si="30"/>
        <v>-20.277627257799669</v>
      </c>
      <c r="AC14" s="1136">
        <f t="shared" si="30"/>
        <v>-15.157648902821318</v>
      </c>
      <c r="AD14" s="1138">
        <f t="shared" si="30"/>
        <v>-23.390722495894916</v>
      </c>
      <c r="AE14" s="1139">
        <f t="shared" si="23"/>
        <v>-1.7296034482758624</v>
      </c>
      <c r="AF14" s="1140">
        <f t="shared" si="24"/>
        <v>-14.515219723813189</v>
      </c>
      <c r="AG14" s="1140">
        <f t="shared" si="25"/>
        <v>-14.457035627208038</v>
      </c>
      <c r="AH14" s="1140">
        <f t="shared" si="26"/>
        <v>-19.608666218838636</v>
      </c>
      <c r="AI14" s="1141">
        <f t="shared" si="27"/>
        <v>-12.577631254533932</v>
      </c>
      <c r="AJ14" s="1142">
        <f t="shared" ref="AJ14:AU14" si="31">(333/11.6)-AJ4</f>
        <v>-25.01310344827586</v>
      </c>
      <c r="AK14" s="1143">
        <f t="shared" si="31"/>
        <v>-25.733103448275859</v>
      </c>
      <c r="AL14" s="1143">
        <f t="shared" si="31"/>
        <v>-22.493103448275864</v>
      </c>
      <c r="AM14" s="1144">
        <f t="shared" si="31"/>
        <v>-23.58310344827586</v>
      </c>
      <c r="AN14" s="1144">
        <f t="shared" si="31"/>
        <v>-21.83310344827586</v>
      </c>
      <c r="AO14" s="1144">
        <f t="shared" si="31"/>
        <v>-17.76310344827586</v>
      </c>
      <c r="AP14" s="1144">
        <f t="shared" si="31"/>
        <v>-18.863103448275861</v>
      </c>
      <c r="AQ14" s="1145">
        <f t="shared" si="31"/>
        <v>-21.51310344827586</v>
      </c>
      <c r="AR14" s="1146">
        <f t="shared" si="31"/>
        <v>-24.961603448275856</v>
      </c>
      <c r="AS14" s="1147">
        <f t="shared" si="31"/>
        <v>-26.843103448275858</v>
      </c>
      <c r="AT14" s="1148">
        <f t="shared" si="31"/>
        <v>-32.113103448275865</v>
      </c>
      <c r="AU14" s="1149">
        <f t="shared" si="31"/>
        <v>-32.893103448275866</v>
      </c>
      <c r="AV14" s="1147"/>
      <c r="AW14" s="1148"/>
      <c r="AX14" s="1148"/>
      <c r="AY14" s="1148"/>
      <c r="AZ14" s="1149"/>
      <c r="BB14" s="875"/>
      <c r="BX14" s="1081"/>
      <c r="BY14" s="1081"/>
      <c r="BZ14" s="1081"/>
      <c r="CA14" s="1081"/>
      <c r="CB14" s="1081"/>
    </row>
    <row r="15" spans="1:87" s="943" customFormat="1" ht="18" customHeight="1">
      <c r="A15" s="1150" t="s">
        <v>365</v>
      </c>
      <c r="B15" s="909"/>
      <c r="C15" s="909"/>
      <c r="D15" s="909"/>
      <c r="E15" s="909"/>
      <c r="F15" s="909"/>
      <c r="G15" s="909"/>
      <c r="H15" s="909"/>
      <c r="I15" s="909"/>
      <c r="J15" s="909"/>
      <c r="K15" s="909"/>
      <c r="L15" s="909"/>
      <c r="M15" s="1151"/>
      <c r="N15" s="909"/>
      <c r="O15" s="909"/>
      <c r="P15" s="909"/>
      <c r="Q15" s="1151"/>
      <c r="R15" s="1151"/>
      <c r="S15" s="941"/>
      <c r="T15" s="941"/>
      <c r="U15" s="941"/>
      <c r="V15" s="941"/>
      <c r="W15" s="941"/>
      <c r="X15" s="941"/>
      <c r="Y15" s="941"/>
      <c r="Z15" s="941"/>
      <c r="AA15" s="941"/>
      <c r="AB15" s="941"/>
      <c r="AC15" s="941"/>
      <c r="AD15" s="941"/>
      <c r="AE15" s="942"/>
      <c r="AF15" s="942"/>
      <c r="AG15" s="942"/>
      <c r="AH15" s="942"/>
      <c r="AI15" s="942"/>
      <c r="AJ15" s="1152"/>
      <c r="AK15" s="1153"/>
      <c r="AL15" s="1153"/>
      <c r="AM15" s="941"/>
      <c r="AN15" s="941"/>
      <c r="AO15" s="941"/>
      <c r="AP15" s="941"/>
      <c r="AQ15" s="941"/>
      <c r="AR15" s="941"/>
      <c r="AS15" s="942"/>
      <c r="AT15" s="942"/>
      <c r="AU15" s="942"/>
      <c r="AV15" s="942"/>
      <c r="AW15" s="942"/>
      <c r="AX15" s="942"/>
      <c r="AY15" s="942"/>
      <c r="AZ15" s="942"/>
      <c r="BA15" s="1154"/>
      <c r="BB15" s="1096"/>
      <c r="BC15" s="1154"/>
      <c r="BD15" s="1154"/>
      <c r="BE15" s="1154"/>
      <c r="BF15" s="1154"/>
      <c r="BG15" s="1154"/>
      <c r="BH15" s="1154"/>
      <c r="BI15" s="1154"/>
      <c r="BJ15" s="1154"/>
      <c r="BK15" s="1154"/>
      <c r="BL15" s="1154"/>
      <c r="BM15" s="1154"/>
      <c r="BN15" s="1154"/>
      <c r="BO15" s="1154"/>
      <c r="BP15" s="1154"/>
      <c r="BQ15" s="1154"/>
      <c r="BR15" s="1154"/>
      <c r="BS15" s="1154"/>
      <c r="BT15" s="942">
        <f>BT7/BT4</f>
        <v>8.9827344843677075</v>
      </c>
      <c r="BU15" s="942">
        <f t="shared" ref="BU15:CI15" si="32">BU7/BU4</f>
        <v>9.6827738841755817</v>
      </c>
      <c r="BV15" s="942">
        <f t="shared" si="32"/>
        <v>13.501483679525222</v>
      </c>
      <c r="BW15" s="942">
        <f t="shared" si="32"/>
        <v>11.525257479156449</v>
      </c>
      <c r="BX15" s="942">
        <f t="shared" si="32"/>
        <v>11.158516573679028</v>
      </c>
      <c r="BY15" s="942">
        <f t="shared" si="32"/>
        <v>8.3353763177249327</v>
      </c>
      <c r="BZ15" s="942">
        <f t="shared" si="32"/>
        <v>8.1395348837209305</v>
      </c>
      <c r="CA15" s="942">
        <f t="shared" si="32"/>
        <v>8.0705204348987483</v>
      </c>
      <c r="CB15" s="942">
        <f t="shared" si="32"/>
        <v>8.6756965477957486</v>
      </c>
      <c r="CC15" s="942">
        <f t="shared" si="32"/>
        <v>9.2840494329519476</v>
      </c>
      <c r="CD15" s="942">
        <f t="shared" si="32"/>
        <v>10.025351463470846</v>
      </c>
      <c r="CE15" s="942">
        <f t="shared" si="32"/>
        <v>9.1549295774647881</v>
      </c>
      <c r="CF15" s="942">
        <f t="shared" si="32"/>
        <v>9.9082568807339442</v>
      </c>
      <c r="CG15" s="942">
        <f t="shared" si="32"/>
        <v>10.681399631675875</v>
      </c>
      <c r="CH15" s="942">
        <f t="shared" si="32"/>
        <v>10.37037037037037</v>
      </c>
      <c r="CI15" s="942">
        <f t="shared" si="32"/>
        <v>9.5754716981132084</v>
      </c>
    </row>
    <row r="16" spans="1:87" s="946" customFormat="1">
      <c r="A16" s="1048"/>
      <c r="B16" s="944"/>
      <c r="C16" s="944"/>
      <c r="D16" s="944"/>
      <c r="E16" s="944"/>
      <c r="F16" s="944"/>
      <c r="G16" s="944"/>
      <c r="H16" s="944"/>
      <c r="I16" s="944"/>
      <c r="J16" s="944"/>
      <c r="K16" s="944"/>
      <c r="L16" s="944"/>
      <c r="M16" s="944"/>
      <c r="N16" s="945"/>
      <c r="O16" s="944"/>
      <c r="P16" s="944"/>
      <c r="Q16" s="944"/>
      <c r="R16" s="944"/>
      <c r="AD16" s="959"/>
      <c r="AU16" s="959"/>
      <c r="BB16" s="875"/>
      <c r="BX16" s="993"/>
      <c r="BY16" s="993"/>
      <c r="BZ16" s="993"/>
      <c r="CA16" s="993"/>
      <c r="CB16" s="993"/>
    </row>
    <row r="17" spans="1:88" s="946" customFormat="1">
      <c r="A17" s="1163" t="s">
        <v>385</v>
      </c>
      <c r="B17" s="1163"/>
      <c r="C17" s="1163"/>
      <c r="D17" s="1163"/>
      <c r="E17" s="1163"/>
      <c r="F17" s="1163"/>
      <c r="G17" s="1163"/>
      <c r="H17" s="1163"/>
      <c r="I17" s="1163"/>
      <c r="J17" s="1163"/>
      <c r="K17" s="1163"/>
      <c r="L17" s="1163"/>
      <c r="M17" s="1163"/>
      <c r="N17" s="1163"/>
      <c r="O17" s="1163"/>
      <c r="P17" s="1163"/>
      <c r="Q17" s="1163"/>
      <c r="R17" s="1163"/>
      <c r="S17" s="1163"/>
      <c r="T17" s="1163"/>
      <c r="U17" s="1163"/>
      <c r="V17" s="1163"/>
      <c r="W17" s="1163"/>
      <c r="X17" s="1163"/>
      <c r="Y17" s="1163"/>
      <c r="Z17" s="1163"/>
      <c r="AA17" s="1163"/>
      <c r="AB17" s="1163"/>
      <c r="AC17" s="1163"/>
      <c r="AD17" s="1163"/>
      <c r="AE17" s="1163"/>
      <c r="AF17" s="1163"/>
      <c r="AG17" s="1163"/>
      <c r="AH17" s="1163"/>
      <c r="AI17" s="1163"/>
      <c r="AJ17" s="1163"/>
      <c r="AK17" s="1163"/>
      <c r="AL17" s="1163"/>
      <c r="AM17" s="1163"/>
      <c r="AN17" s="1163"/>
      <c r="AO17" s="1163"/>
      <c r="AP17" s="1163"/>
      <c r="AQ17" s="1163"/>
      <c r="AR17" s="1163"/>
      <c r="AS17" s="1163"/>
      <c r="AT17" s="1163"/>
      <c r="AU17" s="1163"/>
      <c r="AV17" s="1163"/>
      <c r="AW17" s="1163"/>
      <c r="AX17" s="1163"/>
      <c r="AY17" s="1163"/>
      <c r="AZ17" s="1163"/>
      <c r="BA17" s="1163"/>
      <c r="BB17" s="1163"/>
      <c r="BC17" s="1163"/>
      <c r="BD17" s="1163"/>
      <c r="BE17" s="1163"/>
      <c r="BF17" s="1163"/>
      <c r="BG17" s="1163"/>
      <c r="BH17" s="1163"/>
      <c r="BI17" s="1163"/>
      <c r="BJ17" s="1163"/>
      <c r="BK17" s="1163"/>
      <c r="BL17" s="1163"/>
      <c r="BM17" s="1163"/>
      <c r="BN17" s="1163"/>
      <c r="BO17" s="1163"/>
      <c r="BP17" s="1163"/>
      <c r="BQ17" s="1163"/>
      <c r="BR17" s="1163"/>
      <c r="BS17" s="1163"/>
      <c r="BT17" s="1163"/>
      <c r="BU17" s="1163"/>
      <c r="BV17" s="1163"/>
      <c r="BW17" s="1163"/>
      <c r="BX17" s="993"/>
      <c r="BY17" s="993"/>
      <c r="BZ17" s="993"/>
      <c r="CA17" s="993"/>
      <c r="CB17" s="993"/>
    </row>
    <row r="18" spans="1:88" s="946" customFormat="1" ht="18.75" thickBot="1"/>
    <row r="19" spans="1:88" s="946" customFormat="1" ht="18.75" hidden="1" thickBot="1">
      <c r="A19" s="1048"/>
      <c r="B19" s="1048"/>
      <c r="C19" s="1048"/>
      <c r="D19" s="1048"/>
      <c r="E19" s="1048"/>
      <c r="F19" s="1048"/>
      <c r="G19" s="1048"/>
      <c r="H19" s="1048"/>
      <c r="I19" s="1048"/>
      <c r="J19" s="1048"/>
      <c r="K19" s="1048"/>
      <c r="L19" s="1048"/>
      <c r="M19" s="1048"/>
      <c r="N19" s="1048"/>
      <c r="O19" s="1048"/>
      <c r="P19" s="1048"/>
      <c r="Q19" s="1048"/>
      <c r="R19" s="1048"/>
      <c r="S19" s="1048"/>
      <c r="T19" s="1048"/>
      <c r="U19" s="1048"/>
      <c r="V19" s="1048"/>
      <c r="W19" s="1048"/>
      <c r="X19" s="1048"/>
      <c r="Y19" s="1048"/>
      <c r="Z19" s="1048"/>
      <c r="AA19" s="1048"/>
      <c r="AB19" s="1048"/>
      <c r="AC19" s="1048"/>
      <c r="AD19" s="1048"/>
      <c r="AE19" s="1048"/>
      <c r="AF19" s="1048"/>
      <c r="AG19" s="1048"/>
      <c r="AH19" s="1048"/>
      <c r="AI19" s="1048"/>
      <c r="AJ19" s="1048"/>
      <c r="AK19" s="1048"/>
      <c r="AL19" s="1048"/>
      <c r="AM19" s="1048"/>
      <c r="AN19" s="1048"/>
      <c r="AO19" s="1048"/>
      <c r="AP19" s="1048"/>
      <c r="AQ19" s="1048"/>
      <c r="AR19" s="1048"/>
      <c r="AS19" s="1048"/>
      <c r="AT19" s="1048"/>
      <c r="AU19" s="1048"/>
      <c r="AV19" s="1048"/>
      <c r="AW19" s="1048"/>
      <c r="AX19" s="1048"/>
      <c r="AY19" s="1048"/>
      <c r="AZ19" s="1048"/>
      <c r="BA19" s="1048"/>
      <c r="BB19" s="1048"/>
      <c r="BC19" s="1048"/>
      <c r="BD19" s="1048"/>
      <c r="BE19" s="1048"/>
      <c r="BF19" s="1048"/>
      <c r="BG19" s="1048"/>
      <c r="BH19" s="1048"/>
      <c r="BI19" s="1048"/>
      <c r="BJ19" s="1048"/>
      <c r="BK19" s="1048"/>
      <c r="BL19" s="1048"/>
      <c r="BM19" s="1048"/>
      <c r="BN19" s="1048"/>
      <c r="BO19" s="1048"/>
      <c r="BP19" s="1048"/>
      <c r="BQ19" s="1048"/>
      <c r="BR19" s="1048"/>
      <c r="BS19" s="1048"/>
      <c r="BT19" s="1119" t="s">
        <v>274</v>
      </c>
      <c r="BU19" s="1119" t="s">
        <v>273</v>
      </c>
      <c r="BV19" s="1119" t="s">
        <v>273</v>
      </c>
      <c r="BW19" s="1048"/>
    </row>
    <row r="20" spans="1:88" s="946" customFormat="1" ht="18.75" hidden="1" thickBot="1">
      <c r="A20" s="1052"/>
      <c r="B20" s="1053"/>
      <c r="C20" s="1053"/>
      <c r="D20" s="1053"/>
      <c r="E20" s="1053"/>
      <c r="F20" s="1053"/>
      <c r="G20" s="1053"/>
      <c r="H20" s="1053"/>
      <c r="I20" s="1053"/>
      <c r="J20" s="1053"/>
      <c r="K20" s="1053"/>
      <c r="L20" s="1053"/>
      <c r="M20" s="1053"/>
      <c r="N20" s="1054"/>
      <c r="O20" s="1053"/>
      <c r="P20" s="1053"/>
      <c r="Q20" s="1053"/>
      <c r="R20" s="1053"/>
      <c r="S20" s="1055"/>
      <c r="T20" s="1055"/>
      <c r="U20" s="1055"/>
      <c r="V20" s="1055"/>
      <c r="W20" s="1055"/>
      <c r="X20" s="1055"/>
      <c r="Y20" s="1055"/>
      <c r="Z20" s="1055"/>
      <c r="AA20" s="1055"/>
      <c r="AB20" s="1055"/>
      <c r="AC20" s="1055"/>
      <c r="AD20" s="1056"/>
      <c r="AE20" s="1055"/>
      <c r="AF20" s="1055"/>
      <c r="AG20" s="1055"/>
      <c r="AH20" s="1055"/>
      <c r="AI20" s="1055"/>
      <c r="AJ20" s="1055"/>
      <c r="AK20" s="1055"/>
      <c r="AL20" s="1055"/>
      <c r="AM20" s="1055"/>
      <c r="AN20" s="1055"/>
      <c r="AO20" s="1055"/>
      <c r="AP20" s="1055"/>
      <c r="AQ20" s="1055"/>
      <c r="AR20" s="1055"/>
      <c r="AS20" s="1055"/>
      <c r="AT20" s="1055"/>
      <c r="AU20" s="1056"/>
      <c r="AV20" s="1057">
        <v>43101</v>
      </c>
      <c r="AW20" s="1057">
        <v>43132</v>
      </c>
      <c r="AX20" s="1057">
        <v>43160</v>
      </c>
      <c r="AY20" s="1057">
        <v>43191</v>
      </c>
      <c r="AZ20" s="1057">
        <v>43221</v>
      </c>
      <c r="BA20" s="1057">
        <v>43252</v>
      </c>
      <c r="BB20" s="1057">
        <v>43283</v>
      </c>
      <c r="BC20" s="1057">
        <v>43315</v>
      </c>
      <c r="BD20" s="1057">
        <v>43347</v>
      </c>
      <c r="BE20" s="1057">
        <v>43378</v>
      </c>
      <c r="BF20" s="1057">
        <v>43410</v>
      </c>
      <c r="BG20" s="1057">
        <v>43441</v>
      </c>
      <c r="BH20" s="1109">
        <v>43466</v>
      </c>
      <c r="BI20" s="1109">
        <v>43497</v>
      </c>
      <c r="BJ20" s="1109">
        <v>43526</v>
      </c>
      <c r="BK20" s="1109">
        <v>43558</v>
      </c>
      <c r="BL20" s="1110">
        <v>43586</v>
      </c>
      <c r="BM20" s="1110">
        <v>43617</v>
      </c>
      <c r="BN20" s="1110">
        <v>43647</v>
      </c>
      <c r="BO20" s="1110">
        <v>43678</v>
      </c>
      <c r="BP20" s="1110">
        <v>43709</v>
      </c>
      <c r="BQ20" s="1110">
        <v>43739</v>
      </c>
      <c r="BR20" s="1110">
        <v>43770</v>
      </c>
      <c r="BS20" s="1112">
        <v>43800</v>
      </c>
      <c r="BT20" s="1113">
        <v>43831</v>
      </c>
      <c r="BU20" s="1113">
        <v>43863</v>
      </c>
      <c r="BV20" s="1113">
        <v>43895</v>
      </c>
      <c r="BW20" s="1113">
        <v>43926</v>
      </c>
      <c r="BX20" s="1113">
        <v>43952</v>
      </c>
      <c r="BY20" s="1113">
        <v>43983</v>
      </c>
      <c r="BZ20" s="1113">
        <v>44013</v>
      </c>
      <c r="CA20" s="1113">
        <v>44044</v>
      </c>
      <c r="CB20" s="1125">
        <v>44075</v>
      </c>
      <c r="CC20" s="1125">
        <v>44105</v>
      </c>
      <c r="CD20" s="1125">
        <v>44136</v>
      </c>
      <c r="CE20" s="1125">
        <v>44166</v>
      </c>
      <c r="CF20" s="861">
        <v>44197</v>
      </c>
      <c r="CG20" s="1130">
        <v>44228</v>
      </c>
      <c r="CH20" s="1130">
        <v>44256</v>
      </c>
      <c r="CI20" s="1130">
        <v>44287</v>
      </c>
    </row>
    <row r="21" spans="1:88" s="946" customFormat="1" ht="18" hidden="1" customHeight="1">
      <c r="A21" s="1059" t="s">
        <v>250</v>
      </c>
      <c r="B21" s="1060"/>
      <c r="C21" s="1060"/>
      <c r="D21" s="1060"/>
      <c r="E21" s="1060"/>
      <c r="F21" s="1060"/>
      <c r="G21" s="1060"/>
      <c r="H21" s="1060"/>
      <c r="I21" s="1060"/>
      <c r="J21" s="1060"/>
      <c r="K21" s="1060"/>
      <c r="L21" s="1060"/>
      <c r="M21" s="1060"/>
      <c r="N21" s="1061"/>
      <c r="O21" s="1060"/>
      <c r="P21" s="1060"/>
      <c r="Q21" s="1060"/>
      <c r="R21" s="1060"/>
      <c r="S21" s="1062"/>
      <c r="T21" s="1062"/>
      <c r="U21" s="1062"/>
      <c r="V21" s="1062"/>
      <c r="W21" s="1062"/>
      <c r="X21" s="1062"/>
      <c r="Y21" s="1062"/>
      <c r="Z21" s="1062"/>
      <c r="AA21" s="1062"/>
      <c r="AB21" s="1062"/>
      <c r="AC21" s="1062"/>
      <c r="AD21" s="1063"/>
      <c r="AE21" s="1062"/>
      <c r="AF21" s="1062"/>
      <c r="AG21" s="1062"/>
      <c r="AH21" s="1062"/>
      <c r="AI21" s="1062"/>
      <c r="AJ21" s="1062"/>
      <c r="AK21" s="1062"/>
      <c r="AL21" s="1062"/>
      <c r="AM21" s="1062"/>
      <c r="AN21" s="1062"/>
      <c r="AO21" s="1062"/>
      <c r="AP21" s="1062"/>
      <c r="AQ21" s="1062"/>
      <c r="AR21" s="1062"/>
      <c r="AS21" s="1062"/>
      <c r="AT21" s="1062"/>
      <c r="AU21" s="1063"/>
      <c r="AV21" s="1068">
        <f>(AV22+AV23+AV24)/3</f>
        <v>556.66666666666663</v>
      </c>
      <c r="AW21" s="1068">
        <f>AVERAGE(AW22:AW25)</f>
        <v>530</v>
      </c>
      <c r="AX21" s="1068">
        <f t="shared" ref="AX21:BH21" si="33">AVERAGE(AX22:AX25)</f>
        <v>482.5</v>
      </c>
      <c r="AY21" s="1068">
        <f t="shared" si="33"/>
        <v>467.5</v>
      </c>
      <c r="AZ21" s="1068">
        <f t="shared" si="33"/>
        <v>487.125</v>
      </c>
      <c r="BA21" s="1068">
        <f t="shared" si="33"/>
        <v>555.75</v>
      </c>
      <c r="BB21" s="1068">
        <f t="shared" si="33"/>
        <v>539.75</v>
      </c>
      <c r="BC21" s="1068">
        <f t="shared" si="33"/>
        <v>560.625</v>
      </c>
      <c r="BD21" s="1068">
        <f t="shared" si="33"/>
        <v>606.25</v>
      </c>
      <c r="BE21" s="1068">
        <f t="shared" si="33"/>
        <v>651.875</v>
      </c>
      <c r="BF21" s="1068">
        <f t="shared" si="33"/>
        <v>591.25</v>
      </c>
      <c r="BG21" s="1068">
        <f t="shared" si="33"/>
        <v>453.75</v>
      </c>
      <c r="BH21" s="1068">
        <f t="shared" si="33"/>
        <v>409.16666666666669</v>
      </c>
      <c r="BI21" s="1068">
        <f t="shared" ref="BI21:BV21" si="34">AVERAGE(BI22:BI26)</f>
        <v>436</v>
      </c>
      <c r="BJ21" s="1068">
        <f t="shared" si="34"/>
        <v>486</v>
      </c>
      <c r="BK21" s="1068">
        <f t="shared" si="34"/>
        <v>513</v>
      </c>
      <c r="BL21" s="1068">
        <f t="shared" si="34"/>
        <v>528.5</v>
      </c>
      <c r="BM21" s="1068">
        <f t="shared" si="34"/>
        <v>428.75</v>
      </c>
      <c r="BN21" s="1068">
        <f t="shared" si="34"/>
        <v>349.5</v>
      </c>
      <c r="BO21" s="1068">
        <f t="shared" si="34"/>
        <v>380.625</v>
      </c>
      <c r="BP21" s="1068">
        <f t="shared" si="34"/>
        <v>345.5</v>
      </c>
      <c r="BQ21" s="1068">
        <f t="shared" si="34"/>
        <v>393.75</v>
      </c>
      <c r="BR21" s="1068">
        <f t="shared" si="34"/>
        <v>432.5</v>
      </c>
      <c r="BS21" s="1100">
        <f t="shared" si="34"/>
        <v>423.125</v>
      </c>
      <c r="BT21" s="1100">
        <f t="shared" si="34"/>
        <v>485.625</v>
      </c>
      <c r="BU21" s="1100">
        <f t="shared" si="34"/>
        <v>547.5</v>
      </c>
      <c r="BV21" s="1100">
        <f t="shared" si="34"/>
        <v>407.5</v>
      </c>
      <c r="BW21" s="1100">
        <f t="shared" ref="BW21:CI21" si="35">AVERAGE(BW22:BW27)</f>
        <v>278.75</v>
      </c>
      <c r="BX21" s="1100">
        <f t="shared" si="35"/>
        <v>339.16666666666669</v>
      </c>
      <c r="BY21" s="1092">
        <f t="shared" si="35"/>
        <v>320</v>
      </c>
      <c r="BZ21" s="1092">
        <f t="shared" si="35"/>
        <v>335.83333333333331</v>
      </c>
      <c r="CA21" s="1092">
        <f t="shared" si="35"/>
        <v>352.5</v>
      </c>
      <c r="CB21" s="1126">
        <f t="shared" si="35"/>
        <v>361.66666666666669</v>
      </c>
      <c r="CC21" s="1126">
        <f t="shared" si="35"/>
        <v>369.58333333333331</v>
      </c>
      <c r="CD21" s="1126">
        <f t="shared" si="35"/>
        <v>432.5</v>
      </c>
      <c r="CE21" s="1126">
        <f t="shared" si="35"/>
        <v>455.83333333333331</v>
      </c>
      <c r="CF21" s="1126">
        <f t="shared" si="35"/>
        <v>474.16666666666669</v>
      </c>
      <c r="CG21" s="1126">
        <f t="shared" si="35"/>
        <v>581.66666666666663</v>
      </c>
      <c r="CH21" s="1126">
        <f t="shared" si="35"/>
        <v>557.5</v>
      </c>
      <c r="CI21" s="1126">
        <f t="shared" si="35"/>
        <v>507.5</v>
      </c>
    </row>
    <row r="22" spans="1:88" s="946" customFormat="1" ht="18" hidden="1" customHeight="1">
      <c r="A22" s="1050" t="s">
        <v>240</v>
      </c>
      <c r="B22" s="1053"/>
      <c r="C22" s="1053"/>
      <c r="D22" s="1053"/>
      <c r="E22" s="1053"/>
      <c r="F22" s="1053"/>
      <c r="G22" s="1053"/>
      <c r="H22" s="1053"/>
      <c r="I22" s="1053"/>
      <c r="J22" s="1053"/>
      <c r="K22" s="1053"/>
      <c r="L22" s="1053"/>
      <c r="M22" s="1053"/>
      <c r="N22" s="1054"/>
      <c r="O22" s="1053"/>
      <c r="P22" s="1053"/>
      <c r="Q22" s="1053"/>
      <c r="R22" s="1053"/>
      <c r="S22" s="1055"/>
      <c r="T22" s="1055"/>
      <c r="U22" s="1055"/>
      <c r="V22" s="1055"/>
      <c r="W22" s="1055"/>
      <c r="X22" s="1055"/>
      <c r="Y22" s="1055"/>
      <c r="Z22" s="1055"/>
      <c r="AA22" s="1055"/>
      <c r="AB22" s="1055"/>
      <c r="AC22" s="1055"/>
      <c r="AD22" s="1056"/>
      <c r="AE22" s="1055"/>
      <c r="AF22" s="1055"/>
      <c r="AG22" s="1055"/>
      <c r="AH22" s="1055"/>
      <c r="AI22" s="1055"/>
      <c r="AJ22" s="1055"/>
      <c r="AK22" s="1055"/>
      <c r="AL22" s="1055"/>
      <c r="AM22" s="1055"/>
      <c r="AN22" s="1055"/>
      <c r="AO22" s="1055"/>
      <c r="AP22" s="1055"/>
      <c r="AQ22" s="1055"/>
      <c r="AR22" s="1055"/>
      <c r="AS22" s="1055"/>
      <c r="AT22" s="1055"/>
      <c r="AU22" s="1056"/>
      <c r="AV22" s="1071">
        <v>575</v>
      </c>
      <c r="AW22" s="1072">
        <v>540</v>
      </c>
      <c r="AX22" s="1078">
        <f t="shared" ref="AX22:CI27" si="36">(AX30+AX38)/2</f>
        <v>475</v>
      </c>
      <c r="AY22" s="1082">
        <f t="shared" si="36"/>
        <v>465</v>
      </c>
      <c r="AZ22" s="1082">
        <f t="shared" si="36"/>
        <v>485</v>
      </c>
      <c r="BA22" s="1078">
        <f t="shared" si="36"/>
        <v>560</v>
      </c>
      <c r="BB22" s="1082">
        <f t="shared" si="36"/>
        <v>540</v>
      </c>
      <c r="BC22" s="1082">
        <f t="shared" si="36"/>
        <v>560</v>
      </c>
      <c r="BD22" s="1082">
        <f t="shared" si="36"/>
        <v>602.5</v>
      </c>
      <c r="BE22" s="1078">
        <f t="shared" si="36"/>
        <v>657.5</v>
      </c>
      <c r="BF22" s="1082">
        <f t="shared" si="36"/>
        <v>605</v>
      </c>
      <c r="BG22" s="1082">
        <f t="shared" si="36"/>
        <v>460</v>
      </c>
      <c r="BH22" s="1078">
        <f t="shared" si="36"/>
        <v>415</v>
      </c>
      <c r="BI22" s="1082">
        <f t="shared" si="36"/>
        <v>435</v>
      </c>
      <c r="BJ22" s="1082">
        <f t="shared" si="36"/>
        <v>485</v>
      </c>
      <c r="BK22" s="1078">
        <f t="shared" si="36"/>
        <v>525</v>
      </c>
      <c r="BL22" s="1082">
        <f t="shared" si="36"/>
        <v>520</v>
      </c>
      <c r="BM22" s="1082">
        <f t="shared" si="36"/>
        <v>440</v>
      </c>
      <c r="BN22" s="1082">
        <f t="shared" si="36"/>
        <v>352.5</v>
      </c>
      <c r="BO22" s="1078">
        <f t="shared" si="36"/>
        <v>375</v>
      </c>
      <c r="BP22" s="1082">
        <f t="shared" si="36"/>
        <v>345</v>
      </c>
      <c r="BQ22" s="1082">
        <f t="shared" si="36"/>
        <v>382.5</v>
      </c>
      <c r="BR22" s="1082">
        <f t="shared" si="36"/>
        <v>425</v>
      </c>
      <c r="BS22" s="1078">
        <f t="shared" si="36"/>
        <v>427.5</v>
      </c>
      <c r="BT22" s="1107">
        <f t="shared" si="36"/>
        <v>485</v>
      </c>
      <c r="BU22" s="1082">
        <f t="shared" si="36"/>
        <v>550</v>
      </c>
      <c r="BV22" s="1078">
        <f t="shared" si="36"/>
        <v>425</v>
      </c>
      <c r="BW22" s="1078">
        <f t="shared" si="36"/>
        <v>275</v>
      </c>
      <c r="BX22" s="1117">
        <f t="shared" si="36"/>
        <v>352.5</v>
      </c>
      <c r="BY22" s="1117">
        <f t="shared" si="36"/>
        <v>310</v>
      </c>
      <c r="BZ22" s="1117">
        <f t="shared" si="36"/>
        <v>345</v>
      </c>
      <c r="CA22" s="1078">
        <f t="shared" si="36"/>
        <v>355</v>
      </c>
      <c r="CB22" s="1117">
        <f t="shared" si="36"/>
        <v>365</v>
      </c>
      <c r="CC22" s="1117">
        <f t="shared" si="36"/>
        <v>370</v>
      </c>
      <c r="CD22" s="1117">
        <f t="shared" si="36"/>
        <v>430</v>
      </c>
      <c r="CE22" s="1117">
        <f t="shared" si="36"/>
        <v>450</v>
      </c>
      <c r="CF22" s="862">
        <f t="shared" si="36"/>
        <v>480</v>
      </c>
      <c r="CG22" s="1127">
        <f t="shared" si="36"/>
        <v>610</v>
      </c>
      <c r="CH22" s="1127">
        <f t="shared" si="36"/>
        <v>560</v>
      </c>
      <c r="CI22" s="1127">
        <f t="shared" si="36"/>
        <v>480</v>
      </c>
    </row>
    <row r="23" spans="1:88" s="946" customFormat="1" ht="18" hidden="1" customHeight="1">
      <c r="A23" s="1050" t="s">
        <v>255</v>
      </c>
      <c r="B23" s="1053"/>
      <c r="C23" s="1053"/>
      <c r="D23" s="1053"/>
      <c r="E23" s="1053"/>
      <c r="F23" s="1053"/>
      <c r="G23" s="1053"/>
      <c r="H23" s="1053"/>
      <c r="I23" s="1053"/>
      <c r="J23" s="1053"/>
      <c r="K23" s="1053"/>
      <c r="L23" s="1053"/>
      <c r="M23" s="1053"/>
      <c r="N23" s="1054"/>
      <c r="O23" s="1053"/>
      <c r="P23" s="1053"/>
      <c r="Q23" s="1053"/>
      <c r="R23" s="1053"/>
      <c r="S23" s="1055"/>
      <c r="T23" s="1055"/>
      <c r="U23" s="1055"/>
      <c r="V23" s="1055"/>
      <c r="W23" s="1055"/>
      <c r="X23" s="1055"/>
      <c r="Y23" s="1055"/>
      <c r="Z23" s="1055"/>
      <c r="AA23" s="1055"/>
      <c r="AB23" s="1055"/>
      <c r="AC23" s="1055"/>
      <c r="AD23" s="1056"/>
      <c r="AE23" s="1055"/>
      <c r="AF23" s="1055"/>
      <c r="AG23" s="1055"/>
      <c r="AH23" s="1055"/>
      <c r="AI23" s="1055"/>
      <c r="AJ23" s="1055"/>
      <c r="AK23" s="1055"/>
      <c r="AL23" s="1055"/>
      <c r="AM23" s="1055"/>
      <c r="AN23" s="1055"/>
      <c r="AO23" s="1055"/>
      <c r="AP23" s="1055"/>
      <c r="AQ23" s="1055"/>
      <c r="AR23" s="1055"/>
      <c r="AS23" s="1055"/>
      <c r="AT23" s="1055"/>
      <c r="AU23" s="1056"/>
      <c r="AV23" s="1073">
        <v>550</v>
      </c>
      <c r="AW23" s="1072">
        <v>530</v>
      </c>
      <c r="AX23" s="1077">
        <f t="shared" si="36"/>
        <v>490</v>
      </c>
      <c r="AY23" s="1082">
        <f t="shared" si="36"/>
        <v>465</v>
      </c>
      <c r="AZ23" s="1082">
        <f t="shared" si="36"/>
        <v>485</v>
      </c>
      <c r="BA23" s="1082">
        <f t="shared" si="36"/>
        <v>550</v>
      </c>
      <c r="BB23" s="1078">
        <f t="shared" si="36"/>
        <v>542.5</v>
      </c>
      <c r="BC23" s="1085">
        <f t="shared" si="36"/>
        <v>567.5</v>
      </c>
      <c r="BD23" s="1078">
        <f t="shared" si="36"/>
        <v>610</v>
      </c>
      <c r="BE23" s="1082">
        <f t="shared" si="36"/>
        <v>660</v>
      </c>
      <c r="BF23" s="1082">
        <f t="shared" si="36"/>
        <v>585</v>
      </c>
      <c r="BG23" s="1082">
        <f t="shared" si="36"/>
        <v>460</v>
      </c>
      <c r="BH23" s="1082">
        <f t="shared" si="36"/>
        <v>407.5</v>
      </c>
      <c r="BI23" s="1082">
        <f t="shared" si="36"/>
        <v>437.5</v>
      </c>
      <c r="BJ23" s="1082">
        <f t="shared" si="36"/>
        <v>490</v>
      </c>
      <c r="BK23" s="1082">
        <f t="shared" si="36"/>
        <v>510</v>
      </c>
      <c r="BL23" s="1078">
        <f t="shared" si="36"/>
        <v>527.5</v>
      </c>
      <c r="BM23" s="1082">
        <f t="shared" si="36"/>
        <v>430</v>
      </c>
      <c r="BN23" s="1082">
        <f t="shared" si="36"/>
        <v>355</v>
      </c>
      <c r="BO23" s="1082">
        <f t="shared" si="36"/>
        <v>395</v>
      </c>
      <c r="BP23" s="1082">
        <f t="shared" si="36"/>
        <v>345</v>
      </c>
      <c r="BQ23" s="1082">
        <f t="shared" si="36"/>
        <v>397.5</v>
      </c>
      <c r="BR23" s="1082">
        <f t="shared" si="36"/>
        <v>430</v>
      </c>
      <c r="BS23" s="1082">
        <f t="shared" si="36"/>
        <v>420</v>
      </c>
      <c r="BT23" s="1078">
        <f t="shared" si="36"/>
        <v>500</v>
      </c>
      <c r="BU23" s="1082">
        <f t="shared" si="36"/>
        <v>545</v>
      </c>
      <c r="BV23" s="1082">
        <f t="shared" si="36"/>
        <v>410</v>
      </c>
      <c r="BW23" s="1078">
        <f t="shared" si="36"/>
        <v>275</v>
      </c>
      <c r="BX23" s="1056">
        <f>(BX31+BX39)/2</f>
        <v>342.5</v>
      </c>
      <c r="BY23" s="1117">
        <f>(BY31+BY39)/2</f>
        <v>332.5</v>
      </c>
      <c r="BZ23" s="1117">
        <f>(BZ31+BZ39)/2</f>
        <v>322.5</v>
      </c>
      <c r="CA23" s="1078">
        <f>(CA31+CA39)/2</f>
        <v>355</v>
      </c>
      <c r="CB23" s="1127">
        <f>(CB31+CB39)/2</f>
        <v>360</v>
      </c>
      <c r="CC23" s="1127">
        <f t="shared" si="36"/>
        <v>372.5</v>
      </c>
      <c r="CD23" s="1117">
        <f t="shared" si="36"/>
        <v>430</v>
      </c>
      <c r="CE23" s="1117">
        <f t="shared" si="36"/>
        <v>465</v>
      </c>
      <c r="CF23" s="862">
        <f t="shared" si="36"/>
        <v>470</v>
      </c>
      <c r="CG23" s="1127">
        <f t="shared" si="36"/>
        <v>565</v>
      </c>
      <c r="CH23" s="1127">
        <f t="shared" si="36"/>
        <v>545</v>
      </c>
      <c r="CI23" s="1127">
        <f t="shared" si="36"/>
        <v>490</v>
      </c>
    </row>
    <row r="24" spans="1:88" s="946" customFormat="1" ht="18" hidden="1" customHeight="1">
      <c r="A24" s="1050" t="s">
        <v>241</v>
      </c>
      <c r="B24" s="1053"/>
      <c r="C24" s="1053"/>
      <c r="D24" s="1053"/>
      <c r="E24" s="1053"/>
      <c r="F24" s="1053"/>
      <c r="G24" s="1053"/>
      <c r="H24" s="1053"/>
      <c r="I24" s="1053"/>
      <c r="J24" s="1053"/>
      <c r="K24" s="1053"/>
      <c r="L24" s="1053"/>
      <c r="M24" s="1053"/>
      <c r="N24" s="1054"/>
      <c r="O24" s="1053"/>
      <c r="P24" s="1053"/>
      <c r="Q24" s="1053"/>
      <c r="R24" s="1053"/>
      <c r="S24" s="1055"/>
      <c r="T24" s="1055"/>
      <c r="U24" s="1055"/>
      <c r="V24" s="1055"/>
      <c r="W24" s="1055"/>
      <c r="X24" s="1055"/>
      <c r="Y24" s="1055"/>
      <c r="Z24" s="1055"/>
      <c r="AA24" s="1055"/>
      <c r="AB24" s="1055"/>
      <c r="AC24" s="1055"/>
      <c r="AD24" s="1056"/>
      <c r="AE24" s="1055"/>
      <c r="AF24" s="1055"/>
      <c r="AG24" s="1055"/>
      <c r="AH24" s="1055"/>
      <c r="AI24" s="1055"/>
      <c r="AJ24" s="1055"/>
      <c r="AK24" s="1055"/>
      <c r="AL24" s="1055"/>
      <c r="AM24" s="1055"/>
      <c r="AN24" s="1055"/>
      <c r="AO24" s="1055"/>
      <c r="AP24" s="1055"/>
      <c r="AQ24" s="1055"/>
      <c r="AR24" s="1055"/>
      <c r="AS24" s="1055"/>
      <c r="AT24" s="1055"/>
      <c r="AU24" s="1056"/>
      <c r="AV24" s="1073">
        <v>545</v>
      </c>
      <c r="AW24" s="1072">
        <v>530</v>
      </c>
      <c r="AX24" s="1077">
        <f t="shared" si="36"/>
        <v>487.5</v>
      </c>
      <c r="AY24" s="1082">
        <f t="shared" si="36"/>
        <v>470</v>
      </c>
      <c r="AZ24" s="1082">
        <f t="shared" si="36"/>
        <v>486</v>
      </c>
      <c r="BA24" s="1082">
        <f t="shared" si="36"/>
        <v>550</v>
      </c>
      <c r="BB24" s="1082">
        <f t="shared" si="36"/>
        <v>535</v>
      </c>
      <c r="BC24" s="1082">
        <f t="shared" si="36"/>
        <v>560</v>
      </c>
      <c r="BD24" s="1082">
        <f t="shared" si="36"/>
        <v>605</v>
      </c>
      <c r="BE24" s="1082">
        <f t="shared" si="36"/>
        <v>640</v>
      </c>
      <c r="BF24" s="1082">
        <f t="shared" si="36"/>
        <v>600</v>
      </c>
      <c r="BG24" s="1082">
        <f t="shared" si="36"/>
        <v>455</v>
      </c>
      <c r="BH24" s="1082">
        <f t="shared" si="36"/>
        <v>405</v>
      </c>
      <c r="BI24" s="1078">
        <f t="shared" si="36"/>
        <v>440</v>
      </c>
      <c r="BJ24" s="1082">
        <f t="shared" si="36"/>
        <v>480</v>
      </c>
      <c r="BK24" s="1082">
        <f t="shared" si="36"/>
        <v>507.5</v>
      </c>
      <c r="BL24" s="1082">
        <f t="shared" si="36"/>
        <v>535</v>
      </c>
      <c r="BM24" s="1078">
        <f t="shared" si="36"/>
        <v>420</v>
      </c>
      <c r="BN24" s="1082">
        <f t="shared" si="36"/>
        <v>325</v>
      </c>
      <c r="BO24" s="1082">
        <f t="shared" si="36"/>
        <v>377.5</v>
      </c>
      <c r="BP24" s="1082">
        <f t="shared" si="36"/>
        <v>342.5</v>
      </c>
      <c r="BQ24" s="1082">
        <f t="shared" si="36"/>
        <v>395</v>
      </c>
      <c r="BR24" s="1082">
        <f t="shared" si="36"/>
        <v>435</v>
      </c>
      <c r="BS24" s="1082">
        <f t="shared" si="36"/>
        <v>425</v>
      </c>
      <c r="BT24" s="1107">
        <f t="shared" si="36"/>
        <v>490</v>
      </c>
      <c r="BU24" s="1078">
        <f t="shared" si="36"/>
        <v>540</v>
      </c>
      <c r="BV24" s="1082">
        <f t="shared" si="36"/>
        <v>375</v>
      </c>
      <c r="BW24" s="1078">
        <f t="shared" si="36"/>
        <v>275</v>
      </c>
      <c r="BX24" s="1056">
        <f t="shared" si="36"/>
        <v>342.5</v>
      </c>
      <c r="BY24" s="1117">
        <f t="shared" si="36"/>
        <v>317.5</v>
      </c>
      <c r="BZ24" s="1117">
        <f t="shared" si="36"/>
        <v>332.5</v>
      </c>
      <c r="CA24" s="1117">
        <f t="shared" si="36"/>
        <v>342.5</v>
      </c>
      <c r="CB24" s="1117">
        <f t="shared" si="36"/>
        <v>355</v>
      </c>
      <c r="CC24" s="1117">
        <f t="shared" si="36"/>
        <v>367.5</v>
      </c>
      <c r="CD24" s="1117">
        <f t="shared" si="36"/>
        <v>425</v>
      </c>
      <c r="CE24" s="1127">
        <f t="shared" si="36"/>
        <v>455</v>
      </c>
      <c r="CF24" s="862">
        <f t="shared" si="36"/>
        <v>472.5</v>
      </c>
      <c r="CG24" s="1127">
        <f t="shared" si="36"/>
        <v>565</v>
      </c>
      <c r="CH24" s="1127">
        <f t="shared" si="36"/>
        <v>550</v>
      </c>
      <c r="CI24" s="1127">
        <f t="shared" si="36"/>
        <v>500</v>
      </c>
    </row>
    <row r="25" spans="1:88" s="946" customFormat="1" ht="18" hidden="1" customHeight="1">
      <c r="A25" s="1050" t="s">
        <v>242</v>
      </c>
      <c r="B25" s="1053"/>
      <c r="C25" s="1053"/>
      <c r="D25" s="1053"/>
      <c r="E25" s="1053"/>
      <c r="F25" s="1053"/>
      <c r="G25" s="1053"/>
      <c r="H25" s="1053"/>
      <c r="I25" s="1053"/>
      <c r="J25" s="1053"/>
      <c r="K25" s="1053"/>
      <c r="L25" s="1053"/>
      <c r="M25" s="1053"/>
      <c r="N25" s="1054"/>
      <c r="O25" s="1053"/>
      <c r="P25" s="1053"/>
      <c r="Q25" s="1053"/>
      <c r="R25" s="1053"/>
      <c r="S25" s="1055"/>
      <c r="T25" s="1055"/>
      <c r="U25" s="1055"/>
      <c r="V25" s="1055"/>
      <c r="W25" s="1055"/>
      <c r="X25" s="1055"/>
      <c r="Y25" s="1055"/>
      <c r="Z25" s="1055"/>
      <c r="AA25" s="1055"/>
      <c r="AB25" s="1055"/>
      <c r="AC25" s="1055"/>
      <c r="AD25" s="1056"/>
      <c r="AE25" s="1055"/>
      <c r="AF25" s="1055"/>
      <c r="AG25" s="1055"/>
      <c r="AH25" s="1055"/>
      <c r="AI25" s="1055"/>
      <c r="AJ25" s="1055"/>
      <c r="AK25" s="1055"/>
      <c r="AL25" s="1055"/>
      <c r="AM25" s="1055"/>
      <c r="AN25" s="1055"/>
      <c r="AO25" s="1055"/>
      <c r="AP25" s="1055"/>
      <c r="AQ25" s="1055"/>
      <c r="AR25" s="1055"/>
      <c r="AS25" s="1055"/>
      <c r="AT25" s="1055"/>
      <c r="AU25" s="1056"/>
      <c r="AV25" s="1067"/>
      <c r="AW25" s="1074">
        <v>520</v>
      </c>
      <c r="AX25" s="1077">
        <f t="shared" si="36"/>
        <v>477.5</v>
      </c>
      <c r="AY25" s="1082">
        <f t="shared" si="36"/>
        <v>470</v>
      </c>
      <c r="AZ25" s="1078">
        <f t="shared" si="36"/>
        <v>492.5</v>
      </c>
      <c r="BA25" s="1082">
        <f t="shared" si="36"/>
        <v>563</v>
      </c>
      <c r="BB25" s="1082">
        <f t="shared" si="36"/>
        <v>541.5</v>
      </c>
      <c r="BC25" s="1082">
        <f t="shared" si="36"/>
        <v>555</v>
      </c>
      <c r="BD25" s="1082">
        <f t="shared" si="36"/>
        <v>607.5</v>
      </c>
      <c r="BE25" s="1082">
        <f t="shared" si="36"/>
        <v>650</v>
      </c>
      <c r="BF25" s="1078">
        <f t="shared" si="36"/>
        <v>575</v>
      </c>
      <c r="BG25" s="1078">
        <f t="shared" si="36"/>
        <v>440</v>
      </c>
      <c r="BH25" s="1078"/>
      <c r="BI25" s="1082">
        <f t="shared" si="36"/>
        <v>432.5</v>
      </c>
      <c r="BJ25" s="1078">
        <f t="shared" si="36"/>
        <v>492.5</v>
      </c>
      <c r="BK25" s="1082">
        <f t="shared" si="36"/>
        <v>512.5</v>
      </c>
      <c r="BL25" s="1082">
        <f t="shared" si="36"/>
        <v>535</v>
      </c>
      <c r="BM25" s="1078">
        <f t="shared" si="36"/>
        <v>425</v>
      </c>
      <c r="BN25" s="1078">
        <f t="shared" si="36"/>
        <v>360</v>
      </c>
      <c r="BO25" s="1078">
        <f t="shared" si="36"/>
        <v>375</v>
      </c>
      <c r="BP25" s="1082">
        <f t="shared" si="36"/>
        <v>345</v>
      </c>
      <c r="BQ25" s="1078">
        <f t="shared" si="36"/>
        <v>400</v>
      </c>
      <c r="BR25" s="1082">
        <f t="shared" si="36"/>
        <v>435</v>
      </c>
      <c r="BS25" s="1082"/>
      <c r="BT25" s="1101"/>
      <c r="BU25" s="1102"/>
      <c r="BV25" s="1082">
        <f>(BV33+BV41)/2</f>
        <v>420</v>
      </c>
      <c r="BW25" s="1082">
        <f>(BW33+BW41)/2</f>
        <v>290</v>
      </c>
      <c r="BX25" s="1117">
        <f t="shared" si="36"/>
        <v>352.5</v>
      </c>
      <c r="BY25" s="1078">
        <f t="shared" si="36"/>
        <v>337.5</v>
      </c>
      <c r="BZ25" s="1117">
        <f t="shared" si="36"/>
        <v>342.5</v>
      </c>
      <c r="CA25" s="1117">
        <f t="shared" si="36"/>
        <v>365</v>
      </c>
      <c r="CB25" s="1117">
        <f t="shared" si="36"/>
        <v>370</v>
      </c>
      <c r="CC25" s="1117">
        <f t="shared" si="36"/>
        <v>367.5</v>
      </c>
      <c r="CD25" s="1127">
        <f t="shared" si="36"/>
        <v>435</v>
      </c>
      <c r="CE25" s="1127">
        <f t="shared" si="36"/>
        <v>455</v>
      </c>
      <c r="CF25" s="1127">
        <f t="shared" si="36"/>
        <v>490</v>
      </c>
      <c r="CG25" s="1127">
        <f t="shared" si="36"/>
        <v>585</v>
      </c>
      <c r="CH25" s="1127">
        <f t="shared" si="36"/>
        <v>575</v>
      </c>
      <c r="CI25" s="1127">
        <f t="shared" si="36"/>
        <v>535</v>
      </c>
    </row>
    <row r="26" spans="1:88" s="946" customFormat="1" ht="18" hidden="1" customHeight="1">
      <c r="A26" s="1050" t="s">
        <v>254</v>
      </c>
      <c r="B26" s="1053"/>
      <c r="C26" s="1053"/>
      <c r="D26" s="1053"/>
      <c r="E26" s="1053"/>
      <c r="F26" s="1053"/>
      <c r="G26" s="1053"/>
      <c r="H26" s="1053"/>
      <c r="I26" s="1053"/>
      <c r="J26" s="1053"/>
      <c r="K26" s="1053"/>
      <c r="L26" s="1053"/>
      <c r="M26" s="1053"/>
      <c r="N26" s="1054"/>
      <c r="O26" s="1053"/>
      <c r="P26" s="1053"/>
      <c r="Q26" s="1053"/>
      <c r="R26" s="1053"/>
      <c r="S26" s="1055"/>
      <c r="T26" s="1055"/>
      <c r="U26" s="1055"/>
      <c r="V26" s="1055"/>
      <c r="W26" s="1055"/>
      <c r="X26" s="1055"/>
      <c r="Y26" s="1055"/>
      <c r="Z26" s="1055"/>
      <c r="AA26" s="1055"/>
      <c r="AB26" s="1055"/>
      <c r="AC26" s="1055"/>
      <c r="AD26" s="1056"/>
      <c r="AE26" s="1055"/>
      <c r="AF26" s="1055"/>
      <c r="AG26" s="1055"/>
      <c r="AH26" s="1055"/>
      <c r="AI26" s="1055"/>
      <c r="AJ26" s="1055"/>
      <c r="AK26" s="1055"/>
      <c r="AL26" s="1055"/>
      <c r="AM26" s="1055"/>
      <c r="AN26" s="1055"/>
      <c r="AO26" s="1055"/>
      <c r="AP26" s="1055"/>
      <c r="AQ26" s="1055"/>
      <c r="AR26" s="1055"/>
      <c r="AS26" s="1055"/>
      <c r="AT26" s="1055"/>
      <c r="AU26" s="1056"/>
      <c r="AV26" s="1067"/>
      <c r="AW26" s="1074"/>
      <c r="AX26" s="1077"/>
      <c r="AY26" s="1082"/>
      <c r="AZ26" s="1078"/>
      <c r="BA26" s="1082"/>
      <c r="BB26" s="1082"/>
      <c r="BC26" s="1082"/>
      <c r="BD26" s="1082"/>
      <c r="BE26" s="1082"/>
      <c r="BF26" s="1078"/>
      <c r="BG26" s="1078"/>
      <c r="BH26" s="1078"/>
      <c r="BI26" s="1082">
        <f>(BI34+BI42)/2</f>
        <v>435</v>
      </c>
      <c r="BJ26" s="1082">
        <f>(BJ34+BJ42)/2</f>
        <v>482.5</v>
      </c>
      <c r="BK26" s="1082">
        <f>(BK34+BK42)/2</f>
        <v>510</v>
      </c>
      <c r="BL26" s="1082">
        <f>(BL34+BL42)/2</f>
        <v>525</v>
      </c>
      <c r="BM26" s="1078"/>
      <c r="BN26" s="1082">
        <f>(BN34+BN42)/2</f>
        <v>355</v>
      </c>
      <c r="BO26" s="1085"/>
      <c r="BP26" s="1078">
        <f>(BP34+BP42)/2</f>
        <v>350</v>
      </c>
      <c r="BQ26" s="1078"/>
      <c r="BR26" s="1078">
        <f>(BR34+BR42)/2</f>
        <v>437.5</v>
      </c>
      <c r="BS26" s="1082">
        <f>(BS34+BS42)/2</f>
        <v>420</v>
      </c>
      <c r="BT26" s="1107">
        <f>(BT34+BT42)/2</f>
        <v>467.5</v>
      </c>
      <c r="BU26" s="1082">
        <f>(BU34+BU42)/2</f>
        <v>555</v>
      </c>
      <c r="BV26" s="1078"/>
      <c r="BW26" s="1082">
        <f t="shared" ref="BW26:BY27" si="37">(BW34+BW42)/2</f>
        <v>277.5</v>
      </c>
      <c r="BX26" s="1091">
        <f t="shared" si="37"/>
        <v>342.5</v>
      </c>
      <c r="BY26" s="1117">
        <f t="shared" si="37"/>
        <v>290</v>
      </c>
      <c r="BZ26" s="1078">
        <f t="shared" si="36"/>
        <v>352.5</v>
      </c>
      <c r="CA26" s="1117">
        <f t="shared" si="36"/>
        <v>362.5</v>
      </c>
      <c r="CB26" s="1117">
        <f t="shared" si="36"/>
        <v>367.5</v>
      </c>
      <c r="CC26" s="1127">
        <f t="shared" si="36"/>
        <v>372.5</v>
      </c>
      <c r="CD26" s="1127">
        <f t="shared" si="36"/>
        <v>435</v>
      </c>
      <c r="CE26" s="1127">
        <f t="shared" si="36"/>
        <v>455</v>
      </c>
      <c r="CF26" s="862">
        <f t="shared" si="36"/>
        <v>462.5</v>
      </c>
      <c r="CG26" s="1127">
        <f t="shared" si="36"/>
        <v>590</v>
      </c>
      <c r="CH26" s="1127">
        <f t="shared" si="36"/>
        <v>570</v>
      </c>
      <c r="CI26" s="1127">
        <f t="shared" si="36"/>
        <v>540</v>
      </c>
    </row>
    <row r="27" spans="1:88" s="946" customFormat="1" ht="18" hidden="1" customHeight="1" thickBot="1">
      <c r="A27" s="1050" t="s">
        <v>279</v>
      </c>
      <c r="B27" s="1053"/>
      <c r="C27" s="1053"/>
      <c r="D27" s="1053"/>
      <c r="E27" s="1053"/>
      <c r="F27" s="1053"/>
      <c r="G27" s="1053"/>
      <c r="H27" s="1053"/>
      <c r="I27" s="1053"/>
      <c r="J27" s="1053"/>
      <c r="K27" s="1053"/>
      <c r="L27" s="1053"/>
      <c r="M27" s="1053"/>
      <c r="N27" s="1054"/>
      <c r="O27" s="1053"/>
      <c r="P27" s="1053"/>
      <c r="Q27" s="1053"/>
      <c r="R27" s="1053"/>
      <c r="S27" s="1055"/>
      <c r="T27" s="1055"/>
      <c r="U27" s="1055"/>
      <c r="V27" s="1055"/>
      <c r="W27" s="1055"/>
      <c r="X27" s="1055"/>
      <c r="Y27" s="1055"/>
      <c r="Z27" s="1055"/>
      <c r="AA27" s="1055"/>
      <c r="AB27" s="1055"/>
      <c r="AC27" s="1055"/>
      <c r="AD27" s="1056"/>
      <c r="AE27" s="1055"/>
      <c r="AF27" s="1055"/>
      <c r="AG27" s="1055"/>
      <c r="AH27" s="1055"/>
      <c r="AI27" s="1055"/>
      <c r="AJ27" s="1055"/>
      <c r="AK27" s="1055"/>
      <c r="AL27" s="1055"/>
      <c r="AM27" s="1055"/>
      <c r="AN27" s="1055"/>
      <c r="AO27" s="1055"/>
      <c r="AP27" s="1055"/>
      <c r="AQ27" s="1055"/>
      <c r="AR27" s="1055"/>
      <c r="AS27" s="1055"/>
      <c r="AT27" s="1055"/>
      <c r="AU27" s="1056"/>
      <c r="AV27" s="1067"/>
      <c r="AW27" s="1074"/>
      <c r="AX27" s="1077"/>
      <c r="AY27" s="1082"/>
      <c r="AZ27" s="1078"/>
      <c r="BA27" s="1082"/>
      <c r="BB27" s="1082"/>
      <c r="BC27" s="1082"/>
      <c r="BD27" s="1082"/>
      <c r="BE27" s="1082"/>
      <c r="BF27" s="1078"/>
      <c r="BG27" s="1078"/>
      <c r="BH27" s="1078"/>
      <c r="BI27" s="1082"/>
      <c r="BJ27" s="1082"/>
      <c r="BK27" s="1082"/>
      <c r="BL27" s="1082"/>
      <c r="BM27" s="1078"/>
      <c r="BN27" s="1082"/>
      <c r="BO27" s="1085"/>
      <c r="BP27" s="1078"/>
      <c r="BQ27" s="1078"/>
      <c r="BR27" s="1078"/>
      <c r="BS27" s="1082"/>
      <c r="BT27" s="1107"/>
      <c r="BU27" s="1082"/>
      <c r="BV27" s="1078"/>
      <c r="BW27" s="1082">
        <f t="shared" si="37"/>
        <v>280</v>
      </c>
      <c r="BX27" s="1117">
        <f t="shared" si="37"/>
        <v>302.5</v>
      </c>
      <c r="BY27" s="1117">
        <f t="shared" si="37"/>
        <v>332.5</v>
      </c>
      <c r="BZ27" s="1117">
        <f t="shared" si="36"/>
        <v>320</v>
      </c>
      <c r="CA27" s="1117">
        <f t="shared" si="36"/>
        <v>335</v>
      </c>
      <c r="CB27" s="1117">
        <f t="shared" si="36"/>
        <v>352.5</v>
      </c>
      <c r="CC27" s="1117">
        <f t="shared" si="36"/>
        <v>367.5</v>
      </c>
      <c r="CD27" s="1117">
        <f t="shared" si="36"/>
        <v>440</v>
      </c>
      <c r="CE27" s="1127">
        <f t="shared" si="36"/>
        <v>455</v>
      </c>
      <c r="CF27" s="862">
        <f t="shared" si="36"/>
        <v>470</v>
      </c>
      <c r="CG27" s="1127">
        <f t="shared" si="36"/>
        <v>575</v>
      </c>
      <c r="CH27" s="1127">
        <f t="shared" si="36"/>
        <v>545</v>
      </c>
      <c r="CI27" s="1127">
        <f t="shared" si="36"/>
        <v>500</v>
      </c>
    </row>
    <row r="28" spans="1:88" s="946" customFormat="1" ht="18" customHeight="1" thickBot="1">
      <c r="A28" s="1051"/>
      <c r="B28" s="1053"/>
      <c r="C28" s="1053"/>
      <c r="D28" s="1053"/>
      <c r="E28" s="1053"/>
      <c r="F28" s="1053"/>
      <c r="G28" s="1053"/>
      <c r="H28" s="1053"/>
      <c r="I28" s="1053"/>
      <c r="J28" s="1053"/>
      <c r="K28" s="1053"/>
      <c r="L28" s="1053"/>
      <c r="M28" s="1053"/>
      <c r="N28" s="1053"/>
      <c r="O28" s="1053"/>
      <c r="P28" s="1053"/>
      <c r="Q28" s="1053"/>
      <c r="R28" s="1053"/>
      <c r="S28" s="1053"/>
      <c r="T28" s="1053"/>
      <c r="U28" s="1053"/>
      <c r="V28" s="1053"/>
      <c r="W28" s="1053"/>
      <c r="X28" s="1053"/>
      <c r="Y28" s="1053"/>
      <c r="Z28" s="1053"/>
      <c r="AA28" s="1053"/>
      <c r="AB28" s="1053"/>
      <c r="AC28" s="1053"/>
      <c r="AD28" s="1069"/>
      <c r="AE28" s="1053"/>
      <c r="AF28" s="1053"/>
      <c r="AG28" s="1053"/>
      <c r="AH28" s="1053"/>
      <c r="AI28" s="1053"/>
      <c r="AJ28" s="1053"/>
      <c r="AK28" s="1053"/>
      <c r="AL28" s="1053"/>
      <c r="AM28" s="1053"/>
      <c r="AN28" s="1053"/>
      <c r="AO28" s="1053"/>
      <c r="AP28" s="1053"/>
      <c r="AQ28" s="1053"/>
      <c r="AR28" s="1053"/>
      <c r="AS28" s="1053"/>
      <c r="AT28" s="1053"/>
      <c r="AU28" s="1069"/>
      <c r="AV28" s="1070"/>
      <c r="AW28" s="1070"/>
      <c r="AX28" s="1070"/>
      <c r="AY28" s="1058"/>
      <c r="AZ28" s="1070"/>
      <c r="BA28" s="1070"/>
      <c r="BB28" s="1070"/>
      <c r="BC28" s="1070"/>
      <c r="BD28" s="1070"/>
      <c r="BE28" s="1070"/>
      <c r="BF28" s="1070"/>
      <c r="BG28" s="1070"/>
      <c r="BH28" s="1070"/>
      <c r="BI28" s="1070"/>
      <c r="BJ28" s="1070"/>
      <c r="BK28" s="1053"/>
      <c r="BL28" s="1053"/>
      <c r="BM28" s="1053"/>
      <c r="BN28" s="1053"/>
      <c r="BO28" s="1053"/>
      <c r="BP28" s="1053"/>
      <c r="BQ28" s="1053"/>
      <c r="BR28" s="1053"/>
      <c r="BS28" s="1053"/>
      <c r="BT28" s="944"/>
      <c r="BU28" s="944"/>
      <c r="BV28" s="944"/>
      <c r="BW28" s="944"/>
      <c r="BX28" s="944"/>
      <c r="BY28" s="944"/>
      <c r="BZ28" s="944"/>
      <c r="CA28" s="944"/>
      <c r="CB28" s="944"/>
      <c r="CD28" s="1125">
        <v>44136</v>
      </c>
      <c r="CE28" s="1125">
        <v>44166</v>
      </c>
      <c r="CF28" s="861">
        <v>44197</v>
      </c>
      <c r="CG28" s="1130">
        <v>44228</v>
      </c>
      <c r="CH28" s="1130">
        <v>44256</v>
      </c>
      <c r="CI28" s="1130">
        <v>44287</v>
      </c>
    </row>
    <row r="29" spans="1:88" s="946" customFormat="1" ht="18" customHeight="1">
      <c r="A29" s="1064" t="s">
        <v>251</v>
      </c>
      <c r="B29" s="1065"/>
      <c r="C29" s="1065"/>
      <c r="D29" s="1065"/>
      <c r="E29" s="1065"/>
      <c r="F29" s="1065"/>
      <c r="G29" s="1065"/>
      <c r="H29" s="1065"/>
      <c r="I29" s="1065"/>
      <c r="J29" s="1065"/>
      <c r="K29" s="1065"/>
      <c r="L29" s="1065"/>
      <c r="M29" s="1065"/>
      <c r="N29" s="1066"/>
      <c r="O29" s="1065"/>
      <c r="P29" s="1065"/>
      <c r="Q29" s="1065"/>
      <c r="R29" s="1065"/>
      <c r="S29" s="1063"/>
      <c r="T29" s="1063"/>
      <c r="U29" s="1063"/>
      <c r="V29" s="1063"/>
      <c r="W29" s="1063"/>
      <c r="X29" s="1063"/>
      <c r="Y29" s="1063"/>
      <c r="Z29" s="1063"/>
      <c r="AA29" s="1063"/>
      <c r="AB29" s="1063"/>
      <c r="AC29" s="1063"/>
      <c r="AD29" s="1063"/>
      <c r="AE29" s="1063"/>
      <c r="AF29" s="1063"/>
      <c r="AG29" s="1063"/>
      <c r="AH29" s="1063"/>
      <c r="AI29" s="1063"/>
      <c r="AJ29" s="1063"/>
      <c r="AK29" s="1063"/>
      <c r="AL29" s="1063"/>
      <c r="AM29" s="1063"/>
      <c r="AN29" s="1063"/>
      <c r="AO29" s="1063"/>
      <c r="AP29" s="1063"/>
      <c r="AQ29" s="1063"/>
      <c r="AR29" s="1063"/>
      <c r="AS29" s="1063"/>
      <c r="AT29" s="1063"/>
      <c r="AU29" s="1063"/>
      <c r="AV29" s="1063"/>
      <c r="AW29" s="1063"/>
      <c r="AX29" s="1068">
        <f>AVERAGE(AX30:AX33)</f>
        <v>490</v>
      </c>
      <c r="AY29" s="1068">
        <f t="shared" ref="AY29:BD29" si="38">AVERAGE(AY30:AY33)</f>
        <v>471.25</v>
      </c>
      <c r="AZ29" s="1068">
        <v>484</v>
      </c>
      <c r="BA29" s="1068">
        <f t="shared" si="38"/>
        <v>555.75</v>
      </c>
      <c r="BB29" s="1068">
        <f t="shared" si="38"/>
        <v>536.25</v>
      </c>
      <c r="BC29" s="1068">
        <f t="shared" si="38"/>
        <v>552.5</v>
      </c>
      <c r="BD29" s="1068">
        <f t="shared" si="38"/>
        <v>595</v>
      </c>
      <c r="BE29" s="1068">
        <f t="shared" ref="BE29:BS29" si="39">AVERAGE(BE30:BE34)</f>
        <v>642</v>
      </c>
      <c r="BF29" s="1068">
        <f t="shared" si="39"/>
        <v>597</v>
      </c>
      <c r="BG29" s="1068">
        <f t="shared" si="39"/>
        <v>461</v>
      </c>
      <c r="BH29" s="1068">
        <f t="shared" si="39"/>
        <v>416.66666666666669</v>
      </c>
      <c r="BI29" s="1068">
        <f t="shared" si="39"/>
        <v>429</v>
      </c>
      <c r="BJ29" s="1068">
        <f t="shared" si="39"/>
        <v>472</v>
      </c>
      <c r="BK29" s="1068">
        <f t="shared" si="39"/>
        <v>503</v>
      </c>
      <c r="BL29" s="1068">
        <f t="shared" si="39"/>
        <v>524</v>
      </c>
      <c r="BM29" s="1068">
        <f t="shared" si="39"/>
        <v>438.75</v>
      </c>
      <c r="BN29" s="1068">
        <f t="shared" si="39"/>
        <v>357</v>
      </c>
      <c r="BO29" s="1068">
        <f t="shared" si="39"/>
        <v>386.25</v>
      </c>
      <c r="BP29" s="1068">
        <f t="shared" si="39"/>
        <v>340</v>
      </c>
      <c r="BQ29" s="1068">
        <f t="shared" si="39"/>
        <v>380</v>
      </c>
      <c r="BR29" s="1068">
        <f t="shared" si="39"/>
        <v>424</v>
      </c>
      <c r="BS29" s="1068">
        <f t="shared" si="39"/>
        <v>417.5</v>
      </c>
      <c r="BT29" s="1068">
        <f>AVERAGE(BT30:BT34)</f>
        <v>475</v>
      </c>
      <c r="BU29" s="1068">
        <f>AVERAGE(BU30:BU34)</f>
        <v>533.75</v>
      </c>
      <c r="BV29" s="1068">
        <f>AVERAGE(BV30:BV34)</f>
        <v>378.75</v>
      </c>
      <c r="BW29" s="1068">
        <f t="shared" ref="BW29:CH29" si="40">AVERAGE(BW30:BW35)</f>
        <v>266.66666666666669</v>
      </c>
      <c r="BX29" s="1068">
        <f t="shared" si="40"/>
        <v>336.66666666666669</v>
      </c>
      <c r="BY29" s="1068">
        <f t="shared" si="40"/>
        <v>328.33333333333331</v>
      </c>
      <c r="BZ29" s="1068">
        <f t="shared" si="40"/>
        <v>343.75</v>
      </c>
      <c r="CA29" s="1068">
        <f t="shared" si="40"/>
        <v>358.33333333333331</v>
      </c>
      <c r="CB29" s="1068">
        <f t="shared" si="40"/>
        <v>366.66666666666669</v>
      </c>
      <c r="CC29" s="1068">
        <f t="shared" si="40"/>
        <v>366.66666666666669</v>
      </c>
      <c r="CD29" s="1068">
        <f t="shared" si="40"/>
        <v>427.5</v>
      </c>
      <c r="CE29" s="1068">
        <f t="shared" si="40"/>
        <v>450.83333333333331</v>
      </c>
      <c r="CF29" s="1161">
        <f t="shared" si="40"/>
        <v>479.16666666666669</v>
      </c>
      <c r="CG29" s="1128">
        <f t="shared" si="40"/>
        <v>595.83333333333337</v>
      </c>
      <c r="CH29" s="1128">
        <f t="shared" si="40"/>
        <v>567.5</v>
      </c>
      <c r="CI29" s="1128">
        <f>AVERAGE(CI30:CI35)</f>
        <v>510</v>
      </c>
    </row>
    <row r="30" spans="1:88" s="946" customFormat="1">
      <c r="A30" s="1050" t="s">
        <v>240</v>
      </c>
      <c r="B30" s="1053"/>
      <c r="C30" s="1053"/>
      <c r="D30" s="1053"/>
      <c r="E30" s="1053"/>
      <c r="F30" s="1053"/>
      <c r="G30" s="1053"/>
      <c r="H30" s="1053"/>
      <c r="I30" s="1053"/>
      <c r="J30" s="1053"/>
      <c r="K30" s="1053"/>
      <c r="L30" s="1053"/>
      <c r="M30" s="1053"/>
      <c r="N30" s="1054"/>
      <c r="O30" s="1053"/>
      <c r="P30" s="1053"/>
      <c r="Q30" s="1053"/>
      <c r="R30" s="1053"/>
      <c r="S30" s="1055"/>
      <c r="T30" s="1055"/>
      <c r="U30" s="1055"/>
      <c r="V30" s="1055"/>
      <c r="W30" s="1055"/>
      <c r="X30" s="1055"/>
      <c r="Y30" s="1055"/>
      <c r="Z30" s="1055"/>
      <c r="AA30" s="1055"/>
      <c r="AB30" s="1055"/>
      <c r="AC30" s="1055"/>
      <c r="AD30" s="1056"/>
      <c r="AE30" s="1055"/>
      <c r="AF30" s="1055"/>
      <c r="AG30" s="1055"/>
      <c r="AH30" s="1055"/>
      <c r="AI30" s="1055"/>
      <c r="AJ30" s="1055"/>
      <c r="AK30" s="1055"/>
      <c r="AL30" s="1055"/>
      <c r="AM30" s="1055"/>
      <c r="AN30" s="1055"/>
      <c r="AO30" s="1055"/>
      <c r="AP30" s="1055"/>
      <c r="AQ30" s="1055"/>
      <c r="AR30" s="1055"/>
      <c r="AS30" s="1055"/>
      <c r="AT30" s="1055"/>
      <c r="AU30" s="1056"/>
      <c r="AV30" s="1058"/>
      <c r="AW30" s="1058"/>
      <c r="AX30" s="1080">
        <v>485</v>
      </c>
      <c r="AY30" s="1073">
        <v>470</v>
      </c>
      <c r="AZ30" s="1073">
        <v>480</v>
      </c>
      <c r="BA30" s="1078">
        <v>560</v>
      </c>
      <c r="BB30" s="1073">
        <v>535</v>
      </c>
      <c r="BC30" s="1082">
        <v>550</v>
      </c>
      <c r="BD30" s="1082">
        <v>590</v>
      </c>
      <c r="BE30" s="1082">
        <v>645</v>
      </c>
      <c r="BF30" s="1082">
        <v>610</v>
      </c>
      <c r="BG30" s="1082">
        <v>470</v>
      </c>
      <c r="BH30" s="1085">
        <v>420</v>
      </c>
      <c r="BI30" s="1056">
        <v>430</v>
      </c>
      <c r="BJ30" s="1082">
        <v>470</v>
      </c>
      <c r="BK30" s="1056">
        <v>510</v>
      </c>
      <c r="BL30" s="1082">
        <v>510</v>
      </c>
      <c r="BM30" s="1082">
        <v>450</v>
      </c>
      <c r="BN30" s="1082">
        <v>360</v>
      </c>
      <c r="BO30" s="1056">
        <v>380</v>
      </c>
      <c r="BP30" s="1082">
        <v>340</v>
      </c>
      <c r="BQ30" s="1082">
        <v>380</v>
      </c>
      <c r="BR30" s="1082">
        <v>415</v>
      </c>
      <c r="BS30" s="1056">
        <v>420</v>
      </c>
      <c r="BT30" s="1108">
        <v>470</v>
      </c>
      <c r="BU30" s="1117">
        <v>535</v>
      </c>
      <c r="BV30" s="1056">
        <v>400</v>
      </c>
      <c r="BW30" s="1117">
        <v>260</v>
      </c>
      <c r="BX30" s="1117">
        <v>350</v>
      </c>
      <c r="BY30" s="1117">
        <v>320</v>
      </c>
      <c r="BZ30" s="1117">
        <v>355</v>
      </c>
      <c r="CA30" s="1056">
        <v>360</v>
      </c>
      <c r="CB30" s="1117">
        <v>370</v>
      </c>
      <c r="CC30" s="1117">
        <v>365</v>
      </c>
      <c r="CD30" s="1117">
        <v>425</v>
      </c>
      <c r="CE30" s="1117">
        <v>445</v>
      </c>
      <c r="CF30" s="1160">
        <v>490</v>
      </c>
      <c r="CG30" s="1129">
        <v>630</v>
      </c>
      <c r="CH30" s="1129">
        <v>575</v>
      </c>
      <c r="CI30" s="1129">
        <v>490</v>
      </c>
    </row>
    <row r="31" spans="1:88" s="946" customFormat="1">
      <c r="A31" s="865" t="s">
        <v>255</v>
      </c>
      <c r="B31" s="1054"/>
      <c r="C31" s="1054"/>
      <c r="D31" s="1054"/>
      <c r="E31" s="1054"/>
      <c r="F31" s="1054"/>
      <c r="G31" s="1054"/>
      <c r="H31" s="1054"/>
      <c r="I31" s="1054"/>
      <c r="J31" s="1054"/>
      <c r="K31" s="1054"/>
      <c r="L31" s="1054"/>
      <c r="M31" s="1054"/>
      <c r="N31" s="1054"/>
      <c r="O31" s="1054"/>
      <c r="P31" s="1054"/>
      <c r="Q31" s="1054"/>
      <c r="R31" s="1054"/>
      <c r="S31" s="1054"/>
      <c r="T31" s="1054"/>
      <c r="U31" s="1054"/>
      <c r="V31" s="1054"/>
      <c r="W31" s="1054"/>
      <c r="X31" s="1054"/>
      <c r="Y31" s="1054"/>
      <c r="Z31" s="1054"/>
      <c r="AA31" s="1054"/>
      <c r="AB31" s="1054"/>
      <c r="AC31" s="1054"/>
      <c r="AD31" s="1091"/>
      <c r="AE31" s="1054"/>
      <c r="AF31" s="1054"/>
      <c r="AG31" s="1054"/>
      <c r="AH31" s="1054"/>
      <c r="AI31" s="1054"/>
      <c r="AJ31" s="1054"/>
      <c r="AK31" s="1054"/>
      <c r="AL31" s="1054"/>
      <c r="AM31" s="1054"/>
      <c r="AN31" s="1054"/>
      <c r="AO31" s="1054"/>
      <c r="AP31" s="1054"/>
      <c r="AQ31" s="1054"/>
      <c r="AR31" s="1054"/>
      <c r="AS31" s="1054"/>
      <c r="AT31" s="1054"/>
      <c r="AU31" s="1091"/>
      <c r="AV31" s="866"/>
      <c r="AW31" s="866"/>
      <c r="AX31" s="867">
        <v>495</v>
      </c>
      <c r="AY31" s="867">
        <v>465</v>
      </c>
      <c r="AZ31" s="867">
        <v>480</v>
      </c>
      <c r="BA31" s="867">
        <v>550</v>
      </c>
      <c r="BB31" s="1078">
        <v>540</v>
      </c>
      <c r="BC31" s="1078">
        <v>560</v>
      </c>
      <c r="BD31" s="868">
        <v>600</v>
      </c>
      <c r="BE31" s="1078">
        <v>650</v>
      </c>
      <c r="BF31" s="869">
        <v>590</v>
      </c>
      <c r="BG31" s="869">
        <v>470</v>
      </c>
      <c r="BH31" s="869">
        <v>415</v>
      </c>
      <c r="BI31" s="1091">
        <v>430</v>
      </c>
      <c r="BJ31" s="1091">
        <v>480</v>
      </c>
      <c r="BK31" s="869">
        <v>500</v>
      </c>
      <c r="BL31" s="869">
        <v>520</v>
      </c>
      <c r="BM31" s="869">
        <v>440</v>
      </c>
      <c r="BN31" s="869">
        <v>360</v>
      </c>
      <c r="BO31" s="869">
        <v>400</v>
      </c>
      <c r="BP31" s="869">
        <v>340</v>
      </c>
      <c r="BQ31" s="1091">
        <v>390</v>
      </c>
      <c r="BR31" s="869">
        <v>425</v>
      </c>
      <c r="BS31" s="869">
        <v>415</v>
      </c>
      <c r="BT31" s="1091">
        <v>490</v>
      </c>
      <c r="BU31" s="1054">
        <v>535</v>
      </c>
      <c r="BV31" s="1054">
        <v>380</v>
      </c>
      <c r="BW31" s="1091">
        <v>250</v>
      </c>
      <c r="BX31" s="1091">
        <v>340</v>
      </c>
      <c r="BY31" s="1054">
        <v>340</v>
      </c>
      <c r="BZ31" s="1054">
        <v>330</v>
      </c>
      <c r="CA31" s="1091">
        <v>360</v>
      </c>
      <c r="CB31" s="1091">
        <v>365</v>
      </c>
      <c r="CC31" s="1091">
        <v>370</v>
      </c>
      <c r="CD31" s="1054">
        <v>425</v>
      </c>
      <c r="CE31" s="1054">
        <v>460</v>
      </c>
      <c r="CF31" s="1158">
        <v>475</v>
      </c>
      <c r="CG31" s="1129">
        <v>580</v>
      </c>
      <c r="CH31" s="1129">
        <v>550</v>
      </c>
      <c r="CI31" s="1129">
        <v>490</v>
      </c>
      <c r="CJ31" s="944"/>
    </row>
    <row r="32" spans="1:88" s="946" customFormat="1">
      <c r="A32" s="1050" t="s">
        <v>241</v>
      </c>
      <c r="B32" s="1053"/>
      <c r="C32" s="1053"/>
      <c r="D32" s="1053"/>
      <c r="E32" s="1053"/>
      <c r="F32" s="1053"/>
      <c r="G32" s="1053"/>
      <c r="H32" s="1053"/>
      <c r="I32" s="1053"/>
      <c r="J32" s="1053"/>
      <c r="K32" s="1053"/>
      <c r="L32" s="1053"/>
      <c r="M32" s="1053"/>
      <c r="N32" s="1054"/>
      <c r="O32" s="1053"/>
      <c r="P32" s="1053"/>
      <c r="Q32" s="1053"/>
      <c r="R32" s="1053"/>
      <c r="S32" s="1055"/>
      <c r="T32" s="1055"/>
      <c r="U32" s="1055"/>
      <c r="V32" s="1055"/>
      <c r="W32" s="1055"/>
      <c r="X32" s="1055"/>
      <c r="Y32" s="1055"/>
      <c r="Z32" s="1055"/>
      <c r="AA32" s="1055"/>
      <c r="AB32" s="1055"/>
      <c r="AC32" s="1055"/>
      <c r="AD32" s="1056"/>
      <c r="AE32" s="1055"/>
      <c r="AF32" s="1055"/>
      <c r="AG32" s="1055"/>
      <c r="AH32" s="1055"/>
      <c r="AI32" s="1055"/>
      <c r="AJ32" s="1055"/>
      <c r="AK32" s="1055"/>
      <c r="AL32" s="1055"/>
      <c r="AM32" s="1055"/>
      <c r="AN32" s="1055"/>
      <c r="AO32" s="1055"/>
      <c r="AP32" s="1055"/>
      <c r="AQ32" s="1055"/>
      <c r="AR32" s="1055"/>
      <c r="AS32" s="1055"/>
      <c r="AT32" s="1055"/>
      <c r="AU32" s="1056"/>
      <c r="AV32" s="1058"/>
      <c r="AW32" s="1058"/>
      <c r="AX32" s="1079">
        <v>495</v>
      </c>
      <c r="AY32" s="1073">
        <v>475</v>
      </c>
      <c r="AZ32" s="1073">
        <v>485</v>
      </c>
      <c r="BA32" s="1073">
        <v>550</v>
      </c>
      <c r="BB32" s="1073">
        <v>530</v>
      </c>
      <c r="BC32" s="1082">
        <v>550</v>
      </c>
      <c r="BD32" s="1082">
        <v>595</v>
      </c>
      <c r="BE32" s="1082">
        <v>630</v>
      </c>
      <c r="BF32" s="1082">
        <v>610</v>
      </c>
      <c r="BG32" s="1082">
        <v>465</v>
      </c>
      <c r="BH32" s="1082">
        <v>415</v>
      </c>
      <c r="BI32" s="1056">
        <v>430</v>
      </c>
      <c r="BJ32" s="1082">
        <v>465</v>
      </c>
      <c r="BK32" s="1082">
        <v>500</v>
      </c>
      <c r="BL32" s="1056">
        <v>530</v>
      </c>
      <c r="BM32" s="1056">
        <v>430</v>
      </c>
      <c r="BN32" s="1082">
        <v>335</v>
      </c>
      <c r="BO32" s="1082">
        <v>385</v>
      </c>
      <c r="BP32" s="1082">
        <v>335</v>
      </c>
      <c r="BQ32" s="1056">
        <v>390</v>
      </c>
      <c r="BR32" s="1082">
        <v>425</v>
      </c>
      <c r="BS32" s="1082">
        <v>420</v>
      </c>
      <c r="BT32" s="1108">
        <v>480</v>
      </c>
      <c r="BU32" s="1056">
        <v>525</v>
      </c>
      <c r="BV32" s="1117">
        <v>350</v>
      </c>
      <c r="BW32" s="1117">
        <v>270</v>
      </c>
      <c r="BX32" s="1056">
        <v>340</v>
      </c>
      <c r="BY32" s="1117">
        <v>325</v>
      </c>
      <c r="BZ32" s="1117">
        <v>340</v>
      </c>
      <c r="CA32" s="1117">
        <v>350</v>
      </c>
      <c r="CB32" s="1117">
        <v>360</v>
      </c>
      <c r="CC32" s="1117">
        <v>365</v>
      </c>
      <c r="CD32" s="1117">
        <v>420</v>
      </c>
      <c r="CE32" s="1056">
        <v>450</v>
      </c>
      <c r="CF32" s="1157">
        <v>480</v>
      </c>
      <c r="CG32" s="1129">
        <v>580</v>
      </c>
      <c r="CH32" s="1129">
        <v>560</v>
      </c>
      <c r="CI32" s="1129">
        <v>500</v>
      </c>
    </row>
    <row r="33" spans="1:87" s="946" customFormat="1">
      <c r="A33" s="1050" t="s">
        <v>242</v>
      </c>
      <c r="B33" s="1053"/>
      <c r="C33" s="1053"/>
      <c r="D33" s="1053"/>
      <c r="E33" s="1053"/>
      <c r="F33" s="1053"/>
      <c r="G33" s="1053"/>
      <c r="H33" s="1053"/>
      <c r="I33" s="1053"/>
      <c r="J33" s="1053"/>
      <c r="K33" s="1053"/>
      <c r="L33" s="1053"/>
      <c r="M33" s="1053"/>
      <c r="N33" s="1054"/>
      <c r="O33" s="1053"/>
      <c r="P33" s="1053"/>
      <c r="Q33" s="1053"/>
      <c r="R33" s="1053"/>
      <c r="S33" s="1055"/>
      <c r="T33" s="1055"/>
      <c r="U33" s="1055"/>
      <c r="V33" s="1055"/>
      <c r="W33" s="1055"/>
      <c r="X33" s="1055"/>
      <c r="Y33" s="1055"/>
      <c r="Z33" s="1055"/>
      <c r="AA33" s="1055"/>
      <c r="AB33" s="1055"/>
      <c r="AC33" s="1055"/>
      <c r="AD33" s="1056"/>
      <c r="AE33" s="1055"/>
      <c r="AF33" s="1055"/>
      <c r="AG33" s="1055"/>
      <c r="AH33" s="1055"/>
      <c r="AI33" s="1055"/>
      <c r="AJ33" s="1055"/>
      <c r="AK33" s="1055"/>
      <c r="AL33" s="1055"/>
      <c r="AM33" s="1055"/>
      <c r="AN33" s="1055"/>
      <c r="AO33" s="1055"/>
      <c r="AP33" s="1055"/>
      <c r="AQ33" s="1055"/>
      <c r="AR33" s="1055"/>
      <c r="AS33" s="1055"/>
      <c r="AT33" s="1055"/>
      <c r="AU33" s="1056"/>
      <c r="AV33" s="1058"/>
      <c r="AW33" s="1058"/>
      <c r="AX33" s="1080">
        <v>485</v>
      </c>
      <c r="AY33" s="1073">
        <v>475</v>
      </c>
      <c r="AZ33" s="1080">
        <v>490</v>
      </c>
      <c r="BA33" s="1073">
        <v>563</v>
      </c>
      <c r="BB33" s="1073">
        <v>540</v>
      </c>
      <c r="BC33" s="1082">
        <v>550</v>
      </c>
      <c r="BD33" s="1082">
        <v>595</v>
      </c>
      <c r="BE33" s="1082">
        <v>645</v>
      </c>
      <c r="BF33" s="1084">
        <v>580</v>
      </c>
      <c r="BG33" s="1056">
        <v>450</v>
      </c>
      <c r="BH33" s="1055"/>
      <c r="BI33" s="1082">
        <v>425</v>
      </c>
      <c r="BJ33" s="1082">
        <v>475</v>
      </c>
      <c r="BK33" s="1082">
        <v>505</v>
      </c>
      <c r="BL33" s="1056">
        <v>530</v>
      </c>
      <c r="BM33" s="1082">
        <v>435</v>
      </c>
      <c r="BN33" s="1056">
        <v>370</v>
      </c>
      <c r="BO33" s="1056">
        <v>380</v>
      </c>
      <c r="BP33" s="1082">
        <v>340</v>
      </c>
      <c r="BQ33" s="1056">
        <v>390</v>
      </c>
      <c r="BR33" s="1082">
        <v>425</v>
      </c>
      <c r="BS33" s="1082"/>
      <c r="BT33" s="1101"/>
      <c r="BU33" s="1101"/>
      <c r="BV33" s="1117">
        <v>385</v>
      </c>
      <c r="BW33" s="1117">
        <v>280</v>
      </c>
      <c r="BX33" s="1117">
        <v>350</v>
      </c>
      <c r="BY33" s="1091">
        <v>345</v>
      </c>
      <c r="BZ33" s="1117">
        <v>350</v>
      </c>
      <c r="CA33" s="1056">
        <v>370</v>
      </c>
      <c r="CB33" s="1117">
        <v>375</v>
      </c>
      <c r="CC33" s="1117">
        <v>365</v>
      </c>
      <c r="CD33" s="1056">
        <v>430</v>
      </c>
      <c r="CE33" s="1056">
        <v>450</v>
      </c>
      <c r="CF33" s="1160">
        <v>490</v>
      </c>
      <c r="CG33" s="1129">
        <v>600</v>
      </c>
      <c r="CH33" s="1129">
        <v>590</v>
      </c>
      <c r="CI33" s="1129">
        <v>530</v>
      </c>
    </row>
    <row r="34" spans="1:87" s="946" customFormat="1" ht="18" customHeight="1">
      <c r="A34" s="1050" t="s">
        <v>254</v>
      </c>
      <c r="B34" s="1053"/>
      <c r="C34" s="1053"/>
      <c r="D34" s="1053"/>
      <c r="E34" s="1053"/>
      <c r="F34" s="1053"/>
      <c r="G34" s="1053"/>
      <c r="H34" s="1053"/>
      <c r="I34" s="1053"/>
      <c r="J34" s="1053"/>
      <c r="K34" s="1053"/>
      <c r="L34" s="1053"/>
      <c r="M34" s="1053"/>
      <c r="N34" s="1054"/>
      <c r="O34" s="1053"/>
      <c r="P34" s="1053"/>
      <c r="Q34" s="1053"/>
      <c r="R34" s="1053"/>
      <c r="S34" s="1055"/>
      <c r="T34" s="1055"/>
      <c r="U34" s="1055"/>
      <c r="V34" s="1055"/>
      <c r="W34" s="1055"/>
      <c r="X34" s="1055"/>
      <c r="Y34" s="1055"/>
      <c r="Z34" s="1055"/>
      <c r="AA34" s="1055"/>
      <c r="AB34" s="1055"/>
      <c r="AC34" s="1055"/>
      <c r="AD34" s="1056"/>
      <c r="AE34" s="1055"/>
      <c r="AF34" s="1055"/>
      <c r="AG34" s="1055"/>
      <c r="AH34" s="1055"/>
      <c r="AI34" s="1055"/>
      <c r="AJ34" s="1055"/>
      <c r="AK34" s="1055"/>
      <c r="AL34" s="1055"/>
      <c r="AM34" s="1055"/>
      <c r="AN34" s="1055"/>
      <c r="AO34" s="1055"/>
      <c r="AP34" s="1055"/>
      <c r="AQ34" s="1055"/>
      <c r="AR34" s="1055"/>
      <c r="AS34" s="1055"/>
      <c r="AT34" s="1055"/>
      <c r="AU34" s="1056"/>
      <c r="AV34" s="1058"/>
      <c r="AW34" s="1058"/>
      <c r="AX34" s="1080"/>
      <c r="AY34" s="1073"/>
      <c r="AZ34" s="1080"/>
      <c r="BA34" s="1073"/>
      <c r="BB34" s="1073"/>
      <c r="BC34" s="1082"/>
      <c r="BD34" s="1082"/>
      <c r="BE34" s="1082">
        <v>640</v>
      </c>
      <c r="BF34" s="1082">
        <v>595</v>
      </c>
      <c r="BG34" s="1056">
        <v>450</v>
      </c>
      <c r="BH34" s="1055"/>
      <c r="BI34" s="1091">
        <v>430</v>
      </c>
      <c r="BJ34" s="1082">
        <v>470</v>
      </c>
      <c r="BK34" s="1082">
        <v>500</v>
      </c>
      <c r="BL34" s="1056">
        <v>530</v>
      </c>
      <c r="BM34" s="1082"/>
      <c r="BN34" s="1082">
        <v>360</v>
      </c>
      <c r="BO34" s="1055"/>
      <c r="BP34" s="1056">
        <v>345</v>
      </c>
      <c r="BQ34" s="1082">
        <v>350</v>
      </c>
      <c r="BR34" s="1056">
        <v>430</v>
      </c>
      <c r="BS34" s="1082">
        <v>415</v>
      </c>
      <c r="BT34" s="1108">
        <v>460</v>
      </c>
      <c r="BU34" s="1117">
        <v>540</v>
      </c>
      <c r="BV34" s="1054"/>
      <c r="BW34" s="1117">
        <v>265</v>
      </c>
      <c r="BX34" s="1091">
        <v>340</v>
      </c>
      <c r="BY34" s="1117">
        <v>300</v>
      </c>
      <c r="BZ34" s="1091">
        <v>360</v>
      </c>
      <c r="CA34" s="1056">
        <v>370</v>
      </c>
      <c r="CB34" s="1117">
        <v>370</v>
      </c>
      <c r="CC34" s="1056">
        <v>370</v>
      </c>
      <c r="CD34" s="1056">
        <v>430</v>
      </c>
      <c r="CE34" s="1056">
        <v>450</v>
      </c>
      <c r="CF34" s="1158">
        <v>465</v>
      </c>
      <c r="CG34" s="1129">
        <v>600</v>
      </c>
      <c r="CH34" s="1129">
        <v>580</v>
      </c>
      <c r="CI34" s="1129">
        <v>550</v>
      </c>
    </row>
    <row r="35" spans="1:87" s="946" customFormat="1" ht="18.75" thickBot="1">
      <c r="A35" s="1050" t="s">
        <v>279</v>
      </c>
      <c r="B35" s="1053"/>
      <c r="C35" s="1053"/>
      <c r="D35" s="1053"/>
      <c r="E35" s="1053"/>
      <c r="F35" s="1053"/>
      <c r="G35" s="1053"/>
      <c r="H35" s="1053"/>
      <c r="I35" s="1053"/>
      <c r="J35" s="1053"/>
      <c r="K35" s="1053"/>
      <c r="L35" s="1053"/>
      <c r="M35" s="1053"/>
      <c r="N35" s="1054"/>
      <c r="O35" s="1053"/>
      <c r="P35" s="1053"/>
      <c r="Q35" s="1053"/>
      <c r="R35" s="1053"/>
      <c r="S35" s="1055"/>
      <c r="T35" s="1055"/>
      <c r="U35" s="1055"/>
      <c r="V35" s="1055"/>
      <c r="W35" s="1055"/>
      <c r="X35" s="1055"/>
      <c r="Y35" s="1055"/>
      <c r="Z35" s="1055"/>
      <c r="AA35" s="1055"/>
      <c r="AB35" s="1055"/>
      <c r="AC35" s="1055"/>
      <c r="AD35" s="1056"/>
      <c r="AE35" s="1055"/>
      <c r="AF35" s="1055"/>
      <c r="AG35" s="1055"/>
      <c r="AH35" s="1055"/>
      <c r="AI35" s="1055"/>
      <c r="AJ35" s="1055"/>
      <c r="AK35" s="1055"/>
      <c r="AL35" s="1055"/>
      <c r="AM35" s="1055"/>
      <c r="AN35" s="1055"/>
      <c r="AO35" s="1055"/>
      <c r="AP35" s="1055"/>
      <c r="AQ35" s="1055"/>
      <c r="AR35" s="1055"/>
      <c r="AS35" s="1055"/>
      <c r="AT35" s="1055"/>
      <c r="AU35" s="1056"/>
      <c r="AV35" s="1058"/>
      <c r="AW35" s="1058"/>
      <c r="AX35" s="1080"/>
      <c r="AY35" s="1073"/>
      <c r="AZ35" s="1080"/>
      <c r="BA35" s="1073"/>
      <c r="BB35" s="1073"/>
      <c r="BC35" s="1082"/>
      <c r="BD35" s="1082"/>
      <c r="BE35" s="1082"/>
      <c r="BF35" s="1082"/>
      <c r="BG35" s="1056"/>
      <c r="BH35" s="1055"/>
      <c r="BI35" s="1091"/>
      <c r="BJ35" s="1082"/>
      <c r="BK35" s="1082"/>
      <c r="BL35" s="1056"/>
      <c r="BM35" s="1082"/>
      <c r="BN35" s="1082"/>
      <c r="BO35" s="1055"/>
      <c r="BP35" s="1056"/>
      <c r="BQ35" s="1082"/>
      <c r="BR35" s="1056"/>
      <c r="BS35" s="1082"/>
      <c r="BT35" s="1108"/>
      <c r="BU35" s="1117"/>
      <c r="BV35" s="1054"/>
      <c r="BW35" s="1117">
        <v>275</v>
      </c>
      <c r="BX35" s="1117">
        <v>300</v>
      </c>
      <c r="BY35" s="1117">
        <v>340</v>
      </c>
      <c r="BZ35" s="1117">
        <v>327.5</v>
      </c>
      <c r="CA35" s="1117">
        <v>340</v>
      </c>
      <c r="CB35" s="1117">
        <v>360</v>
      </c>
      <c r="CC35" s="1117">
        <v>365</v>
      </c>
      <c r="CD35" s="1117">
        <v>435</v>
      </c>
      <c r="CE35" s="1056">
        <v>450</v>
      </c>
      <c r="CF35" s="1159">
        <v>475</v>
      </c>
      <c r="CG35" s="1155">
        <v>585</v>
      </c>
      <c r="CH35" s="1155">
        <v>550</v>
      </c>
      <c r="CI35" s="1155">
        <v>500</v>
      </c>
    </row>
    <row r="36" spans="1:87" s="946" customFormat="1" ht="18.75" thickBot="1">
      <c r="A36" s="1051"/>
      <c r="B36" s="1053"/>
      <c r="C36" s="1053"/>
      <c r="D36" s="1053"/>
      <c r="E36" s="1053"/>
      <c r="F36" s="1053"/>
      <c r="G36" s="1053"/>
      <c r="H36" s="1053"/>
      <c r="I36" s="1053"/>
      <c r="J36" s="1053"/>
      <c r="K36" s="1053"/>
      <c r="L36" s="1053"/>
      <c r="M36" s="1053"/>
      <c r="N36" s="1054"/>
      <c r="O36" s="1053"/>
      <c r="P36" s="1053"/>
      <c r="Q36" s="1053"/>
      <c r="R36" s="1053"/>
      <c r="S36" s="1055"/>
      <c r="T36" s="1055"/>
      <c r="U36" s="1055"/>
      <c r="V36" s="1055"/>
      <c r="W36" s="1055"/>
      <c r="X36" s="1055"/>
      <c r="Y36" s="1055"/>
      <c r="Z36" s="1055"/>
      <c r="AA36" s="1055"/>
      <c r="AB36" s="1055"/>
      <c r="AC36" s="1055"/>
      <c r="AD36" s="1056"/>
      <c r="AE36" s="1055"/>
      <c r="AF36" s="1055"/>
      <c r="AG36" s="1055"/>
      <c r="AH36" s="1055"/>
      <c r="AI36" s="1055"/>
      <c r="AJ36" s="1055"/>
      <c r="AK36" s="1055"/>
      <c r="AL36" s="1055"/>
      <c r="AM36" s="1055"/>
      <c r="AN36" s="1055"/>
      <c r="AO36" s="1055"/>
      <c r="AP36" s="1055"/>
      <c r="AQ36" s="1055"/>
      <c r="AR36" s="1055"/>
      <c r="AS36" s="1055"/>
      <c r="AT36" s="1055"/>
      <c r="AU36" s="1056"/>
      <c r="AV36" s="1058"/>
      <c r="AW36" s="1058"/>
      <c r="AX36" s="1070"/>
      <c r="AY36" s="1058"/>
      <c r="AZ36" s="1070"/>
      <c r="BA36" s="1070"/>
      <c r="BB36" s="1070"/>
      <c r="BC36" s="1070"/>
      <c r="BD36" s="1070"/>
      <c r="BE36" s="1070"/>
      <c r="BF36" s="1070"/>
      <c r="BG36" s="1070"/>
      <c r="BH36" s="1070"/>
      <c r="BI36" s="1070"/>
      <c r="BJ36" s="1070"/>
      <c r="BK36" s="1055"/>
      <c r="BL36" s="1055"/>
      <c r="BM36" s="1055"/>
      <c r="BN36" s="1055"/>
      <c r="BO36" s="1055"/>
      <c r="BP36" s="1055"/>
      <c r="BQ36" s="1055"/>
      <c r="BR36" s="1055"/>
      <c r="BS36" s="1055"/>
      <c r="CC36" s="1117"/>
      <c r="CD36" s="1125">
        <v>44136</v>
      </c>
      <c r="CE36" s="1125">
        <v>44166</v>
      </c>
      <c r="CF36" s="1130">
        <v>44197</v>
      </c>
      <c r="CG36" s="1130">
        <v>44228</v>
      </c>
      <c r="CH36" s="1130">
        <v>44256</v>
      </c>
      <c r="CI36" s="1130">
        <v>44287</v>
      </c>
    </row>
    <row r="37" spans="1:87" s="946" customFormat="1">
      <c r="A37" s="1064" t="s">
        <v>252</v>
      </c>
      <c r="B37" s="1065"/>
      <c r="C37" s="1065"/>
      <c r="D37" s="1065"/>
      <c r="E37" s="1065"/>
      <c r="F37" s="1065"/>
      <c r="G37" s="1065"/>
      <c r="H37" s="1065"/>
      <c r="I37" s="1065"/>
      <c r="J37" s="1065"/>
      <c r="K37" s="1065"/>
      <c r="L37" s="1065"/>
      <c r="M37" s="1065"/>
      <c r="N37" s="1066"/>
      <c r="O37" s="1065"/>
      <c r="P37" s="1065"/>
      <c r="Q37" s="1065"/>
      <c r="R37" s="1065"/>
      <c r="S37" s="1063"/>
      <c r="T37" s="1063"/>
      <c r="U37" s="1063"/>
      <c r="V37" s="1063"/>
      <c r="W37" s="1063"/>
      <c r="X37" s="1063"/>
      <c r="Y37" s="1063"/>
      <c r="Z37" s="1063"/>
      <c r="AA37" s="1063"/>
      <c r="AB37" s="1063"/>
      <c r="AC37" s="1063"/>
      <c r="AD37" s="1063"/>
      <c r="AE37" s="1063"/>
      <c r="AF37" s="1063"/>
      <c r="AG37" s="1063"/>
      <c r="AH37" s="1063"/>
      <c r="AI37" s="1063"/>
      <c r="AJ37" s="1063"/>
      <c r="AK37" s="1063"/>
      <c r="AL37" s="1063"/>
      <c r="AM37" s="1063"/>
      <c r="AN37" s="1063"/>
      <c r="AO37" s="1063"/>
      <c r="AP37" s="1063"/>
      <c r="AQ37" s="1063"/>
      <c r="AR37" s="1063"/>
      <c r="AS37" s="1063"/>
      <c r="AT37" s="1063"/>
      <c r="AU37" s="1063"/>
      <c r="AV37" s="1063"/>
      <c r="AW37" s="1063"/>
      <c r="AX37" s="1068">
        <f>AVERAGE(AX38:AX41)</f>
        <v>475</v>
      </c>
      <c r="AY37" s="1068">
        <f t="shared" ref="AY37:BD37" si="41">AVERAGE(AY38:AY41)</f>
        <v>463.75</v>
      </c>
      <c r="AZ37" s="1068">
        <f t="shared" si="41"/>
        <v>490.5</v>
      </c>
      <c r="BA37" s="1068">
        <f t="shared" si="41"/>
        <v>555.75</v>
      </c>
      <c r="BB37" s="1068">
        <f t="shared" si="41"/>
        <v>543.25</v>
      </c>
      <c r="BC37" s="1068">
        <f t="shared" si="41"/>
        <v>568.75</v>
      </c>
      <c r="BD37" s="1068">
        <f t="shared" si="41"/>
        <v>617.5</v>
      </c>
      <c r="BE37" s="1068">
        <f t="shared" ref="BE37:BV37" si="42">AVERAGE(BE38:BE42)</f>
        <v>659</v>
      </c>
      <c r="BF37" s="1068">
        <f t="shared" si="42"/>
        <v>588</v>
      </c>
      <c r="BG37" s="1068">
        <f t="shared" si="42"/>
        <v>442</v>
      </c>
      <c r="BH37" s="1068">
        <f t="shared" si="42"/>
        <v>401.66666666666669</v>
      </c>
      <c r="BI37" s="1068">
        <f>AVERAGE(BI38:BI42)</f>
        <v>443</v>
      </c>
      <c r="BJ37" s="1068">
        <f t="shared" si="42"/>
        <v>500</v>
      </c>
      <c r="BK37" s="1068">
        <f t="shared" si="42"/>
        <v>523</v>
      </c>
      <c r="BL37" s="1068">
        <f t="shared" si="42"/>
        <v>533</v>
      </c>
      <c r="BM37" s="1068">
        <f t="shared" si="42"/>
        <v>418.75</v>
      </c>
      <c r="BN37" s="1068">
        <f t="shared" si="42"/>
        <v>342</v>
      </c>
      <c r="BO37" s="1068">
        <f t="shared" si="42"/>
        <v>375</v>
      </c>
      <c r="BP37" s="1068">
        <f t="shared" si="42"/>
        <v>351</v>
      </c>
      <c r="BQ37" s="1068">
        <f t="shared" si="42"/>
        <v>392</v>
      </c>
      <c r="BR37" s="1068">
        <f t="shared" si="42"/>
        <v>441</v>
      </c>
      <c r="BS37" s="1068">
        <f t="shared" si="42"/>
        <v>428.75</v>
      </c>
      <c r="BT37" s="1068">
        <f t="shared" si="42"/>
        <v>496.25</v>
      </c>
      <c r="BU37" s="1068">
        <f t="shared" si="42"/>
        <v>561.25</v>
      </c>
      <c r="BV37" s="1068">
        <f t="shared" si="42"/>
        <v>436.25</v>
      </c>
      <c r="BW37" s="1068">
        <f t="shared" ref="BW37:CI37" si="43">AVERAGE(BW38:BW43)</f>
        <v>290.83333333333331</v>
      </c>
      <c r="BX37" s="1068">
        <f t="shared" si="43"/>
        <v>341.66666666666669</v>
      </c>
      <c r="BY37" s="1068">
        <f t="shared" si="43"/>
        <v>311.66666666666669</v>
      </c>
      <c r="BZ37" s="1068">
        <f t="shared" si="43"/>
        <v>327.91666666666669</v>
      </c>
      <c r="CA37" s="1068">
        <f t="shared" si="43"/>
        <v>346.66666666666669</v>
      </c>
      <c r="CB37" s="1068">
        <f t="shared" si="43"/>
        <v>356.66666666666669</v>
      </c>
      <c r="CC37" s="1068">
        <f t="shared" si="43"/>
        <v>372.5</v>
      </c>
      <c r="CD37" s="1068">
        <f t="shared" si="43"/>
        <v>437.5</v>
      </c>
      <c r="CE37" s="1068">
        <f t="shared" si="43"/>
        <v>460.83333333333331</v>
      </c>
      <c r="CF37" s="1068">
        <f t="shared" si="43"/>
        <v>469.16666666666669</v>
      </c>
      <c r="CG37" s="1083">
        <f t="shared" si="43"/>
        <v>567.5</v>
      </c>
      <c r="CH37" s="1083">
        <f t="shared" si="43"/>
        <v>547.5</v>
      </c>
      <c r="CI37" s="1083">
        <f t="shared" si="43"/>
        <v>505</v>
      </c>
    </row>
    <row r="38" spans="1:87" s="946" customFormat="1" ht="57" customHeight="1">
      <c r="A38" s="1050" t="s">
        <v>240</v>
      </c>
      <c r="B38" s="1053"/>
      <c r="C38" s="1053"/>
      <c r="D38" s="1053"/>
      <c r="E38" s="1053"/>
      <c r="F38" s="1053"/>
      <c r="G38" s="1053"/>
      <c r="H38" s="1053"/>
      <c r="I38" s="1053"/>
      <c r="J38" s="1053"/>
      <c r="K38" s="1053"/>
      <c r="L38" s="1053"/>
      <c r="M38" s="1053"/>
      <c r="N38" s="1054"/>
      <c r="O38" s="1053"/>
      <c r="P38" s="1053"/>
      <c r="Q38" s="1053"/>
      <c r="R38" s="1053"/>
      <c r="S38" s="1055"/>
      <c r="T38" s="1055"/>
      <c r="U38" s="1055"/>
      <c r="V38" s="1055"/>
      <c r="W38" s="1055"/>
      <c r="X38" s="1055"/>
      <c r="Y38" s="1055"/>
      <c r="Z38" s="1055"/>
      <c r="AA38" s="1055"/>
      <c r="AB38" s="1055"/>
      <c r="AC38" s="1055"/>
      <c r="AD38" s="1056"/>
      <c r="AE38" s="1055"/>
      <c r="AF38" s="1055"/>
      <c r="AG38" s="1055"/>
      <c r="AH38" s="1055"/>
      <c r="AI38" s="1055"/>
      <c r="AJ38" s="1055"/>
      <c r="AK38" s="1055"/>
      <c r="AL38" s="1055"/>
      <c r="AM38" s="1055"/>
      <c r="AN38" s="1055"/>
      <c r="AO38" s="1055"/>
      <c r="AP38" s="1055"/>
      <c r="AQ38" s="1055"/>
      <c r="AR38" s="1055"/>
      <c r="AS38" s="1055"/>
      <c r="AT38" s="1055"/>
      <c r="AU38" s="1056"/>
      <c r="AV38" s="1058"/>
      <c r="AW38" s="1058"/>
      <c r="AX38" s="1080">
        <v>465</v>
      </c>
      <c r="AY38" s="1073">
        <v>460</v>
      </c>
      <c r="AZ38" s="1073">
        <v>490</v>
      </c>
      <c r="BA38" s="1078">
        <v>560</v>
      </c>
      <c r="BB38" s="1078">
        <v>545</v>
      </c>
      <c r="BC38" s="1082">
        <v>570</v>
      </c>
      <c r="BD38" s="1082">
        <v>615</v>
      </c>
      <c r="BE38" s="1082">
        <v>670</v>
      </c>
      <c r="BF38" s="1082">
        <v>600</v>
      </c>
      <c r="BG38" s="1082">
        <v>450</v>
      </c>
      <c r="BH38" s="1056">
        <v>410</v>
      </c>
      <c r="BI38" s="1082">
        <v>440</v>
      </c>
      <c r="BJ38" s="1082">
        <v>500</v>
      </c>
      <c r="BK38" s="1091">
        <v>540</v>
      </c>
      <c r="BL38" s="1091">
        <v>530</v>
      </c>
      <c r="BM38" s="1082">
        <v>430</v>
      </c>
      <c r="BN38" s="1082">
        <v>345</v>
      </c>
      <c r="BO38" s="1091">
        <v>370</v>
      </c>
      <c r="BP38" s="1082">
        <v>350</v>
      </c>
      <c r="BQ38" s="1082">
        <v>385</v>
      </c>
      <c r="BR38" s="1082">
        <v>435</v>
      </c>
      <c r="BS38" s="1056">
        <v>435</v>
      </c>
      <c r="BT38" s="1108">
        <v>500</v>
      </c>
      <c r="BU38" s="1117">
        <v>565</v>
      </c>
      <c r="BV38" s="1117">
        <v>450</v>
      </c>
      <c r="BW38" s="1117">
        <v>290</v>
      </c>
      <c r="BX38" s="1117">
        <v>355</v>
      </c>
      <c r="BY38" s="1117">
        <v>300</v>
      </c>
      <c r="BZ38" s="1117">
        <v>335</v>
      </c>
      <c r="CA38" s="1056">
        <v>350</v>
      </c>
      <c r="CB38" s="1117">
        <v>360</v>
      </c>
      <c r="CC38" s="1056">
        <v>375</v>
      </c>
      <c r="CD38" s="1117">
        <v>435</v>
      </c>
      <c r="CE38" s="1117">
        <v>455</v>
      </c>
      <c r="CF38" s="1055">
        <v>470</v>
      </c>
      <c r="CG38" s="1123">
        <v>590</v>
      </c>
      <c r="CH38" s="1123">
        <v>545</v>
      </c>
      <c r="CI38" s="1123">
        <v>470</v>
      </c>
    </row>
    <row r="39" spans="1:87" s="946" customFormat="1">
      <c r="A39" s="865" t="s">
        <v>255</v>
      </c>
      <c r="B39" s="1054"/>
      <c r="C39" s="1054"/>
      <c r="D39" s="1054"/>
      <c r="E39" s="1054"/>
      <c r="F39" s="1054"/>
      <c r="G39" s="1054"/>
      <c r="H39" s="1054"/>
      <c r="I39" s="1054"/>
      <c r="J39" s="1054"/>
      <c r="K39" s="1054"/>
      <c r="L39" s="1054"/>
      <c r="M39" s="1054"/>
      <c r="N39" s="1054"/>
      <c r="O39" s="1054"/>
      <c r="P39" s="1054"/>
      <c r="Q39" s="1054"/>
      <c r="R39" s="1054"/>
      <c r="S39" s="1054"/>
      <c r="T39" s="1054"/>
      <c r="U39" s="1054"/>
      <c r="V39" s="1054"/>
      <c r="W39" s="1054"/>
      <c r="X39" s="1054"/>
      <c r="Y39" s="1054"/>
      <c r="Z39" s="1054"/>
      <c r="AA39" s="1054"/>
      <c r="AB39" s="1054"/>
      <c r="AC39" s="1054"/>
      <c r="AD39" s="1091"/>
      <c r="AE39" s="1054"/>
      <c r="AF39" s="1054"/>
      <c r="AG39" s="1054"/>
      <c r="AH39" s="1054"/>
      <c r="AI39" s="1054"/>
      <c r="AJ39" s="1054"/>
      <c r="AK39" s="1054"/>
      <c r="AL39" s="1054"/>
      <c r="AM39" s="1054"/>
      <c r="AN39" s="1054"/>
      <c r="AO39" s="1054"/>
      <c r="AP39" s="1054"/>
      <c r="AQ39" s="1054"/>
      <c r="AR39" s="1054"/>
      <c r="AS39" s="1054"/>
      <c r="AT39" s="1054"/>
      <c r="AU39" s="1091"/>
      <c r="AV39" s="866"/>
      <c r="AW39" s="866"/>
      <c r="AX39" s="867">
        <v>485</v>
      </c>
      <c r="AY39" s="867">
        <v>465</v>
      </c>
      <c r="AZ39" s="867">
        <v>490</v>
      </c>
      <c r="BA39" s="867">
        <v>550</v>
      </c>
      <c r="BB39" s="1078">
        <v>545</v>
      </c>
      <c r="BC39" s="1078">
        <v>575</v>
      </c>
      <c r="BD39" s="868">
        <v>620</v>
      </c>
      <c r="BE39" s="869">
        <v>670</v>
      </c>
      <c r="BF39" s="869">
        <v>580</v>
      </c>
      <c r="BG39" s="869">
        <v>450</v>
      </c>
      <c r="BH39" s="869">
        <v>400</v>
      </c>
      <c r="BI39" s="869">
        <v>445</v>
      </c>
      <c r="BJ39" s="869">
        <v>500</v>
      </c>
      <c r="BK39" s="869">
        <v>520</v>
      </c>
      <c r="BL39" s="869">
        <v>535</v>
      </c>
      <c r="BM39" s="869">
        <v>420</v>
      </c>
      <c r="BN39" s="1091">
        <v>350</v>
      </c>
      <c r="BO39" s="869">
        <v>390</v>
      </c>
      <c r="BP39" s="869">
        <v>350</v>
      </c>
      <c r="BQ39" s="869">
        <v>405</v>
      </c>
      <c r="BR39" s="869">
        <v>435</v>
      </c>
      <c r="BS39" s="869">
        <v>425</v>
      </c>
      <c r="BT39" s="1091">
        <v>510</v>
      </c>
      <c r="BU39" s="1091">
        <v>555</v>
      </c>
      <c r="BV39" s="1054">
        <v>440</v>
      </c>
      <c r="BW39" s="1054">
        <v>300</v>
      </c>
      <c r="BX39" s="1091">
        <v>345</v>
      </c>
      <c r="BY39" s="1054">
        <v>325</v>
      </c>
      <c r="BZ39" s="1054">
        <v>315</v>
      </c>
      <c r="CA39" s="1091">
        <v>350</v>
      </c>
      <c r="CB39" s="1091">
        <v>355</v>
      </c>
      <c r="CC39" s="1091">
        <v>375</v>
      </c>
      <c r="CD39" s="1054">
        <v>435</v>
      </c>
      <c r="CE39" s="1054">
        <v>470</v>
      </c>
      <c r="CF39" s="1054">
        <v>465</v>
      </c>
      <c r="CG39" s="1123">
        <v>550</v>
      </c>
      <c r="CH39" s="1123">
        <v>540</v>
      </c>
      <c r="CI39" s="1123">
        <v>490</v>
      </c>
    </row>
    <row r="40" spans="1:87" s="946" customFormat="1">
      <c r="A40" s="1050" t="s">
        <v>241</v>
      </c>
      <c r="B40" s="1053"/>
      <c r="C40" s="1053"/>
      <c r="D40" s="1053"/>
      <c r="E40" s="1053"/>
      <c r="F40" s="1053"/>
      <c r="G40" s="1053"/>
      <c r="H40" s="1053"/>
      <c r="I40" s="1053"/>
      <c r="J40" s="1053"/>
      <c r="K40" s="1053"/>
      <c r="L40" s="1053"/>
      <c r="M40" s="1053"/>
      <c r="N40" s="1054"/>
      <c r="O40" s="1053"/>
      <c r="P40" s="1053"/>
      <c r="Q40" s="1053"/>
      <c r="R40" s="1053"/>
      <c r="S40" s="1055"/>
      <c r="T40" s="1055"/>
      <c r="U40" s="1055"/>
      <c r="V40" s="1055"/>
      <c r="W40" s="1055"/>
      <c r="X40" s="1055"/>
      <c r="Y40" s="1055"/>
      <c r="Z40" s="1055"/>
      <c r="AA40" s="1055"/>
      <c r="AB40" s="1055"/>
      <c r="AC40" s="1055"/>
      <c r="AD40" s="1056"/>
      <c r="AE40" s="1055"/>
      <c r="AF40" s="1055"/>
      <c r="AG40" s="1055"/>
      <c r="AH40" s="1055"/>
      <c r="AI40" s="1055"/>
      <c r="AJ40" s="1055"/>
      <c r="AK40" s="1055"/>
      <c r="AL40" s="1055"/>
      <c r="AM40" s="1055"/>
      <c r="AN40" s="1055"/>
      <c r="AO40" s="1055"/>
      <c r="AP40" s="1055"/>
      <c r="AQ40" s="1055"/>
      <c r="AR40" s="1055"/>
      <c r="AS40" s="1055"/>
      <c r="AT40" s="1055"/>
      <c r="AU40" s="1056"/>
      <c r="AV40" s="1058"/>
      <c r="AW40" s="1058"/>
      <c r="AX40" s="1079">
        <v>480</v>
      </c>
      <c r="AY40" s="1073">
        <v>465</v>
      </c>
      <c r="AZ40" s="1073">
        <v>487</v>
      </c>
      <c r="BA40" s="1073">
        <v>550</v>
      </c>
      <c r="BB40" s="1073">
        <v>540</v>
      </c>
      <c r="BC40" s="1082">
        <v>570</v>
      </c>
      <c r="BD40" s="1082">
        <v>615</v>
      </c>
      <c r="BE40" s="1082">
        <v>650</v>
      </c>
      <c r="BF40" s="1082">
        <v>590</v>
      </c>
      <c r="BG40" s="1082">
        <v>445</v>
      </c>
      <c r="BH40" s="1082">
        <v>395</v>
      </c>
      <c r="BI40" s="1091">
        <v>450</v>
      </c>
      <c r="BJ40" s="1082">
        <v>495</v>
      </c>
      <c r="BK40" s="1082">
        <v>515</v>
      </c>
      <c r="BL40" s="1082">
        <v>540</v>
      </c>
      <c r="BM40" s="1082">
        <v>410</v>
      </c>
      <c r="BN40" s="1082">
        <v>315</v>
      </c>
      <c r="BO40" s="1091">
        <v>370</v>
      </c>
      <c r="BP40" s="1082">
        <v>350</v>
      </c>
      <c r="BQ40" s="1082">
        <v>400</v>
      </c>
      <c r="BR40" s="1082">
        <v>445</v>
      </c>
      <c r="BS40" s="1082">
        <v>430</v>
      </c>
      <c r="BT40" s="1108">
        <v>500</v>
      </c>
      <c r="BU40" s="1056">
        <v>555</v>
      </c>
      <c r="BV40" s="1117">
        <v>400</v>
      </c>
      <c r="BW40" s="1117">
        <v>280</v>
      </c>
      <c r="BX40" s="1056">
        <v>345</v>
      </c>
      <c r="BY40" s="1117">
        <v>310</v>
      </c>
      <c r="BZ40" s="1117">
        <v>325</v>
      </c>
      <c r="CA40" s="1117">
        <v>335</v>
      </c>
      <c r="CB40" s="1117">
        <v>350</v>
      </c>
      <c r="CC40" s="1117">
        <v>370</v>
      </c>
      <c r="CD40" s="1117">
        <v>430</v>
      </c>
      <c r="CE40" s="1056">
        <v>460</v>
      </c>
      <c r="CF40" s="1055">
        <v>465</v>
      </c>
      <c r="CG40" s="1123">
        <v>550</v>
      </c>
      <c r="CH40" s="1123">
        <v>540</v>
      </c>
      <c r="CI40" s="1123">
        <v>500</v>
      </c>
    </row>
    <row r="41" spans="1:87" s="946" customFormat="1">
      <c r="A41" s="1050" t="s">
        <v>242</v>
      </c>
      <c r="B41" s="1053"/>
      <c r="C41" s="1053"/>
      <c r="D41" s="1053"/>
      <c r="E41" s="1053"/>
      <c r="F41" s="1053"/>
      <c r="G41" s="1053"/>
      <c r="H41" s="1053"/>
      <c r="I41" s="1053"/>
      <c r="J41" s="1053"/>
      <c r="K41" s="1053"/>
      <c r="L41" s="1053"/>
      <c r="M41" s="1053"/>
      <c r="N41" s="1054"/>
      <c r="O41" s="1053"/>
      <c r="P41" s="1053"/>
      <c r="Q41" s="1053"/>
      <c r="R41" s="1053"/>
      <c r="S41" s="1055"/>
      <c r="T41" s="1055"/>
      <c r="U41" s="1055"/>
      <c r="V41" s="1055"/>
      <c r="W41" s="1055"/>
      <c r="X41" s="1055"/>
      <c r="Y41" s="1055"/>
      <c r="Z41" s="1055"/>
      <c r="AA41" s="1055"/>
      <c r="AB41" s="1055"/>
      <c r="AC41" s="1055"/>
      <c r="AD41" s="1056"/>
      <c r="AE41" s="1055"/>
      <c r="AF41" s="1055"/>
      <c r="AG41" s="1055"/>
      <c r="AH41" s="1055"/>
      <c r="AI41" s="1055"/>
      <c r="AJ41" s="1055"/>
      <c r="AK41" s="1055"/>
      <c r="AL41" s="1055"/>
      <c r="AM41" s="1055"/>
      <c r="AN41" s="1055"/>
      <c r="AO41" s="1055"/>
      <c r="AP41" s="1055"/>
      <c r="AQ41" s="1055"/>
      <c r="AR41" s="1055"/>
      <c r="AS41" s="1055"/>
      <c r="AT41" s="1055"/>
      <c r="AU41" s="1056"/>
      <c r="AV41" s="1058"/>
      <c r="AW41" s="1058"/>
      <c r="AX41" s="1079">
        <v>470</v>
      </c>
      <c r="AY41" s="1073">
        <v>465</v>
      </c>
      <c r="AZ41" s="1080">
        <v>495</v>
      </c>
      <c r="BA41" s="1073">
        <v>563</v>
      </c>
      <c r="BB41" s="1073">
        <v>543</v>
      </c>
      <c r="BC41" s="1082">
        <v>560</v>
      </c>
      <c r="BD41" s="1084">
        <v>620</v>
      </c>
      <c r="BE41" s="1085">
        <v>655</v>
      </c>
      <c r="BF41" s="1084">
        <v>570</v>
      </c>
      <c r="BG41" s="1056">
        <v>430</v>
      </c>
      <c r="BH41" s="1055"/>
      <c r="BI41" s="1082">
        <v>440</v>
      </c>
      <c r="BJ41" s="1091">
        <v>510</v>
      </c>
      <c r="BK41" s="1082">
        <v>520</v>
      </c>
      <c r="BL41" s="1082">
        <v>540</v>
      </c>
      <c r="BM41" s="1091">
        <v>415</v>
      </c>
      <c r="BN41" s="1091">
        <v>350</v>
      </c>
      <c r="BO41" s="1091">
        <v>370</v>
      </c>
      <c r="BP41" s="1082">
        <v>350</v>
      </c>
      <c r="BQ41" s="1056">
        <v>410</v>
      </c>
      <c r="BR41" s="1082">
        <v>445</v>
      </c>
      <c r="BS41" s="1082"/>
      <c r="BT41" s="1101"/>
      <c r="BU41" s="1101"/>
      <c r="BV41" s="1056">
        <v>455</v>
      </c>
      <c r="BW41" s="1117">
        <v>300</v>
      </c>
      <c r="BX41" s="1117">
        <v>355</v>
      </c>
      <c r="BY41" s="1091">
        <v>330</v>
      </c>
      <c r="BZ41" s="1056">
        <v>335</v>
      </c>
      <c r="CA41" s="1117">
        <v>360</v>
      </c>
      <c r="CB41" s="1117">
        <v>365</v>
      </c>
      <c r="CC41" s="1117">
        <v>370</v>
      </c>
      <c r="CD41" s="1056">
        <v>440</v>
      </c>
      <c r="CE41" s="1056">
        <v>460</v>
      </c>
      <c r="CF41" s="1056">
        <v>490</v>
      </c>
      <c r="CG41" s="1123">
        <v>570</v>
      </c>
      <c r="CH41" s="1123">
        <v>560</v>
      </c>
      <c r="CI41" s="1123">
        <v>540</v>
      </c>
    </row>
    <row r="42" spans="1:87" s="946" customFormat="1">
      <c r="A42" s="1050" t="s">
        <v>254</v>
      </c>
      <c r="B42" s="1053"/>
      <c r="C42" s="1053"/>
      <c r="D42" s="1053"/>
      <c r="E42" s="1053"/>
      <c r="F42" s="1053"/>
      <c r="G42" s="1053"/>
      <c r="H42" s="1053"/>
      <c r="I42" s="1053"/>
      <c r="J42" s="1053"/>
      <c r="K42" s="1053"/>
      <c r="L42" s="1053"/>
      <c r="M42" s="1053"/>
      <c r="N42" s="1054"/>
      <c r="O42" s="1053"/>
      <c r="P42" s="1053"/>
      <c r="Q42" s="1053"/>
      <c r="R42" s="1053"/>
      <c r="S42" s="1055"/>
      <c r="T42" s="1055"/>
      <c r="U42" s="1055"/>
      <c r="V42" s="1055"/>
      <c r="W42" s="1055"/>
      <c r="X42" s="1055"/>
      <c r="Y42" s="1055"/>
      <c r="Z42" s="1055"/>
      <c r="AA42" s="1055"/>
      <c r="AB42" s="1055"/>
      <c r="AC42" s="1055"/>
      <c r="AD42" s="1056"/>
      <c r="AE42" s="1055"/>
      <c r="AF42" s="1055"/>
      <c r="AG42" s="1055"/>
      <c r="AH42" s="1055"/>
      <c r="AI42" s="1055"/>
      <c r="AJ42" s="1055"/>
      <c r="AK42" s="1055"/>
      <c r="AL42" s="1055"/>
      <c r="AM42" s="1055"/>
      <c r="AN42" s="1055"/>
      <c r="AO42" s="1055"/>
      <c r="AP42" s="1055"/>
      <c r="AQ42" s="1055"/>
      <c r="AR42" s="1055"/>
      <c r="AS42" s="1055"/>
      <c r="AT42" s="1055"/>
      <c r="AU42" s="1056"/>
      <c r="AV42" s="1058"/>
      <c r="AW42" s="1058"/>
      <c r="AX42" s="1079"/>
      <c r="AY42" s="1073"/>
      <c r="AZ42" s="1080"/>
      <c r="BA42" s="1073"/>
      <c r="BB42" s="1073"/>
      <c r="BC42" s="1082"/>
      <c r="BD42" s="1084"/>
      <c r="BE42" s="1082">
        <v>650</v>
      </c>
      <c r="BF42" s="1082">
        <v>600</v>
      </c>
      <c r="BG42" s="1082">
        <v>435</v>
      </c>
      <c r="BH42" s="1055"/>
      <c r="BI42" s="1082">
        <v>440</v>
      </c>
      <c r="BJ42" s="1082">
        <v>495</v>
      </c>
      <c r="BK42" s="1082">
        <v>520</v>
      </c>
      <c r="BL42" s="1082">
        <v>520</v>
      </c>
      <c r="BM42" s="1055"/>
      <c r="BN42" s="1091">
        <v>350</v>
      </c>
      <c r="BO42" s="1055"/>
      <c r="BP42" s="1056">
        <v>355</v>
      </c>
      <c r="BQ42" s="1082">
        <v>360</v>
      </c>
      <c r="BR42" s="1056">
        <v>445</v>
      </c>
      <c r="BS42" s="1082">
        <v>425</v>
      </c>
      <c r="BT42" s="1108">
        <v>475</v>
      </c>
      <c r="BU42" s="1117">
        <v>570</v>
      </c>
      <c r="BV42" s="1054"/>
      <c r="BW42" s="1117">
        <v>290</v>
      </c>
      <c r="BX42" s="1091">
        <v>345</v>
      </c>
      <c r="BY42" s="1117">
        <v>280</v>
      </c>
      <c r="BZ42" s="1091">
        <v>345</v>
      </c>
      <c r="CA42" s="1117">
        <v>355</v>
      </c>
      <c r="CB42" s="1117">
        <v>365</v>
      </c>
      <c r="CC42" s="1056">
        <v>375</v>
      </c>
      <c r="CD42" s="1056">
        <v>440</v>
      </c>
      <c r="CE42" s="1056">
        <v>460</v>
      </c>
      <c r="CF42" s="1054">
        <v>460</v>
      </c>
      <c r="CG42" s="1123">
        <v>580</v>
      </c>
      <c r="CH42" s="1123">
        <v>560</v>
      </c>
      <c r="CI42" s="1123">
        <v>530</v>
      </c>
    </row>
    <row r="43" spans="1:87" s="946" customFormat="1">
      <c r="A43" s="1050" t="s">
        <v>279</v>
      </c>
      <c r="B43" s="1053"/>
      <c r="C43" s="1053"/>
      <c r="D43" s="1053"/>
      <c r="E43" s="1053"/>
      <c r="F43" s="1053"/>
      <c r="G43" s="1053"/>
      <c r="H43" s="1053"/>
      <c r="I43" s="1053"/>
      <c r="J43" s="1053"/>
      <c r="K43" s="1053"/>
      <c r="L43" s="1053"/>
      <c r="M43" s="1053"/>
      <c r="N43" s="1054"/>
      <c r="O43" s="1053"/>
      <c r="P43" s="1053"/>
      <c r="Q43" s="1053"/>
      <c r="R43" s="1053"/>
      <c r="S43" s="1055"/>
      <c r="T43" s="1055"/>
      <c r="U43" s="1055"/>
      <c r="V43" s="1055"/>
      <c r="W43" s="1055"/>
      <c r="X43" s="1055"/>
      <c r="Y43" s="1055"/>
      <c r="Z43" s="1055"/>
      <c r="AA43" s="1055"/>
      <c r="AB43" s="1055"/>
      <c r="AC43" s="1055"/>
      <c r="AD43" s="1056"/>
      <c r="AE43" s="1055"/>
      <c r="AF43" s="1055"/>
      <c r="AG43" s="1055"/>
      <c r="AH43" s="1055"/>
      <c r="AI43" s="1055"/>
      <c r="AJ43" s="1055"/>
      <c r="AK43" s="1055"/>
      <c r="AL43" s="1055"/>
      <c r="AM43" s="1055"/>
      <c r="AN43" s="1055"/>
      <c r="AO43" s="1055"/>
      <c r="AP43" s="1055"/>
      <c r="AQ43" s="1055"/>
      <c r="AR43" s="1055"/>
      <c r="AS43" s="1055"/>
      <c r="AT43" s="1055"/>
      <c r="AU43" s="1056"/>
      <c r="AV43" s="1058"/>
      <c r="AW43" s="1058"/>
      <c r="AX43" s="1079"/>
      <c r="AY43" s="1073"/>
      <c r="AZ43" s="1080"/>
      <c r="BA43" s="1073"/>
      <c r="BB43" s="1073"/>
      <c r="BC43" s="1082"/>
      <c r="BD43" s="1084"/>
      <c r="BE43" s="1082"/>
      <c r="BF43" s="1082"/>
      <c r="BG43" s="1082"/>
      <c r="BH43" s="1055"/>
      <c r="BI43" s="1082"/>
      <c r="BJ43" s="1082"/>
      <c r="BK43" s="1082"/>
      <c r="BL43" s="1082"/>
      <c r="BM43" s="1055"/>
      <c r="BN43" s="1091"/>
      <c r="BO43" s="1055"/>
      <c r="BP43" s="1056"/>
      <c r="BQ43" s="1082"/>
      <c r="BR43" s="1056"/>
      <c r="BS43" s="1082"/>
      <c r="BT43" s="1108"/>
      <c r="BU43" s="1117"/>
      <c r="BV43" s="1054"/>
      <c r="BW43" s="1056">
        <v>285</v>
      </c>
      <c r="BX43" s="1117">
        <v>305</v>
      </c>
      <c r="BY43" s="1117">
        <v>325</v>
      </c>
      <c r="BZ43" s="1117">
        <v>312.5</v>
      </c>
      <c r="CA43" s="1117">
        <v>330</v>
      </c>
      <c r="CB43" s="1117">
        <v>345</v>
      </c>
      <c r="CC43" s="1117">
        <v>370</v>
      </c>
      <c r="CD43" s="1117">
        <v>445</v>
      </c>
      <c r="CE43" s="1056">
        <v>460</v>
      </c>
      <c r="CF43" s="1162">
        <v>465</v>
      </c>
      <c r="CG43" s="1156">
        <v>565</v>
      </c>
      <c r="CH43" s="1156">
        <v>540</v>
      </c>
      <c r="CI43" s="1156">
        <v>500</v>
      </c>
    </row>
    <row r="44" spans="1:87" s="946" customFormat="1">
      <c r="A44" s="1051"/>
      <c r="B44" s="1053"/>
      <c r="C44" s="1053"/>
      <c r="D44" s="1053"/>
      <c r="E44" s="1053"/>
      <c r="F44" s="1053"/>
      <c r="G44" s="1053"/>
      <c r="H44" s="1053"/>
      <c r="I44" s="1053"/>
      <c r="J44" s="1053"/>
      <c r="K44" s="1053"/>
      <c r="L44" s="1053"/>
      <c r="M44" s="1053"/>
      <c r="N44" s="1054"/>
      <c r="O44" s="1053"/>
      <c r="P44" s="1053"/>
      <c r="Q44" s="1053"/>
      <c r="R44" s="1053"/>
      <c r="S44" s="1055"/>
      <c r="T44" s="1055"/>
      <c r="U44" s="1055"/>
      <c r="V44" s="1055"/>
      <c r="W44" s="1055"/>
      <c r="X44" s="1055"/>
      <c r="Y44" s="1055"/>
      <c r="Z44" s="1055"/>
      <c r="AA44" s="1055"/>
      <c r="AB44" s="1055"/>
      <c r="AC44" s="1055"/>
      <c r="AD44" s="1056"/>
      <c r="AE44" s="1055"/>
      <c r="AF44" s="1055"/>
      <c r="AG44" s="1055"/>
      <c r="AH44" s="1055"/>
      <c r="AI44" s="1055"/>
      <c r="AJ44" s="1055"/>
      <c r="AK44" s="1055"/>
      <c r="AL44" s="1055"/>
      <c r="AM44" s="1055"/>
      <c r="AN44" s="1055"/>
      <c r="AO44" s="1055"/>
      <c r="AP44" s="1055"/>
      <c r="AQ44" s="1055"/>
      <c r="AR44" s="1055"/>
      <c r="AS44" s="1055"/>
      <c r="AT44" s="1055"/>
      <c r="AU44" s="1056"/>
      <c r="AV44" s="1058"/>
      <c r="AW44" s="1058"/>
      <c r="AX44" s="1070"/>
      <c r="AY44" s="1058"/>
      <c r="AZ44" s="1070"/>
      <c r="BA44" s="1070"/>
      <c r="BB44" s="1070"/>
      <c r="BC44" s="1070"/>
      <c r="BD44" s="1070"/>
      <c r="BE44" s="1070"/>
      <c r="BF44" s="1070"/>
      <c r="BG44" s="1070"/>
      <c r="BH44" s="1070"/>
      <c r="BI44" s="1070"/>
      <c r="BJ44" s="1070"/>
      <c r="BK44" s="1053"/>
      <c r="BL44" s="1053"/>
      <c r="BM44" s="1053"/>
      <c r="BN44" s="1053"/>
      <c r="BO44" s="1053"/>
      <c r="BP44" s="1053"/>
      <c r="BQ44" s="1082"/>
      <c r="BR44" s="1053"/>
      <c r="BS44" s="1053"/>
      <c r="BT44" s="944"/>
      <c r="BU44" s="944"/>
      <c r="BV44" s="944"/>
      <c r="BW44" s="944"/>
    </row>
    <row r="45" spans="1:87" s="946" customFormat="1">
      <c r="A45" s="1064" t="s">
        <v>253</v>
      </c>
      <c r="B45" s="1065"/>
      <c r="C45" s="1065"/>
      <c r="D45" s="1065"/>
      <c r="E45" s="1065"/>
      <c r="F45" s="1065"/>
      <c r="G45" s="1065"/>
      <c r="H45" s="1065"/>
      <c r="I45" s="1065"/>
      <c r="J45" s="1065"/>
      <c r="K45" s="1065"/>
      <c r="L45" s="1065"/>
      <c r="M45" s="1065"/>
      <c r="N45" s="1066"/>
      <c r="O45" s="1065"/>
      <c r="P45" s="1065"/>
      <c r="Q45" s="1065"/>
      <c r="R45" s="1065"/>
      <c r="S45" s="1063"/>
      <c r="T45" s="1063"/>
      <c r="U45" s="1063"/>
      <c r="V45" s="1063"/>
      <c r="W45" s="1063"/>
      <c r="X45" s="1063"/>
      <c r="Y45" s="1063"/>
      <c r="Z45" s="1063"/>
      <c r="AA45" s="1063"/>
      <c r="AB45" s="1063"/>
      <c r="AC45" s="1063"/>
      <c r="AD45" s="1063"/>
      <c r="AE45" s="1063"/>
      <c r="AF45" s="1063"/>
      <c r="AG45" s="1063"/>
      <c r="AH45" s="1063"/>
      <c r="AI45" s="1063"/>
      <c r="AJ45" s="1063"/>
      <c r="AK45" s="1063"/>
      <c r="AL45" s="1063"/>
      <c r="AM45" s="1063"/>
      <c r="AN45" s="1063"/>
      <c r="AO45" s="1063"/>
      <c r="AP45" s="1063"/>
      <c r="AQ45" s="1063"/>
      <c r="AR45" s="1063"/>
      <c r="AS45" s="1063"/>
      <c r="AT45" s="1063"/>
      <c r="AU45" s="1063"/>
      <c r="AV45" s="1063"/>
      <c r="AW45" s="1063"/>
      <c r="AX45" s="1068">
        <f>AX6-AX21</f>
        <v>98.600000000000023</v>
      </c>
      <c r="AY45" s="1068">
        <f t="shared" ref="AY45:CE45" si="44">AY6-AY21</f>
        <v>149.33000000000004</v>
      </c>
      <c r="AZ45" s="1068">
        <f t="shared" si="44"/>
        <v>198.55499999999995</v>
      </c>
      <c r="BA45" s="1068">
        <f t="shared" si="44"/>
        <v>95.189999999999941</v>
      </c>
      <c r="BB45" s="1068">
        <f t="shared" si="44"/>
        <v>124.06000000000006</v>
      </c>
      <c r="BC45" s="1068">
        <f t="shared" si="44"/>
        <v>98.595000000000027</v>
      </c>
      <c r="BD45" s="1068">
        <f t="shared" si="44"/>
        <v>65.75</v>
      </c>
      <c r="BE45" s="1068">
        <f t="shared" si="44"/>
        <v>35.335000000000036</v>
      </c>
      <c r="BF45" s="1068">
        <f t="shared" si="44"/>
        <v>-65.410000000000082</v>
      </c>
      <c r="BG45" s="1068">
        <f t="shared" si="44"/>
        <v>38.25</v>
      </c>
      <c r="BH45" s="1068">
        <f t="shared" si="44"/>
        <v>70.773333333333255</v>
      </c>
      <c r="BI45" s="1068">
        <f t="shared" si="44"/>
        <v>86.509999999999991</v>
      </c>
      <c r="BJ45" s="1068">
        <f t="shared" si="44"/>
        <v>69.269999999999982</v>
      </c>
      <c r="BK45" s="1068">
        <f t="shared" si="44"/>
        <v>70.980000000000018</v>
      </c>
      <c r="BL45" s="1068">
        <f t="shared" si="44"/>
        <v>26.050000000000068</v>
      </c>
      <c r="BM45" s="1068">
        <f t="shared" si="44"/>
        <v>51.099999999999966</v>
      </c>
      <c r="BN45" s="1068">
        <f t="shared" si="44"/>
        <v>165.45000000000005</v>
      </c>
      <c r="BO45" s="1068">
        <f t="shared" si="44"/>
        <v>89.324999999999989</v>
      </c>
      <c r="BP45" s="1068">
        <f t="shared" si="44"/>
        <v>155.76999999999998</v>
      </c>
      <c r="BQ45" s="1068">
        <f t="shared" si="44"/>
        <v>129.63</v>
      </c>
      <c r="BR45" s="1068">
        <f t="shared" si="44"/>
        <v>110.5</v>
      </c>
      <c r="BS45" s="1068">
        <f t="shared" si="44"/>
        <v>167.57499999999993</v>
      </c>
      <c r="BT45" s="1068">
        <f t="shared" si="44"/>
        <v>74.295000000000073</v>
      </c>
      <c r="BU45" s="1068">
        <f t="shared" si="44"/>
        <v>-64.800000000000011</v>
      </c>
      <c r="BV45" s="1068">
        <f t="shared" si="44"/>
        <v>-109.03818181818184</v>
      </c>
      <c r="BW45" s="1068">
        <f t="shared" si="44"/>
        <v>-99.799999999999983</v>
      </c>
      <c r="BX45" s="1068">
        <f t="shared" si="44"/>
        <v>-90.466666666666669</v>
      </c>
      <c r="BY45" s="1068">
        <f t="shared" si="44"/>
        <v>42.730000000000018</v>
      </c>
      <c r="BZ45" s="1068">
        <f t="shared" si="44"/>
        <v>51.916666666666686</v>
      </c>
      <c r="CA45" s="1068">
        <f t="shared" si="44"/>
        <v>45.599999999999909</v>
      </c>
      <c r="CB45" s="1068">
        <f t="shared" si="44"/>
        <v>37.226969696969661</v>
      </c>
      <c r="CC45" s="1068">
        <f t="shared" si="44"/>
        <v>17.986666666666736</v>
      </c>
      <c r="CD45" s="1068">
        <f t="shared" si="44"/>
        <v>-55.550000000000011</v>
      </c>
      <c r="CE45" s="1068">
        <f t="shared" si="44"/>
        <v>-15.523333333333255</v>
      </c>
      <c r="CF45" s="1068">
        <f>CF6-CF21</f>
        <v>36.43333333333328</v>
      </c>
      <c r="CG45" s="1068">
        <f>CG6-CG21</f>
        <v>-78.266666666666595</v>
      </c>
      <c r="CH45" s="1068">
        <f>CH6-CH21</f>
        <v>-61.75</v>
      </c>
      <c r="CI45" s="1068">
        <f>CI6-CI21</f>
        <v>-24.800000000000011</v>
      </c>
    </row>
    <row r="46" spans="1:87" s="946" customFormat="1">
      <c r="A46" s="1048"/>
      <c r="B46" s="944"/>
      <c r="C46" s="944"/>
      <c r="D46" s="944"/>
      <c r="E46" s="944"/>
      <c r="F46" s="944"/>
      <c r="G46" s="944"/>
      <c r="H46" s="944"/>
      <c r="I46" s="944"/>
      <c r="J46" s="944"/>
      <c r="K46" s="944"/>
      <c r="L46" s="944"/>
      <c r="M46" s="944"/>
      <c r="N46" s="945"/>
      <c r="O46" s="944"/>
      <c r="P46" s="944"/>
      <c r="Q46" s="944"/>
      <c r="R46" s="944"/>
      <c r="AD46" s="959"/>
      <c r="AU46" s="959"/>
      <c r="BB46" s="1049"/>
    </row>
    <row r="47" spans="1:87">
      <c r="D47" s="948"/>
      <c r="E47" s="948"/>
      <c r="F47" s="948"/>
      <c r="G47" s="948"/>
      <c r="H47" s="948"/>
      <c r="I47" s="948"/>
      <c r="J47" s="948"/>
      <c r="K47" s="948"/>
      <c r="L47" s="948"/>
      <c r="M47" s="948"/>
      <c r="BU47" s="1118"/>
    </row>
    <row r="48" spans="1:87">
      <c r="D48" s="948"/>
      <c r="E48" s="948"/>
      <c r="F48" s="948"/>
      <c r="G48" s="948"/>
      <c r="H48" s="948"/>
      <c r="I48" s="948"/>
      <c r="J48" s="948"/>
      <c r="K48" s="948"/>
      <c r="L48" s="948"/>
      <c r="M48" s="948"/>
    </row>
    <row r="425" spans="1:80" s="947" customFormat="1">
      <c r="A425" s="880"/>
      <c r="I425" s="947">
        <v>333</v>
      </c>
      <c r="N425" s="949"/>
      <c r="S425" s="880"/>
      <c r="T425" s="880"/>
      <c r="U425" s="880"/>
      <c r="V425" s="880"/>
      <c r="W425" s="880"/>
      <c r="X425" s="880"/>
      <c r="Y425" s="880"/>
      <c r="Z425" s="880"/>
      <c r="AA425" s="880"/>
      <c r="AB425" s="880"/>
      <c r="AC425" s="880"/>
      <c r="AD425" s="956"/>
      <c r="AE425" s="880"/>
      <c r="AF425" s="880"/>
      <c r="AG425" s="880"/>
      <c r="AH425" s="880"/>
      <c r="AI425" s="880"/>
      <c r="AJ425" s="880"/>
      <c r="AK425" s="880"/>
      <c r="AL425" s="880"/>
      <c r="AM425" s="880"/>
      <c r="AN425" s="880"/>
      <c r="AO425" s="880"/>
      <c r="AP425" s="880"/>
      <c r="AQ425" s="880"/>
      <c r="AR425" s="880"/>
      <c r="AS425" s="880"/>
      <c r="AT425" s="880"/>
      <c r="AU425" s="880"/>
      <c r="AV425" s="880"/>
      <c r="AW425" s="880"/>
      <c r="AX425" s="880"/>
      <c r="AY425" s="880"/>
      <c r="AZ425" s="880"/>
      <c r="BA425" s="880"/>
      <c r="BB425" s="875"/>
      <c r="BC425" s="880"/>
      <c r="BD425" s="880"/>
      <c r="BE425" s="880"/>
      <c r="BF425" s="880"/>
      <c r="BG425" s="880"/>
      <c r="BH425" s="880"/>
      <c r="BI425" s="880"/>
      <c r="BJ425" s="880"/>
      <c r="BK425" s="880"/>
      <c r="BL425" s="880"/>
      <c r="BM425" s="880"/>
      <c r="BN425" s="880"/>
      <c r="BO425" s="880"/>
      <c r="BP425" s="880"/>
      <c r="BQ425" s="880"/>
      <c r="BR425" s="880"/>
      <c r="BS425" s="880"/>
      <c r="BT425" s="880"/>
      <c r="BU425" s="880"/>
      <c r="BV425" s="880"/>
      <c r="BW425" s="880"/>
      <c r="BX425" s="880"/>
      <c r="BY425" s="880"/>
      <c r="BZ425" s="880"/>
      <c r="CA425" s="880"/>
      <c r="CB425" s="880"/>
    </row>
    <row r="570" spans="14:14">
      <c r="N570" s="949">
        <v>32.659999999999997</v>
      </c>
    </row>
    <row r="572" spans="14:14">
      <c r="N572" s="949">
        <v>31.45</v>
      </c>
    </row>
    <row r="578" spans="14:14">
      <c r="N578" s="949">
        <v>26.62</v>
      </c>
    </row>
  </sheetData>
  <mergeCells count="9">
    <mergeCell ref="BH2:BS2"/>
    <mergeCell ref="BT2:CC2"/>
    <mergeCell ref="CF2:CI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CK578"/>
  <sheetViews>
    <sheetView topLeftCell="A6" zoomScale="80" zoomScaleNormal="80" workbookViewId="0">
      <selection activeCell="CK20" sqref="CK20:CK29"/>
    </sheetView>
  </sheetViews>
  <sheetFormatPr defaultColWidth="9.125" defaultRowHeight="18"/>
  <cols>
    <col min="1" max="1" width="38.625" style="432" customWidth="1"/>
    <col min="2" max="12" width="12.5" style="508" hidden="1" customWidth="1"/>
    <col min="13" max="13" width="11.5" style="508" hidden="1" customWidth="1"/>
    <col min="14" max="14" width="12.5" style="510" hidden="1" customWidth="1"/>
    <col min="15" max="17" width="12.5" style="508" hidden="1" customWidth="1"/>
    <col min="18" max="18" width="11.875" style="508" hidden="1" customWidth="1"/>
    <col min="19" max="20" width="10.5" style="432" hidden="1" customWidth="1"/>
    <col min="21" max="21" width="11.125" style="432" hidden="1" customWidth="1"/>
    <col min="22" max="22" width="10.875" style="432" hidden="1" customWidth="1"/>
    <col min="23" max="23" width="11.5" style="432" hidden="1" customWidth="1"/>
    <col min="24" max="24" width="10.5" style="432" hidden="1" customWidth="1"/>
    <col min="25" max="25" width="9.5" style="432" hidden="1" customWidth="1"/>
    <col min="26" max="26" width="11.125" style="432" hidden="1" customWidth="1"/>
    <col min="27" max="28" width="10.5" style="432" hidden="1" customWidth="1"/>
    <col min="29" max="29" width="10.875" style="432" hidden="1" customWidth="1"/>
    <col min="30" max="30" width="12.5" style="518" hidden="1" customWidth="1"/>
    <col min="31" max="35" width="9.5" style="432" hidden="1" customWidth="1"/>
    <col min="36" max="37" width="10.125" style="432" hidden="1" customWidth="1"/>
    <col min="38" max="38" width="11.125" style="432" hidden="1" customWidth="1"/>
    <col min="39" max="39" width="10.875" style="432" hidden="1" customWidth="1"/>
    <col min="40" max="40" width="11" style="432" hidden="1" customWidth="1"/>
    <col min="41" max="41" width="10.5" style="432" hidden="1" customWidth="1"/>
    <col min="42" max="42" width="9.125" style="432" hidden="1" customWidth="1"/>
    <col min="43" max="43" width="11.125" style="432" hidden="1" customWidth="1"/>
    <col min="44" max="45" width="10.5" style="432" hidden="1" customWidth="1"/>
    <col min="46" max="46" width="10.875" style="432" hidden="1" customWidth="1"/>
    <col min="47" max="48" width="11.875" style="432" hidden="1" customWidth="1"/>
    <col min="49" max="49" width="9.5" style="432" hidden="1" customWidth="1"/>
    <col min="50" max="50" width="11.5" style="432" hidden="1" customWidth="1"/>
    <col min="51" max="51" width="9.5" style="432" hidden="1" customWidth="1"/>
    <col min="52" max="52" width="10" style="432" hidden="1" customWidth="1"/>
    <col min="53" max="53" width="9.5" style="432" hidden="1" customWidth="1"/>
    <col min="54" max="54" width="9.125" hidden="1" customWidth="1"/>
    <col min="55" max="55" width="9.625" style="432" hidden="1" customWidth="1"/>
    <col min="56" max="56" width="9.5" style="432" hidden="1" customWidth="1"/>
    <col min="57" max="57" width="9.125" style="432" hidden="1" customWidth="1"/>
    <col min="58" max="58" width="9.875" style="432" hidden="1" customWidth="1"/>
    <col min="59" max="59" width="9.5" style="432" hidden="1" customWidth="1"/>
    <col min="60" max="64" width="12.5" style="432" hidden="1" customWidth="1"/>
    <col min="65" max="69" width="10.125" style="432" hidden="1" customWidth="1"/>
    <col min="70" max="70" width="11.375" style="432" hidden="1" customWidth="1"/>
    <col min="71" max="71" width="9.5" style="432" hidden="1" customWidth="1"/>
    <col min="72" max="75" width="9.75" style="432" hidden="1" customWidth="1"/>
    <col min="76" max="76" width="11.25" style="432" hidden="1" customWidth="1"/>
    <col min="77" max="78" width="10.5" style="432" hidden="1" customWidth="1"/>
    <col min="79" max="79" width="11.375" style="432" hidden="1" customWidth="1"/>
    <col min="80" max="80" width="10" style="432" hidden="1" customWidth="1"/>
    <col min="81" max="82" width="11.5" style="432" hidden="1" customWidth="1"/>
    <col min="83" max="83" width="11.625" style="432" hidden="1" customWidth="1"/>
    <col min="84" max="86" width="12.875" style="432" customWidth="1"/>
    <col min="87" max="87" width="14" style="432" customWidth="1"/>
    <col min="88" max="88" width="14.5" style="432" customWidth="1"/>
    <col min="89" max="89" width="67.25" style="880" customWidth="1"/>
    <col min="90" max="16384" width="9.125" style="432"/>
  </cols>
  <sheetData>
    <row r="1" spans="1:89" ht="18.75" thickBot="1">
      <c r="A1" s="428" t="s">
        <v>387</v>
      </c>
      <c r="B1" s="429"/>
      <c r="C1" s="429"/>
      <c r="D1" s="429"/>
      <c r="E1" s="429"/>
      <c r="F1" s="429"/>
      <c r="G1" s="429"/>
      <c r="H1" s="429"/>
      <c r="I1" s="429"/>
      <c r="J1" s="429"/>
      <c r="K1" s="429"/>
      <c r="L1" s="430"/>
      <c r="M1" s="430"/>
      <c r="N1" s="431"/>
      <c r="O1" s="431"/>
      <c r="P1" s="431"/>
      <c r="Q1" s="431"/>
      <c r="R1" s="431"/>
      <c r="BB1" s="548"/>
    </row>
    <row r="2" spans="1:89" ht="18.75" thickBot="1">
      <c r="A2" s="533"/>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748"/>
      <c r="CE2" s="748"/>
      <c r="CF2" s="1236">
        <v>2021</v>
      </c>
      <c r="CG2" s="1236"/>
      <c r="CH2" s="1236"/>
      <c r="CI2" s="1236"/>
      <c r="CJ2" s="1236"/>
    </row>
    <row r="3" spans="1:89" ht="18.75" thickBot="1">
      <c r="A3" s="580" t="s">
        <v>246</v>
      </c>
      <c r="B3" s="433">
        <v>42005</v>
      </c>
      <c r="C3" s="434">
        <v>42036</v>
      </c>
      <c r="D3" s="434">
        <v>42064</v>
      </c>
      <c r="E3" s="434">
        <v>42095</v>
      </c>
      <c r="F3" s="434">
        <v>42125</v>
      </c>
      <c r="G3" s="434">
        <v>42156</v>
      </c>
      <c r="H3" s="434">
        <v>42186</v>
      </c>
      <c r="I3" s="434">
        <v>42217</v>
      </c>
      <c r="J3" s="434">
        <v>42248</v>
      </c>
      <c r="K3" s="435">
        <v>42278</v>
      </c>
      <c r="L3" s="435">
        <v>42309</v>
      </c>
      <c r="M3" s="436">
        <v>42339</v>
      </c>
      <c r="N3" s="437" t="s">
        <v>55</v>
      </c>
      <c r="O3" s="434" t="s">
        <v>233</v>
      </c>
      <c r="P3" s="438" t="s">
        <v>234</v>
      </c>
      <c r="Q3" s="434" t="s">
        <v>235</v>
      </c>
      <c r="R3" s="439">
        <v>2015</v>
      </c>
      <c r="S3" s="440">
        <v>42370</v>
      </c>
      <c r="T3" s="441">
        <v>42401</v>
      </c>
      <c r="U3" s="441">
        <v>42430</v>
      </c>
      <c r="V3" s="441">
        <v>42461</v>
      </c>
      <c r="W3" s="441">
        <v>42491</v>
      </c>
      <c r="X3" s="441">
        <v>42522</v>
      </c>
      <c r="Y3" s="441">
        <v>42552</v>
      </c>
      <c r="Z3" s="441">
        <v>42583</v>
      </c>
      <c r="AA3" s="441">
        <v>42614</v>
      </c>
      <c r="AB3" s="514">
        <v>42644</v>
      </c>
      <c r="AC3" s="522">
        <v>42675</v>
      </c>
      <c r="AD3" s="517">
        <v>42705</v>
      </c>
      <c r="AE3" s="442" t="s">
        <v>79</v>
      </c>
      <c r="AF3" s="443" t="s">
        <v>80</v>
      </c>
      <c r="AG3" s="443" t="s">
        <v>81</v>
      </c>
      <c r="AH3" s="443" t="s">
        <v>82</v>
      </c>
      <c r="AI3" s="529">
        <v>2016</v>
      </c>
      <c r="AJ3" s="581">
        <v>42736</v>
      </c>
      <c r="AK3" s="526">
        <v>42767</v>
      </c>
      <c r="AL3" s="526">
        <v>42795</v>
      </c>
      <c r="AM3" s="526">
        <v>42826</v>
      </c>
      <c r="AN3" s="526">
        <v>42856</v>
      </c>
      <c r="AO3" s="526">
        <v>42887</v>
      </c>
      <c r="AP3" s="526">
        <v>42917</v>
      </c>
      <c r="AQ3" s="526">
        <v>42948</v>
      </c>
      <c r="AR3" s="526">
        <v>42979</v>
      </c>
      <c r="AS3" s="526">
        <v>43009</v>
      </c>
      <c r="AT3" s="526">
        <v>43040</v>
      </c>
      <c r="AU3" s="582">
        <v>43070</v>
      </c>
      <c r="AV3" s="573">
        <v>43101</v>
      </c>
      <c r="AW3" s="527">
        <v>43132</v>
      </c>
      <c r="AX3" s="527">
        <v>43160</v>
      </c>
      <c r="AY3" s="527">
        <v>43191</v>
      </c>
      <c r="AZ3" s="527">
        <v>43221</v>
      </c>
      <c r="BA3" s="527">
        <v>43252</v>
      </c>
      <c r="BB3" s="528">
        <v>43283</v>
      </c>
      <c r="BC3" s="528">
        <v>43315</v>
      </c>
      <c r="BD3" s="528">
        <v>43347</v>
      </c>
      <c r="BE3" s="528">
        <v>43378</v>
      </c>
      <c r="BF3" s="528">
        <v>43410</v>
      </c>
      <c r="BG3" s="528">
        <v>43441</v>
      </c>
      <c r="BH3" s="716">
        <v>43466</v>
      </c>
      <c r="BI3" s="716">
        <v>43497</v>
      </c>
      <c r="BJ3" s="716">
        <v>43526</v>
      </c>
      <c r="BK3" s="716">
        <v>43556</v>
      </c>
      <c r="BL3" s="717">
        <v>43586</v>
      </c>
      <c r="BM3" s="717">
        <v>43617</v>
      </c>
      <c r="BN3" s="717">
        <v>43647</v>
      </c>
      <c r="BO3" s="717">
        <v>43678</v>
      </c>
      <c r="BP3" s="717">
        <v>43709</v>
      </c>
      <c r="BQ3" s="717">
        <v>43739</v>
      </c>
      <c r="BR3" s="717">
        <v>43770</v>
      </c>
      <c r="BS3" s="718">
        <v>43800</v>
      </c>
      <c r="BT3" s="736">
        <v>43832</v>
      </c>
      <c r="BU3" s="721">
        <v>43863</v>
      </c>
      <c r="BV3" s="721">
        <v>43892</v>
      </c>
      <c r="BW3" s="721">
        <v>43923</v>
      </c>
      <c r="BX3" s="721">
        <v>43952</v>
      </c>
      <c r="BY3" s="721">
        <v>43983</v>
      </c>
      <c r="BZ3" s="721">
        <v>44013</v>
      </c>
      <c r="CA3" s="721">
        <v>44044</v>
      </c>
      <c r="CB3" s="721">
        <v>44075</v>
      </c>
      <c r="CC3" s="721">
        <v>44105</v>
      </c>
      <c r="CD3" s="721">
        <v>44136</v>
      </c>
      <c r="CE3" s="721">
        <v>44166</v>
      </c>
      <c r="CF3" s="1114">
        <v>44197</v>
      </c>
      <c r="CG3" s="1114">
        <v>44228</v>
      </c>
      <c r="CH3" s="803">
        <v>44256</v>
      </c>
      <c r="CI3" s="803">
        <v>44287</v>
      </c>
      <c r="CJ3" s="1130">
        <v>44317</v>
      </c>
    </row>
    <row r="4" spans="1:89">
      <c r="A4" s="534" t="s">
        <v>247</v>
      </c>
      <c r="B4" s="579">
        <v>45.574285714285715</v>
      </c>
      <c r="C4" s="445">
        <v>55.847249999999995</v>
      </c>
      <c r="D4" s="445">
        <v>54.657727272727271</v>
      </c>
      <c r="E4" s="445">
        <v>58.549523809523819</v>
      </c>
      <c r="F4" s="445">
        <v>63.556999999999995</v>
      </c>
      <c r="G4" s="445">
        <v>61.788095238095245</v>
      </c>
      <c r="H4" s="445">
        <v>56.154130434782623</v>
      </c>
      <c r="I4" s="445">
        <v>47.872619047619047</v>
      </c>
      <c r="J4" s="445">
        <v>45.37909090909092</v>
      </c>
      <c r="K4" s="446">
        <v>45.838636363636354</v>
      </c>
      <c r="L4" s="446">
        <v>41.794047619047618</v>
      </c>
      <c r="M4" s="447">
        <v>34.515217391304354</v>
      </c>
      <c r="N4" s="444">
        <f>AVERAGE(B4:D4)</f>
        <v>52.026420995670996</v>
      </c>
      <c r="O4" s="445">
        <f>AVERAGE(E4:G4)</f>
        <v>61.29820634920636</v>
      </c>
      <c r="P4" s="445">
        <f>AVERAGE(H4:J4)</f>
        <v>49.801946797164192</v>
      </c>
      <c r="Q4" s="445">
        <f>AVERAGE(K4:M4)</f>
        <v>40.715967124662775</v>
      </c>
      <c r="R4" s="447">
        <f>AVERAGE(B4:M4)</f>
        <v>50.960635316676083</v>
      </c>
      <c r="S4" s="448">
        <v>26.809500000000003</v>
      </c>
      <c r="T4" s="449">
        <v>29.4</v>
      </c>
      <c r="U4" s="449">
        <v>35.1</v>
      </c>
      <c r="V4" s="449">
        <v>39.028095238095247</v>
      </c>
      <c r="W4" s="449">
        <v>44.267727272727271</v>
      </c>
      <c r="X4" s="449">
        <v>46.370526315789469</v>
      </c>
      <c r="Y4" s="449">
        <v>42.46</v>
      </c>
      <c r="Z4" s="449">
        <v>43.702272727272721</v>
      </c>
      <c r="AA4" s="449">
        <v>43.329523809523813</v>
      </c>
      <c r="AB4" s="515">
        <v>48.984523809523807</v>
      </c>
      <c r="AC4" s="523">
        <v>43.864545454545457</v>
      </c>
      <c r="AD4" s="519">
        <v>52.097619047619055</v>
      </c>
      <c r="AE4" s="450">
        <f t="shared" ref="AE4:AE7" si="0">AVERAGE(S4:U4)</f>
        <v>30.436500000000006</v>
      </c>
      <c r="AF4" s="451">
        <f t="shared" ref="AF4:AF7" si="1">AVERAGE(V4:X4)</f>
        <v>43.222116275537331</v>
      </c>
      <c r="AG4" s="451">
        <f>AVERAGE(Y4:AA4)</f>
        <v>43.163932178932178</v>
      </c>
      <c r="AH4" s="451">
        <f>AVERAGE(AB4:AD4)</f>
        <v>48.315562770562771</v>
      </c>
      <c r="AI4" s="530">
        <f t="shared" ref="AI4:AI7" si="2">AVERAGE(S4:AD4)</f>
        <v>41.284527806258076</v>
      </c>
      <c r="AJ4" s="570">
        <v>53.72</v>
      </c>
      <c r="AK4" s="532">
        <v>54.44</v>
      </c>
      <c r="AL4" s="532">
        <v>51.2</v>
      </c>
      <c r="AM4" s="532">
        <v>52.29</v>
      </c>
      <c r="AN4" s="532">
        <v>50.54</v>
      </c>
      <c r="AO4" s="532">
        <v>46.47</v>
      </c>
      <c r="AP4" s="532">
        <v>47.57</v>
      </c>
      <c r="AQ4" s="532">
        <v>50.22</v>
      </c>
      <c r="AR4" s="532">
        <v>53.668499999999995</v>
      </c>
      <c r="AS4" s="532">
        <v>55.55</v>
      </c>
      <c r="AT4" s="532">
        <v>60.82</v>
      </c>
      <c r="AU4" s="574">
        <v>61.6</v>
      </c>
      <c r="AV4" s="532">
        <v>66.19</v>
      </c>
      <c r="AW4" s="532">
        <v>62.72</v>
      </c>
      <c r="AX4" s="532">
        <v>62.74</v>
      </c>
      <c r="AY4" s="532">
        <v>68.27</v>
      </c>
      <c r="AZ4" s="532">
        <v>74.41</v>
      </c>
      <c r="BA4" s="532">
        <v>73.59</v>
      </c>
      <c r="BB4" s="532">
        <v>73.12</v>
      </c>
      <c r="BC4" s="532">
        <v>72.489999999999995</v>
      </c>
      <c r="BD4" s="532">
        <v>75</v>
      </c>
      <c r="BE4" s="532">
        <v>79.39</v>
      </c>
      <c r="BF4" s="532">
        <v>65.56</v>
      </c>
      <c r="BG4" s="532">
        <v>57.32</v>
      </c>
      <c r="BH4" s="677">
        <v>59.08</v>
      </c>
      <c r="BI4" s="677">
        <v>64.569999999999993</v>
      </c>
      <c r="BJ4" s="677">
        <v>66.930000000000007</v>
      </c>
      <c r="BK4" s="677">
        <v>70.95</v>
      </c>
      <c r="BL4" s="677">
        <v>69.38</v>
      </c>
      <c r="BM4" s="677">
        <v>61.76</v>
      </c>
      <c r="BN4" s="677">
        <v>63.25</v>
      </c>
      <c r="BO4" s="677">
        <v>59.11</v>
      </c>
      <c r="BP4" s="677">
        <v>61.12</v>
      </c>
      <c r="BQ4" s="677">
        <v>59.37</v>
      </c>
      <c r="BR4" s="677">
        <v>61.8</v>
      </c>
      <c r="BS4" s="722">
        <v>64</v>
      </c>
      <c r="BT4" s="677">
        <v>64.290000000000006</v>
      </c>
      <c r="BU4" s="737">
        <v>54.22</v>
      </c>
      <c r="BV4" s="737">
        <v>33.700000000000003</v>
      </c>
      <c r="BW4" s="737">
        <v>20.39</v>
      </c>
      <c r="BX4" s="737">
        <v>30.47</v>
      </c>
      <c r="BY4" s="737">
        <v>40.79</v>
      </c>
      <c r="BZ4" s="737">
        <v>43</v>
      </c>
      <c r="CA4" s="737">
        <v>43.987250000000003</v>
      </c>
      <c r="CB4" s="737">
        <v>41.49522727272727</v>
      </c>
      <c r="CC4" s="737">
        <v>40.661136363636366</v>
      </c>
      <c r="CD4" s="737">
        <v>43.39</v>
      </c>
      <c r="CE4" s="737">
        <v>49.7</v>
      </c>
      <c r="CF4" s="1121">
        <v>54.77</v>
      </c>
      <c r="CG4" s="699">
        <v>58</v>
      </c>
      <c r="CH4" s="699">
        <v>57.5</v>
      </c>
      <c r="CI4" s="699">
        <v>56.9</v>
      </c>
      <c r="CJ4" s="1097">
        <v>56.8</v>
      </c>
    </row>
    <row r="5" spans="1:89" ht="18" customHeight="1">
      <c r="A5" s="583" t="s">
        <v>248</v>
      </c>
      <c r="B5" s="578">
        <v>45.234285714285711</v>
      </c>
      <c r="C5" s="461">
        <v>57.652500000000011</v>
      </c>
      <c r="D5" s="461">
        <v>57.384545454545453</v>
      </c>
      <c r="E5" s="461">
        <v>59.560952380952379</v>
      </c>
      <c r="F5" s="461">
        <v>62.038000000000011</v>
      </c>
      <c r="G5" s="461">
        <v>60.888571428571431</v>
      </c>
      <c r="H5" s="461">
        <v>53.11</v>
      </c>
      <c r="I5" s="461">
        <v>45.976190476190474</v>
      </c>
      <c r="J5" s="461">
        <v>46.822727272727271</v>
      </c>
      <c r="K5" s="462">
        <v>48.924545454545459</v>
      </c>
      <c r="L5" s="462">
        <v>48.988095238095241</v>
      </c>
      <c r="M5" s="549">
        <v>45.648260869565213</v>
      </c>
      <c r="N5" s="460">
        <f t="shared" ref="N5:N7" si="3">AVERAGE(B5:D5)</f>
        <v>53.423777056277061</v>
      </c>
      <c r="O5" s="461">
        <f t="shared" ref="O5:O7" si="4">AVERAGE(E5:G5)</f>
        <v>60.829174603174607</v>
      </c>
      <c r="P5" s="461">
        <f t="shared" ref="P5:P7" si="5">AVERAGE(H5:J5)</f>
        <v>48.636305916305908</v>
      </c>
      <c r="Q5" s="461">
        <f t="shared" ref="Q5:Q7" si="6">AVERAGE(K5:M5)</f>
        <v>47.85363385406864</v>
      </c>
      <c r="R5" s="549">
        <f t="shared" ref="R5" si="7">AVERAGE(B5:M5)</f>
        <v>52.685722857456547</v>
      </c>
      <c r="S5" s="550">
        <v>36.601499999999994</v>
      </c>
      <c r="T5" s="551">
        <v>33.940952380952382</v>
      </c>
      <c r="U5" s="551">
        <v>39</v>
      </c>
      <c r="V5" s="551">
        <v>42.356666666666662</v>
      </c>
      <c r="W5" s="551">
        <v>44.047142857142859</v>
      </c>
      <c r="X5" s="551">
        <v>45.6</v>
      </c>
      <c r="Y5" s="551">
        <v>41.63</v>
      </c>
      <c r="Z5" s="551">
        <v>39.857727272727274</v>
      </c>
      <c r="AA5" s="551">
        <v>42.395238095238085</v>
      </c>
      <c r="AB5" s="552">
        <v>47.552857142857142</v>
      </c>
      <c r="AC5" s="553">
        <v>46.686363636363645</v>
      </c>
      <c r="AD5" s="554">
        <v>51.287142857142854</v>
      </c>
      <c r="AE5" s="555">
        <f t="shared" si="0"/>
        <v>36.514150793650792</v>
      </c>
      <c r="AF5" s="556">
        <f t="shared" si="1"/>
        <v>44.001269841269838</v>
      </c>
      <c r="AG5" s="556">
        <f t="shared" ref="AG5:AG7" si="8">AVERAGE(Y5:AA5)</f>
        <v>41.294321789321792</v>
      </c>
      <c r="AH5" s="556">
        <f t="shared" ref="AH5:AH7" si="9">AVERAGE(AB5:AD5)</f>
        <v>48.508787878787878</v>
      </c>
      <c r="AI5" s="575">
        <f t="shared" si="2"/>
        <v>42.579632575757572</v>
      </c>
      <c r="AJ5" s="571">
        <v>55.52</v>
      </c>
      <c r="AK5" s="558">
        <v>56.49</v>
      </c>
      <c r="AL5" s="558">
        <v>50.66</v>
      </c>
      <c r="AM5" s="558">
        <v>52.15</v>
      </c>
      <c r="AN5" s="558">
        <v>48.56</v>
      </c>
      <c r="AO5" s="558">
        <v>44.79</v>
      </c>
      <c r="AP5" s="558">
        <v>45.69</v>
      </c>
      <c r="AQ5" s="558">
        <v>50.32</v>
      </c>
      <c r="AR5" s="558">
        <v>54.911500000000004</v>
      </c>
      <c r="AS5" s="558">
        <v>57.58</v>
      </c>
      <c r="AT5" s="558">
        <v>64.64</v>
      </c>
      <c r="AU5" s="559">
        <v>65.012500000000017</v>
      </c>
      <c r="AV5" s="558">
        <v>66.13</v>
      </c>
      <c r="AW5" s="558">
        <v>61.23</v>
      </c>
      <c r="AX5" s="558">
        <v>62.9</v>
      </c>
      <c r="AY5" s="558">
        <v>66.87</v>
      </c>
      <c r="AZ5" s="558">
        <v>74.52</v>
      </c>
      <c r="BA5" s="558">
        <v>70.66</v>
      </c>
      <c r="BB5" s="558">
        <v>72.09</v>
      </c>
      <c r="BC5" s="532">
        <v>71.58</v>
      </c>
      <c r="BD5" s="532">
        <v>73</v>
      </c>
      <c r="BE5" s="532">
        <v>74.69</v>
      </c>
      <c r="BF5" s="532">
        <v>56.76</v>
      </c>
      <c r="BG5" s="665">
        <v>53</v>
      </c>
      <c r="BH5" s="557">
        <v>51.66</v>
      </c>
      <c r="BI5" s="677">
        <v>56.39</v>
      </c>
      <c r="BJ5" s="677">
        <v>60.03</v>
      </c>
      <c r="BK5" s="677">
        <v>63.22</v>
      </c>
      <c r="BL5" s="677">
        <v>59.95</v>
      </c>
      <c r="BM5" s="677">
        <v>51.65</v>
      </c>
      <c r="BN5" s="677">
        <v>55.55</v>
      </c>
      <c r="BO5" s="677">
        <v>50.55</v>
      </c>
      <c r="BP5" s="677">
        <v>54.03</v>
      </c>
      <c r="BQ5" s="677">
        <v>56.82</v>
      </c>
      <c r="BR5" s="677">
        <v>59</v>
      </c>
      <c r="BS5" s="723">
        <v>64.3</v>
      </c>
      <c r="BT5" s="677">
        <v>60.88</v>
      </c>
      <c r="BU5" s="737">
        <v>52.3</v>
      </c>
      <c r="BV5" s="737">
        <v>31.829090909090908</v>
      </c>
      <c r="BW5" s="737">
        <v>18.55</v>
      </c>
      <c r="BX5" s="737">
        <v>26.3</v>
      </c>
      <c r="BY5" s="737">
        <v>38.97</v>
      </c>
      <c r="BZ5" s="737">
        <v>41.75</v>
      </c>
      <c r="CA5" s="737">
        <v>42.899999999999991</v>
      </c>
      <c r="CB5" s="737">
        <v>42.988181818181815</v>
      </c>
      <c r="CC5" s="737">
        <v>41.730000000000004</v>
      </c>
      <c r="CD5" s="737">
        <v>40.549999999999997</v>
      </c>
      <c r="CE5" s="737">
        <v>47.59</v>
      </c>
      <c r="CF5" s="1121">
        <v>55.58</v>
      </c>
      <c r="CG5" s="699">
        <v>58.96</v>
      </c>
      <c r="CH5" s="699">
        <v>57.99</v>
      </c>
      <c r="CI5" s="699">
        <v>57.1</v>
      </c>
      <c r="CJ5" s="1097">
        <v>56.18</v>
      </c>
    </row>
    <row r="6" spans="1:89" ht="18.75" customHeight="1" thickBot="1">
      <c r="A6" s="583" t="s">
        <v>249</v>
      </c>
      <c r="B6" s="578"/>
      <c r="C6" s="461"/>
      <c r="D6" s="461"/>
      <c r="E6" s="461"/>
      <c r="F6" s="461"/>
      <c r="G6" s="461"/>
      <c r="H6" s="461"/>
      <c r="I6" s="461"/>
      <c r="J6" s="461"/>
      <c r="K6" s="462"/>
      <c r="L6" s="462"/>
      <c r="M6" s="549"/>
      <c r="N6" s="460"/>
      <c r="O6" s="461"/>
      <c r="P6" s="461"/>
      <c r="Q6" s="461"/>
      <c r="R6" s="549"/>
      <c r="S6" s="550"/>
      <c r="T6" s="551"/>
      <c r="U6" s="551"/>
      <c r="V6" s="551"/>
      <c r="W6" s="551"/>
      <c r="X6" s="551"/>
      <c r="Y6" s="551"/>
      <c r="Z6" s="551"/>
      <c r="AA6" s="551"/>
      <c r="AB6" s="552"/>
      <c r="AC6" s="553"/>
      <c r="AD6" s="554"/>
      <c r="AE6" s="555"/>
      <c r="AF6" s="556"/>
      <c r="AG6" s="556"/>
      <c r="AH6" s="556"/>
      <c r="AI6" s="575"/>
      <c r="AJ6" s="584"/>
      <c r="AK6" s="585"/>
      <c r="AL6" s="585"/>
      <c r="AM6" s="585"/>
      <c r="AN6" s="585"/>
      <c r="AO6" s="585"/>
      <c r="AP6" s="585"/>
      <c r="AQ6" s="585"/>
      <c r="AR6" s="585"/>
      <c r="AS6" s="585"/>
      <c r="AT6" s="585"/>
      <c r="AU6" s="586"/>
      <c r="AV6" s="558">
        <v>603</v>
      </c>
      <c r="AW6" s="558">
        <f t="shared" ref="AW6:BP6" si="10">(AW5*9)+15</f>
        <v>566.06999999999994</v>
      </c>
      <c r="AX6" s="558">
        <f t="shared" si="10"/>
        <v>581.1</v>
      </c>
      <c r="AY6" s="558">
        <f t="shared" si="10"/>
        <v>616.83000000000004</v>
      </c>
      <c r="AZ6" s="558">
        <f t="shared" si="10"/>
        <v>685.68</v>
      </c>
      <c r="BA6" s="558">
        <f t="shared" si="10"/>
        <v>650.93999999999994</v>
      </c>
      <c r="BB6" s="558">
        <f t="shared" si="10"/>
        <v>663.81000000000006</v>
      </c>
      <c r="BC6" s="532">
        <f t="shared" si="10"/>
        <v>659.22</v>
      </c>
      <c r="BD6" s="532">
        <f t="shared" si="10"/>
        <v>672</v>
      </c>
      <c r="BE6" s="532">
        <f t="shared" si="10"/>
        <v>687.21</v>
      </c>
      <c r="BF6" s="532">
        <f t="shared" si="10"/>
        <v>525.83999999999992</v>
      </c>
      <c r="BG6" s="567">
        <f t="shared" si="10"/>
        <v>492</v>
      </c>
      <c r="BH6" s="557">
        <f t="shared" si="10"/>
        <v>479.93999999999994</v>
      </c>
      <c r="BI6" s="677">
        <f t="shared" si="10"/>
        <v>522.51</v>
      </c>
      <c r="BJ6" s="677">
        <f t="shared" si="10"/>
        <v>555.27</v>
      </c>
      <c r="BK6" s="677">
        <f t="shared" si="10"/>
        <v>583.98</v>
      </c>
      <c r="BL6" s="677">
        <f t="shared" si="10"/>
        <v>554.55000000000007</v>
      </c>
      <c r="BM6" s="677">
        <f t="shared" si="10"/>
        <v>479.84999999999997</v>
      </c>
      <c r="BN6" s="677">
        <f t="shared" si="10"/>
        <v>514.95000000000005</v>
      </c>
      <c r="BO6" s="677">
        <f t="shared" si="10"/>
        <v>469.95</v>
      </c>
      <c r="BP6" s="677">
        <f t="shared" si="10"/>
        <v>501.27</v>
      </c>
      <c r="BQ6" s="677">
        <f>(BQ5*9)+12</f>
        <v>523.38</v>
      </c>
      <c r="BR6" s="677">
        <f>(BR5*9)+12</f>
        <v>543</v>
      </c>
      <c r="BS6" s="723">
        <f>(BS5*9)+12</f>
        <v>590.69999999999993</v>
      </c>
      <c r="BT6" s="709">
        <f>(BT5*9)+12</f>
        <v>559.92000000000007</v>
      </c>
      <c r="BU6" s="737">
        <f>(BU5*9)+12</f>
        <v>482.7</v>
      </c>
      <c r="BV6" s="737">
        <f t="shared" ref="BV6:CI6" si="11">(BV5*9)+12</f>
        <v>298.46181818181816</v>
      </c>
      <c r="BW6" s="737">
        <f t="shared" si="11"/>
        <v>178.95000000000002</v>
      </c>
      <c r="BX6" s="737">
        <f t="shared" si="11"/>
        <v>248.70000000000002</v>
      </c>
      <c r="BY6" s="737">
        <f t="shared" si="11"/>
        <v>362.73</v>
      </c>
      <c r="BZ6" s="737">
        <f t="shared" si="11"/>
        <v>387.75</v>
      </c>
      <c r="CA6" s="737">
        <f t="shared" si="11"/>
        <v>398.09999999999991</v>
      </c>
      <c r="CB6" s="737">
        <f t="shared" si="11"/>
        <v>398.89363636363635</v>
      </c>
      <c r="CC6" s="737">
        <f t="shared" si="11"/>
        <v>387.57000000000005</v>
      </c>
      <c r="CD6" s="737">
        <f t="shared" si="11"/>
        <v>376.95</v>
      </c>
      <c r="CE6" s="737">
        <f t="shared" si="11"/>
        <v>440.31000000000006</v>
      </c>
      <c r="CF6" s="1121">
        <f t="shared" si="11"/>
        <v>512.22</v>
      </c>
      <c r="CG6" s="699">
        <f t="shared" si="11"/>
        <v>542.64</v>
      </c>
      <c r="CH6" s="699">
        <f t="shared" si="11"/>
        <v>533.91</v>
      </c>
      <c r="CI6" s="699">
        <f t="shared" si="11"/>
        <v>525.9</v>
      </c>
      <c r="CJ6" s="1097">
        <f t="shared" ref="CJ6" si="12">(CJ5*9)+12</f>
        <v>517.62</v>
      </c>
    </row>
    <row r="7" spans="1:89" ht="18" customHeight="1">
      <c r="A7" s="587" t="s">
        <v>239</v>
      </c>
      <c r="B7" s="588">
        <v>440</v>
      </c>
      <c r="C7" s="589">
        <v>462</v>
      </c>
      <c r="D7" s="589">
        <v>484</v>
      </c>
      <c r="E7" s="589">
        <v>464</v>
      </c>
      <c r="F7" s="589">
        <v>469</v>
      </c>
      <c r="G7" s="589">
        <v>419</v>
      </c>
      <c r="H7" s="589">
        <v>407</v>
      </c>
      <c r="I7" s="589">
        <v>379</v>
      </c>
      <c r="J7" s="589">
        <v>327</v>
      </c>
      <c r="K7" s="590">
        <v>362</v>
      </c>
      <c r="L7" s="591">
        <v>411</v>
      </c>
      <c r="M7" s="592">
        <v>466</v>
      </c>
      <c r="N7" s="593">
        <f t="shared" si="3"/>
        <v>462</v>
      </c>
      <c r="O7" s="589">
        <f t="shared" si="4"/>
        <v>450.66666666666669</v>
      </c>
      <c r="P7" s="589">
        <f t="shared" si="5"/>
        <v>371</v>
      </c>
      <c r="Q7" s="589">
        <f t="shared" si="6"/>
        <v>413</v>
      </c>
      <c r="R7" s="592">
        <f>AVERAGE(B7:M7)</f>
        <v>424.16666666666669</v>
      </c>
      <c r="S7" s="594">
        <v>363</v>
      </c>
      <c r="T7" s="595">
        <v>297</v>
      </c>
      <c r="U7" s="595">
        <v>302</v>
      </c>
      <c r="V7" s="595">
        <v>332</v>
      </c>
      <c r="W7" s="595">
        <v>347</v>
      </c>
      <c r="X7" s="595">
        <v>344</v>
      </c>
      <c r="Y7" s="595">
        <v>301</v>
      </c>
      <c r="Z7" s="595">
        <v>287</v>
      </c>
      <c r="AA7" s="595">
        <v>305</v>
      </c>
      <c r="AB7" s="596">
        <v>352</v>
      </c>
      <c r="AC7" s="597">
        <v>410</v>
      </c>
      <c r="AD7" s="598">
        <v>396</v>
      </c>
      <c r="AE7" s="599">
        <f t="shared" si="0"/>
        <v>320.66666666666669</v>
      </c>
      <c r="AF7" s="600">
        <f t="shared" si="1"/>
        <v>341</v>
      </c>
      <c r="AG7" s="600">
        <f t="shared" si="8"/>
        <v>297.66666666666669</v>
      </c>
      <c r="AH7" s="600">
        <f t="shared" si="9"/>
        <v>386</v>
      </c>
      <c r="AI7" s="601">
        <f t="shared" si="2"/>
        <v>336.33333333333331</v>
      </c>
      <c r="AJ7" s="602">
        <f>(AJ8+AJ9)/2</f>
        <v>465</v>
      </c>
      <c r="AK7" s="603">
        <f t="shared" ref="AK7:AU7" si="13">(AK8+AK9)/2</f>
        <v>555</v>
      </c>
      <c r="AL7" s="603">
        <f t="shared" si="13"/>
        <v>540</v>
      </c>
      <c r="AM7" s="603">
        <f t="shared" si="13"/>
        <v>460</v>
      </c>
      <c r="AN7" s="603">
        <f t="shared" si="13"/>
        <v>387.5</v>
      </c>
      <c r="AO7" s="603">
        <f t="shared" si="13"/>
        <v>387.5</v>
      </c>
      <c r="AP7" s="603">
        <f t="shared" si="13"/>
        <v>355</v>
      </c>
      <c r="AQ7" s="603">
        <f t="shared" si="13"/>
        <v>440</v>
      </c>
      <c r="AR7" s="603">
        <f t="shared" si="13"/>
        <v>490</v>
      </c>
      <c r="AS7" s="603">
        <f t="shared" si="13"/>
        <v>577.5</v>
      </c>
      <c r="AT7" s="603">
        <f t="shared" si="13"/>
        <v>577.5</v>
      </c>
      <c r="AU7" s="604">
        <f t="shared" si="13"/>
        <v>580</v>
      </c>
      <c r="AV7" s="605">
        <f>(AV8+AV9)/2</f>
        <v>580</v>
      </c>
      <c r="AW7" s="606">
        <f t="shared" ref="AW7:CI7" si="14">(AW8+AW9)/2</f>
        <v>515</v>
      </c>
      <c r="AX7" s="649">
        <f t="shared" si="14"/>
        <v>472.5</v>
      </c>
      <c r="AY7" s="649">
        <f>(AY8+AY9)/2</f>
        <v>472.5</v>
      </c>
      <c r="AZ7" s="649">
        <f t="shared" si="14"/>
        <v>502.5</v>
      </c>
      <c r="BA7" s="649">
        <f t="shared" si="14"/>
        <v>560</v>
      </c>
      <c r="BB7" s="649">
        <f t="shared" si="14"/>
        <v>562.5</v>
      </c>
      <c r="BC7" s="649">
        <f t="shared" si="14"/>
        <v>587.5</v>
      </c>
      <c r="BD7" s="649">
        <f t="shared" si="14"/>
        <v>617.5</v>
      </c>
      <c r="BE7" s="649">
        <f t="shared" si="14"/>
        <v>655</v>
      </c>
      <c r="BF7" s="649">
        <f t="shared" si="14"/>
        <v>532.5</v>
      </c>
      <c r="BG7" s="649">
        <f t="shared" si="14"/>
        <v>430</v>
      </c>
      <c r="BH7" s="649">
        <f t="shared" si="14"/>
        <v>425</v>
      </c>
      <c r="BI7" s="649">
        <f t="shared" si="14"/>
        <v>455</v>
      </c>
      <c r="BJ7" s="649">
        <f t="shared" si="14"/>
        <v>505</v>
      </c>
      <c r="BK7" s="649">
        <f t="shared" si="14"/>
        <v>525</v>
      </c>
      <c r="BL7" s="649">
        <f t="shared" si="14"/>
        <v>527.5</v>
      </c>
      <c r="BM7" s="649">
        <f t="shared" si="14"/>
        <v>422.5</v>
      </c>
      <c r="BN7" s="649">
        <f t="shared" si="14"/>
        <v>365</v>
      </c>
      <c r="BO7" s="649">
        <f t="shared" si="14"/>
        <v>365</v>
      </c>
      <c r="BP7" s="649">
        <f t="shared" si="14"/>
        <v>355</v>
      </c>
      <c r="BQ7" s="649">
        <f t="shared" si="14"/>
        <v>427.5</v>
      </c>
      <c r="BR7" s="649">
        <f t="shared" si="14"/>
        <v>437.5</v>
      </c>
      <c r="BS7" s="649">
        <f t="shared" si="14"/>
        <v>447.5</v>
      </c>
      <c r="BT7" s="708">
        <f t="shared" si="14"/>
        <v>577.5</v>
      </c>
      <c r="BU7" s="708">
        <f t="shared" si="14"/>
        <v>525</v>
      </c>
      <c r="BV7" s="708">
        <f t="shared" si="14"/>
        <v>455</v>
      </c>
      <c r="BW7" s="708">
        <f t="shared" si="14"/>
        <v>235</v>
      </c>
      <c r="BX7" s="708">
        <f t="shared" si="14"/>
        <v>340</v>
      </c>
      <c r="BY7" s="708">
        <f t="shared" si="14"/>
        <v>340</v>
      </c>
      <c r="BZ7" s="708">
        <f t="shared" si="14"/>
        <v>350</v>
      </c>
      <c r="CA7" s="708">
        <f t="shared" si="14"/>
        <v>355</v>
      </c>
      <c r="CB7" s="708">
        <f t="shared" si="14"/>
        <v>360</v>
      </c>
      <c r="CC7" s="708">
        <f t="shared" si="14"/>
        <v>377.5</v>
      </c>
      <c r="CD7" s="708">
        <f t="shared" si="14"/>
        <v>435</v>
      </c>
      <c r="CE7" s="708">
        <f t="shared" si="14"/>
        <v>455</v>
      </c>
      <c r="CF7" s="708">
        <f t="shared" si="14"/>
        <v>540</v>
      </c>
      <c r="CG7" s="1104">
        <f t="shared" si="14"/>
        <v>595</v>
      </c>
      <c r="CH7" s="700">
        <f t="shared" si="14"/>
        <v>567.5</v>
      </c>
      <c r="CI7" s="700">
        <f t="shared" si="14"/>
        <v>515</v>
      </c>
      <c r="CJ7" s="1098">
        <f t="shared" ref="CJ7" si="15">(CJ8+CJ9)/2</f>
        <v>490</v>
      </c>
    </row>
    <row r="8" spans="1:89" ht="18" customHeight="1">
      <c r="A8" s="583" t="s">
        <v>243</v>
      </c>
      <c r="B8" s="560"/>
      <c r="C8" s="560"/>
      <c r="D8" s="560"/>
      <c r="E8" s="560"/>
      <c r="F8" s="560"/>
      <c r="G8" s="560"/>
      <c r="H8" s="560"/>
      <c r="I8" s="560"/>
      <c r="J8" s="560"/>
      <c r="K8" s="561"/>
      <c r="L8" s="560"/>
      <c r="M8" s="560"/>
      <c r="N8" s="560"/>
      <c r="O8" s="560"/>
      <c r="P8" s="560"/>
      <c r="Q8" s="560"/>
      <c r="R8" s="560"/>
      <c r="S8" s="562"/>
      <c r="T8" s="562"/>
      <c r="U8" s="562"/>
      <c r="V8" s="562"/>
      <c r="W8" s="562"/>
      <c r="X8" s="562"/>
      <c r="Y8" s="562"/>
      <c r="Z8" s="562"/>
      <c r="AA8" s="562"/>
      <c r="AB8" s="563"/>
      <c r="AC8" s="562"/>
      <c r="AD8" s="562"/>
      <c r="AE8" s="564"/>
      <c r="AF8" s="564"/>
      <c r="AG8" s="564"/>
      <c r="AH8" s="564"/>
      <c r="AI8" s="564"/>
      <c r="AJ8" s="607">
        <v>435</v>
      </c>
      <c r="AK8" s="608">
        <v>510</v>
      </c>
      <c r="AL8" s="608">
        <v>480</v>
      </c>
      <c r="AM8" s="608">
        <v>430</v>
      </c>
      <c r="AN8" s="608">
        <v>385</v>
      </c>
      <c r="AO8" s="608">
        <v>385</v>
      </c>
      <c r="AP8" s="608">
        <v>345</v>
      </c>
      <c r="AQ8" s="608">
        <v>420</v>
      </c>
      <c r="AR8" s="608">
        <v>480</v>
      </c>
      <c r="AS8" s="608">
        <v>575</v>
      </c>
      <c r="AT8" s="608">
        <v>575</v>
      </c>
      <c r="AU8" s="609">
        <v>590</v>
      </c>
      <c r="AV8" s="571">
        <v>590</v>
      </c>
      <c r="AW8" s="557">
        <v>525</v>
      </c>
      <c r="AX8" s="557">
        <v>480</v>
      </c>
      <c r="AY8" s="557">
        <v>475</v>
      </c>
      <c r="AZ8" s="557">
        <v>500</v>
      </c>
      <c r="BA8" s="557">
        <v>560</v>
      </c>
      <c r="BB8" s="557">
        <v>555</v>
      </c>
      <c r="BC8" s="557">
        <v>580</v>
      </c>
      <c r="BD8" s="557">
        <v>600</v>
      </c>
      <c r="BE8" s="557">
        <v>655</v>
      </c>
      <c r="BF8" s="557">
        <v>540</v>
      </c>
      <c r="BG8" s="557">
        <v>445</v>
      </c>
      <c r="BH8" s="557">
        <v>430</v>
      </c>
      <c r="BI8" s="670">
        <v>440</v>
      </c>
      <c r="BJ8" s="670">
        <v>490</v>
      </c>
      <c r="BK8" s="670">
        <v>515</v>
      </c>
      <c r="BL8" s="670">
        <v>525</v>
      </c>
      <c r="BM8" s="670">
        <v>430</v>
      </c>
      <c r="BN8" s="670">
        <v>375</v>
      </c>
      <c r="BO8" s="670">
        <v>370</v>
      </c>
      <c r="BP8" s="670">
        <v>350</v>
      </c>
      <c r="BQ8" s="670">
        <v>420</v>
      </c>
      <c r="BR8" s="670">
        <v>430</v>
      </c>
      <c r="BS8" s="670">
        <v>440</v>
      </c>
      <c r="BT8" s="709">
        <v>565</v>
      </c>
      <c r="BU8" s="709">
        <v>505</v>
      </c>
      <c r="BV8" s="709">
        <v>430</v>
      </c>
      <c r="BW8" s="709">
        <v>230</v>
      </c>
      <c r="BX8" s="709">
        <v>340</v>
      </c>
      <c r="BY8" s="709">
        <v>350</v>
      </c>
      <c r="BZ8" s="709">
        <v>360</v>
      </c>
      <c r="CA8" s="709">
        <v>365</v>
      </c>
      <c r="CB8" s="709">
        <v>365</v>
      </c>
      <c r="CC8" s="709">
        <v>375</v>
      </c>
      <c r="CD8" s="709">
        <v>430</v>
      </c>
      <c r="CE8" s="709">
        <v>450</v>
      </c>
      <c r="CF8" s="709">
        <v>550</v>
      </c>
      <c r="CG8" s="1105">
        <v>605</v>
      </c>
      <c r="CH8" s="1174">
        <v>575</v>
      </c>
      <c r="CI8" s="1174">
        <v>520</v>
      </c>
      <c r="CJ8" s="1174">
        <v>490</v>
      </c>
    </row>
    <row r="9" spans="1:89" ht="18.75" customHeight="1" thickBot="1">
      <c r="A9" s="535" t="s">
        <v>244</v>
      </c>
      <c r="B9" s="560"/>
      <c r="C9" s="560"/>
      <c r="D9" s="560"/>
      <c r="E9" s="560"/>
      <c r="F9" s="560"/>
      <c r="G9" s="560"/>
      <c r="H9" s="560"/>
      <c r="I9" s="560"/>
      <c r="J9" s="560"/>
      <c r="K9" s="561"/>
      <c r="L9" s="560"/>
      <c r="M9" s="560"/>
      <c r="N9" s="560"/>
      <c r="O9" s="560"/>
      <c r="P9" s="560"/>
      <c r="Q9" s="560"/>
      <c r="R9" s="560"/>
      <c r="S9" s="562"/>
      <c r="T9" s="562"/>
      <c r="U9" s="562"/>
      <c r="V9" s="562"/>
      <c r="W9" s="562"/>
      <c r="X9" s="562"/>
      <c r="Y9" s="562"/>
      <c r="Z9" s="562"/>
      <c r="AA9" s="562"/>
      <c r="AB9" s="563"/>
      <c r="AC9" s="562"/>
      <c r="AD9" s="562"/>
      <c r="AE9" s="564"/>
      <c r="AF9" s="564"/>
      <c r="AG9" s="564"/>
      <c r="AH9" s="564"/>
      <c r="AI9" s="564"/>
      <c r="AJ9" s="610">
        <v>495</v>
      </c>
      <c r="AK9" s="611">
        <v>600</v>
      </c>
      <c r="AL9" s="611">
        <v>600</v>
      </c>
      <c r="AM9" s="611">
        <v>490</v>
      </c>
      <c r="AN9" s="611">
        <v>390</v>
      </c>
      <c r="AO9" s="611">
        <v>390</v>
      </c>
      <c r="AP9" s="611">
        <v>365</v>
      </c>
      <c r="AQ9" s="611">
        <v>460</v>
      </c>
      <c r="AR9" s="611">
        <v>500</v>
      </c>
      <c r="AS9" s="611">
        <v>580</v>
      </c>
      <c r="AT9" s="611">
        <v>580</v>
      </c>
      <c r="AU9" s="612">
        <v>570</v>
      </c>
      <c r="AV9" s="577">
        <v>570</v>
      </c>
      <c r="AW9" s="576">
        <v>505</v>
      </c>
      <c r="AX9" s="576">
        <v>465</v>
      </c>
      <c r="AY9" s="557">
        <v>470</v>
      </c>
      <c r="AZ9" s="557">
        <v>505</v>
      </c>
      <c r="BA9" s="557">
        <v>560</v>
      </c>
      <c r="BB9" s="557">
        <v>570</v>
      </c>
      <c r="BC9" s="557">
        <v>595</v>
      </c>
      <c r="BD9" s="557">
        <v>635</v>
      </c>
      <c r="BE9" s="557">
        <v>655</v>
      </c>
      <c r="BF9" s="557">
        <v>525</v>
      </c>
      <c r="BG9" s="557">
        <v>415</v>
      </c>
      <c r="BH9" s="557">
        <v>420</v>
      </c>
      <c r="BI9" s="671">
        <v>470</v>
      </c>
      <c r="BJ9" s="670">
        <v>520</v>
      </c>
      <c r="BK9" s="670">
        <v>535</v>
      </c>
      <c r="BL9" s="670">
        <v>530</v>
      </c>
      <c r="BM9" s="670">
        <v>415</v>
      </c>
      <c r="BN9" s="670">
        <v>355</v>
      </c>
      <c r="BO9" s="670">
        <v>360</v>
      </c>
      <c r="BP9" s="670">
        <v>360</v>
      </c>
      <c r="BQ9" s="670">
        <v>435</v>
      </c>
      <c r="BR9" s="670">
        <v>445</v>
      </c>
      <c r="BS9" s="670">
        <v>455</v>
      </c>
      <c r="BT9" s="709">
        <v>590</v>
      </c>
      <c r="BU9" s="709">
        <v>545</v>
      </c>
      <c r="BV9" s="709">
        <v>480</v>
      </c>
      <c r="BW9" s="709">
        <v>240</v>
      </c>
      <c r="BX9" s="709">
        <v>340</v>
      </c>
      <c r="BY9" s="709">
        <v>330</v>
      </c>
      <c r="BZ9" s="709">
        <v>340</v>
      </c>
      <c r="CA9" s="709">
        <v>345</v>
      </c>
      <c r="CB9" s="709">
        <v>355</v>
      </c>
      <c r="CC9" s="709">
        <v>380</v>
      </c>
      <c r="CD9" s="709">
        <v>440</v>
      </c>
      <c r="CE9" s="709">
        <v>460</v>
      </c>
      <c r="CF9" s="709">
        <v>530</v>
      </c>
      <c r="CG9" s="1105">
        <v>585</v>
      </c>
      <c r="CH9" s="1174">
        <v>560</v>
      </c>
      <c r="CI9" s="1174">
        <v>510</v>
      </c>
      <c r="CJ9" s="1174">
        <v>490</v>
      </c>
    </row>
    <row r="10" spans="1:89" ht="18.75" thickBot="1">
      <c r="A10" s="613" t="s">
        <v>265</v>
      </c>
      <c r="B10" s="560"/>
      <c r="C10" s="560"/>
      <c r="D10" s="560"/>
      <c r="E10" s="560"/>
      <c r="F10" s="560"/>
      <c r="G10" s="560"/>
      <c r="H10" s="560"/>
      <c r="I10" s="560"/>
      <c r="J10" s="560"/>
      <c r="K10" s="561"/>
      <c r="L10" s="560"/>
      <c r="M10" s="560"/>
      <c r="N10" s="560"/>
      <c r="O10" s="560"/>
      <c r="P10" s="560"/>
      <c r="Q10" s="560"/>
      <c r="R10" s="560"/>
      <c r="S10" s="562"/>
      <c r="T10" s="562"/>
      <c r="U10" s="562"/>
      <c r="V10" s="562"/>
      <c r="W10" s="562"/>
      <c r="X10" s="562"/>
      <c r="Y10" s="562"/>
      <c r="Z10" s="562"/>
      <c r="AA10" s="562"/>
      <c r="AB10" s="563"/>
      <c r="AC10" s="562"/>
      <c r="AD10" s="562"/>
      <c r="AE10" s="564"/>
      <c r="AF10" s="564"/>
      <c r="AG10" s="564"/>
      <c r="AH10" s="564"/>
      <c r="AI10" s="564"/>
      <c r="AJ10" s="614"/>
      <c r="AK10" s="615"/>
      <c r="AL10" s="615"/>
      <c r="AM10" s="615"/>
      <c r="AN10" s="615"/>
      <c r="AO10" s="615"/>
      <c r="AP10" s="615"/>
      <c r="AQ10" s="615"/>
      <c r="AR10" s="615"/>
      <c r="AS10" s="615"/>
      <c r="AT10" s="615"/>
      <c r="AU10" s="616"/>
      <c r="AV10" s="617">
        <f>AV6-AV7</f>
        <v>23</v>
      </c>
      <c r="AW10" s="650">
        <f t="shared" ref="AW10:CI10" si="16">AW6-AW7</f>
        <v>51.069999999999936</v>
      </c>
      <c r="AX10" s="650">
        <f t="shared" si="16"/>
        <v>108.60000000000002</v>
      </c>
      <c r="AY10" s="650">
        <f t="shared" si="16"/>
        <v>144.33000000000004</v>
      </c>
      <c r="AZ10" s="650">
        <f t="shared" si="16"/>
        <v>183.17999999999995</v>
      </c>
      <c r="BA10" s="650">
        <f t="shared" si="16"/>
        <v>90.939999999999941</v>
      </c>
      <c r="BB10" s="650">
        <f t="shared" si="16"/>
        <v>101.31000000000006</v>
      </c>
      <c r="BC10" s="650">
        <f t="shared" si="16"/>
        <v>71.720000000000027</v>
      </c>
      <c r="BD10" s="650">
        <f t="shared" si="16"/>
        <v>54.5</v>
      </c>
      <c r="BE10" s="650">
        <f t="shared" si="16"/>
        <v>32.210000000000036</v>
      </c>
      <c r="BF10" s="650">
        <f t="shared" si="16"/>
        <v>-6.6600000000000819</v>
      </c>
      <c r="BG10" s="618">
        <f t="shared" si="16"/>
        <v>62</v>
      </c>
      <c r="BH10" s="650">
        <f t="shared" si="16"/>
        <v>54.939999999999941</v>
      </c>
      <c r="BI10" s="650">
        <f t="shared" si="16"/>
        <v>67.509999999999991</v>
      </c>
      <c r="BJ10" s="650">
        <f t="shared" si="16"/>
        <v>50.269999999999982</v>
      </c>
      <c r="BK10" s="650">
        <f t="shared" si="16"/>
        <v>58.980000000000018</v>
      </c>
      <c r="BL10" s="650">
        <f t="shared" si="16"/>
        <v>27.050000000000068</v>
      </c>
      <c r="BM10" s="650">
        <f t="shared" si="16"/>
        <v>57.349999999999966</v>
      </c>
      <c r="BN10" s="650">
        <f t="shared" si="16"/>
        <v>149.95000000000005</v>
      </c>
      <c r="BO10" s="650">
        <f t="shared" si="16"/>
        <v>104.94999999999999</v>
      </c>
      <c r="BP10" s="650">
        <f t="shared" si="16"/>
        <v>146.26999999999998</v>
      </c>
      <c r="BQ10" s="650">
        <f t="shared" si="16"/>
        <v>95.88</v>
      </c>
      <c r="BR10" s="650">
        <f t="shared" si="16"/>
        <v>105.5</v>
      </c>
      <c r="BS10" s="650">
        <f t="shared" si="16"/>
        <v>143.19999999999993</v>
      </c>
      <c r="BT10" s="710">
        <f t="shared" si="16"/>
        <v>-17.579999999999927</v>
      </c>
      <c r="BU10" s="710">
        <f t="shared" si="16"/>
        <v>-42.300000000000011</v>
      </c>
      <c r="BV10" s="710">
        <f t="shared" si="16"/>
        <v>-156.53818181818184</v>
      </c>
      <c r="BW10" s="710">
        <f t="shared" si="16"/>
        <v>-56.049999999999983</v>
      </c>
      <c r="BX10" s="710">
        <f t="shared" si="16"/>
        <v>-91.299999999999983</v>
      </c>
      <c r="BY10" s="710">
        <f t="shared" si="16"/>
        <v>22.730000000000018</v>
      </c>
      <c r="BZ10" s="710">
        <f t="shared" si="16"/>
        <v>37.75</v>
      </c>
      <c r="CA10" s="710">
        <f t="shared" si="16"/>
        <v>43.099999999999909</v>
      </c>
      <c r="CB10" s="710">
        <f t="shared" si="16"/>
        <v>38.893636363636347</v>
      </c>
      <c r="CC10" s="710">
        <f t="shared" si="16"/>
        <v>10.07000000000005</v>
      </c>
      <c r="CD10" s="710">
        <f t="shared" si="16"/>
        <v>-58.050000000000011</v>
      </c>
      <c r="CE10" s="710">
        <f t="shared" si="16"/>
        <v>-14.689999999999941</v>
      </c>
      <c r="CF10" s="710">
        <f t="shared" si="16"/>
        <v>-27.779999999999973</v>
      </c>
      <c r="CG10" s="1106">
        <f t="shared" si="16"/>
        <v>-52.360000000000014</v>
      </c>
      <c r="CH10" s="701">
        <f t="shared" si="16"/>
        <v>-33.590000000000032</v>
      </c>
      <c r="CI10" s="701">
        <f t="shared" si="16"/>
        <v>10.899999999999977</v>
      </c>
      <c r="CJ10" s="1099">
        <f t="shared" ref="CJ10" si="17">CJ6-CJ7</f>
        <v>27.620000000000005</v>
      </c>
    </row>
    <row r="11" spans="1:89" ht="18.75" customHeight="1" thickBot="1">
      <c r="A11" s="468"/>
      <c r="B11" s="469"/>
      <c r="C11" s="469"/>
      <c r="D11" s="469"/>
      <c r="E11" s="470"/>
      <c r="F11" s="470"/>
      <c r="G11" s="471"/>
      <c r="H11" s="472"/>
      <c r="I11" s="472"/>
      <c r="J11" s="473"/>
      <c r="K11" s="473"/>
      <c r="L11" s="474"/>
      <c r="M11" s="474"/>
      <c r="N11" s="463"/>
      <c r="O11" s="463"/>
      <c r="P11" s="464"/>
      <c r="Q11" s="465"/>
      <c r="R11" s="466"/>
      <c r="T11" s="467"/>
      <c r="X11" s="467"/>
      <c r="AB11" s="516"/>
      <c r="AD11" s="467"/>
      <c r="CJ11" s="880"/>
    </row>
    <row r="12" spans="1:89" ht="18.75" customHeight="1" thickBot="1">
      <c r="A12" s="475" t="s">
        <v>236</v>
      </c>
      <c r="B12" s="433">
        <v>42005</v>
      </c>
      <c r="C12" s="434">
        <v>42036</v>
      </c>
      <c r="D12" s="434">
        <v>42064</v>
      </c>
      <c r="E12" s="434">
        <v>42095</v>
      </c>
      <c r="F12" s="434">
        <v>42125</v>
      </c>
      <c r="G12" s="434">
        <v>42156</v>
      </c>
      <c r="H12" s="434">
        <v>42186</v>
      </c>
      <c r="I12" s="434">
        <v>42217</v>
      </c>
      <c r="J12" s="435">
        <v>42248</v>
      </c>
      <c r="K12" s="435">
        <v>42278</v>
      </c>
      <c r="L12" s="436">
        <v>42309</v>
      </c>
      <c r="M12" s="476">
        <v>42339</v>
      </c>
      <c r="N12" s="437" t="s">
        <v>55</v>
      </c>
      <c r="O12" s="434" t="s">
        <v>233</v>
      </c>
      <c r="P12" s="438" t="s">
        <v>234</v>
      </c>
      <c r="Q12" s="477" t="s">
        <v>235</v>
      </c>
      <c r="R12" s="478">
        <v>2015</v>
      </c>
      <c r="S12" s="479">
        <v>42370</v>
      </c>
      <c r="T12" s="480">
        <v>42401</v>
      </c>
      <c r="U12" s="480">
        <v>42430</v>
      </c>
      <c r="V12" s="480">
        <v>42461</v>
      </c>
      <c r="W12" s="480">
        <v>42491</v>
      </c>
      <c r="X12" s="480">
        <v>42522</v>
      </c>
      <c r="Y12" s="481">
        <v>42552</v>
      </c>
      <c r="Z12" s="511">
        <v>42583</v>
      </c>
      <c r="AA12" s="511">
        <v>42614</v>
      </c>
      <c r="AB12" s="480">
        <v>42644</v>
      </c>
      <c r="AC12" s="481">
        <v>42675</v>
      </c>
      <c r="AD12" s="524">
        <v>42705</v>
      </c>
      <c r="AE12" s="482" t="s">
        <v>79</v>
      </c>
      <c r="AF12" s="483" t="s">
        <v>80</v>
      </c>
      <c r="AG12" s="483" t="s">
        <v>81</v>
      </c>
      <c r="AH12" s="483" t="s">
        <v>82</v>
      </c>
      <c r="AI12" s="536">
        <v>2016</v>
      </c>
      <c r="AJ12" s="581">
        <v>42736</v>
      </c>
      <c r="AK12" s="526">
        <v>42767</v>
      </c>
      <c r="AL12" s="526">
        <v>42795</v>
      </c>
      <c r="AM12" s="527">
        <v>42826</v>
      </c>
      <c r="AN12" s="527">
        <v>42856</v>
      </c>
      <c r="AO12" s="527">
        <v>42887</v>
      </c>
      <c r="AP12" s="527">
        <v>42917</v>
      </c>
      <c r="AQ12" s="527">
        <v>42948</v>
      </c>
      <c r="AR12" s="527">
        <v>42979</v>
      </c>
      <c r="AS12" s="527">
        <v>43009</v>
      </c>
      <c r="AT12" s="527">
        <v>43040</v>
      </c>
      <c r="AU12" s="528">
        <v>43070</v>
      </c>
      <c r="AV12" s="573">
        <v>43101</v>
      </c>
      <c r="AW12" s="527">
        <v>43132</v>
      </c>
      <c r="AX12" s="527">
        <v>43160</v>
      </c>
      <c r="AY12" s="527">
        <v>43191</v>
      </c>
      <c r="AZ12" s="527">
        <v>43221</v>
      </c>
      <c r="BA12" s="527">
        <v>43252</v>
      </c>
      <c r="BB12" s="528">
        <v>43283</v>
      </c>
      <c r="BC12" s="528">
        <v>43315</v>
      </c>
      <c r="BD12" s="528">
        <v>43347</v>
      </c>
      <c r="BE12" s="528">
        <v>43378</v>
      </c>
      <c r="BF12" s="528">
        <v>43410</v>
      </c>
      <c r="BG12" s="528">
        <v>43441</v>
      </c>
      <c r="BH12" s="573">
        <v>43466</v>
      </c>
      <c r="BI12" s="573">
        <v>43497</v>
      </c>
      <c r="BJ12" s="573">
        <v>43526</v>
      </c>
      <c r="BK12" s="573">
        <v>43558</v>
      </c>
      <c r="BL12" s="676">
        <v>43586</v>
      </c>
      <c r="BM12" s="676">
        <v>43617</v>
      </c>
      <c r="BN12" s="676">
        <v>43647</v>
      </c>
      <c r="BO12" s="676">
        <v>43678</v>
      </c>
      <c r="BP12" s="676">
        <v>43709</v>
      </c>
      <c r="BQ12" s="676">
        <v>43739</v>
      </c>
      <c r="BR12" s="676">
        <v>43770</v>
      </c>
      <c r="BS12" s="675">
        <v>43800</v>
      </c>
      <c r="BT12" s="573">
        <v>43831</v>
      </c>
      <c r="BU12" s="573">
        <v>43863</v>
      </c>
      <c r="BV12" s="573">
        <v>43893</v>
      </c>
      <c r="BW12" s="573">
        <v>43922</v>
      </c>
      <c r="BX12" s="573">
        <v>43952</v>
      </c>
      <c r="BY12" s="573">
        <v>43983</v>
      </c>
      <c r="BZ12" s="573">
        <f t="shared" ref="BZ12:CI12" si="18">BZ3</f>
        <v>44013</v>
      </c>
      <c r="CA12" s="573">
        <f t="shared" si="18"/>
        <v>44044</v>
      </c>
      <c r="CB12" s="573">
        <f t="shared" si="18"/>
        <v>44075</v>
      </c>
      <c r="CC12" s="573">
        <f t="shared" si="18"/>
        <v>44105</v>
      </c>
      <c r="CD12" s="573">
        <f t="shared" si="18"/>
        <v>44136</v>
      </c>
      <c r="CE12" s="573">
        <f t="shared" si="18"/>
        <v>44166</v>
      </c>
      <c r="CF12" s="999">
        <f t="shared" si="18"/>
        <v>44197</v>
      </c>
      <c r="CG12" s="999">
        <f t="shared" si="18"/>
        <v>44228</v>
      </c>
      <c r="CH12" s="803">
        <f t="shared" si="18"/>
        <v>44256</v>
      </c>
      <c r="CI12" s="803">
        <f t="shared" si="18"/>
        <v>44287</v>
      </c>
      <c r="CJ12" s="1130">
        <f t="shared" ref="CJ12" si="19">CJ3</f>
        <v>44317</v>
      </c>
    </row>
    <row r="13" spans="1:89" ht="18.75" thickBot="1">
      <c r="A13" s="484" t="s">
        <v>237</v>
      </c>
      <c r="B13" s="452">
        <f t="shared" ref="B13:M13" si="20">(B7/11.6)-B4</f>
        <v>-7.6432512315270955</v>
      </c>
      <c r="C13" s="453">
        <f t="shared" si="20"/>
        <v>-16.01966379310344</v>
      </c>
      <c r="D13" s="453">
        <f t="shared" si="20"/>
        <v>-12.933589341692787</v>
      </c>
      <c r="E13" s="453">
        <f t="shared" si="20"/>
        <v>-18.549523809523819</v>
      </c>
      <c r="F13" s="453">
        <f t="shared" si="20"/>
        <v>-23.125965517241376</v>
      </c>
      <c r="G13" s="453">
        <f t="shared" si="20"/>
        <v>-25.667405582922832</v>
      </c>
      <c r="H13" s="453">
        <f t="shared" si="20"/>
        <v>-21.0679235382309</v>
      </c>
      <c r="I13" s="453">
        <f t="shared" si="20"/>
        <v>-15.200205254515595</v>
      </c>
      <c r="J13" s="454">
        <f t="shared" si="20"/>
        <v>-17.189435736677126</v>
      </c>
      <c r="K13" s="454">
        <f t="shared" si="20"/>
        <v>-14.631739811912215</v>
      </c>
      <c r="L13" s="455">
        <f t="shared" si="20"/>
        <v>-6.3630131362889983</v>
      </c>
      <c r="M13" s="485">
        <f t="shared" si="20"/>
        <v>5.6571964017990979</v>
      </c>
      <c r="N13" s="452">
        <f t="shared" ref="N13:N14" si="21">AVERAGE(B13:D13)</f>
        <v>-12.198834788774441</v>
      </c>
      <c r="O13" s="453">
        <f t="shared" ref="O13:O14" si="22">AVERAGE(E13:G13)</f>
        <v>-22.447631636562676</v>
      </c>
      <c r="P13" s="453">
        <f t="shared" ref="P13:P14" si="23">AVERAGE(H13:J13)</f>
        <v>-17.81918817647454</v>
      </c>
      <c r="Q13" s="486">
        <f t="shared" ref="Q13:Q14" si="24">AVERAGE(K13:M13)</f>
        <v>-5.112518848800705</v>
      </c>
      <c r="R13" s="487">
        <f t="shared" ref="R13:R14" si="25">AVERAGE(B13:M13)</f>
        <v>-14.39454336265309</v>
      </c>
      <c r="S13" s="456">
        <f t="shared" ref="S13:AD13" si="26">(S7/11.6)-S4</f>
        <v>4.4836034482758613</v>
      </c>
      <c r="T13" s="457">
        <f t="shared" si="26"/>
        <v>-3.7965517241379274</v>
      </c>
      <c r="U13" s="457">
        <f t="shared" si="26"/>
        <v>-9.065517241379311</v>
      </c>
      <c r="V13" s="457">
        <f t="shared" si="26"/>
        <v>-10.407405582922831</v>
      </c>
      <c r="W13" s="457">
        <f t="shared" si="26"/>
        <v>-14.353934169278993</v>
      </c>
      <c r="X13" s="457">
        <f t="shared" si="26"/>
        <v>-16.715353901996366</v>
      </c>
      <c r="Y13" s="488">
        <f t="shared" si="26"/>
        <v>-16.511724137931033</v>
      </c>
      <c r="Z13" s="512">
        <f t="shared" si="26"/>
        <v>-18.960893416927892</v>
      </c>
      <c r="AA13" s="512">
        <f t="shared" si="26"/>
        <v>-17.036420361247952</v>
      </c>
      <c r="AB13" s="457">
        <f t="shared" si="26"/>
        <v>-18.639696223316911</v>
      </c>
      <c r="AC13" s="488">
        <f t="shared" si="26"/>
        <v>-8.5197178683385602</v>
      </c>
      <c r="AD13" s="520">
        <f t="shared" si="26"/>
        <v>-17.959688013136294</v>
      </c>
      <c r="AE13" s="459">
        <f t="shared" ref="AE13:AE14" si="27">AVERAGE(S13:U13)</f>
        <v>-2.7928218390804589</v>
      </c>
      <c r="AF13" s="458">
        <f t="shared" ref="AF13:AF14" si="28">AVERAGE(V13:X13)</f>
        <v>-13.825564551399395</v>
      </c>
      <c r="AG13" s="458">
        <f t="shared" ref="AG13:AG14" si="29">AVERAGE(Y13:AA13)</f>
        <v>-17.503012638702291</v>
      </c>
      <c r="AH13" s="458">
        <f t="shared" ref="AH13:AH14" si="30">AVERAGE(AB13:AD13)</f>
        <v>-15.039700701597255</v>
      </c>
      <c r="AI13" s="531">
        <f t="shared" ref="AI13:AI14" si="31">AVERAGE(S13:AD13)</f>
        <v>-12.290274932694849</v>
      </c>
      <c r="AJ13" s="619">
        <f t="shared" ref="AJ13:CI13" si="32">(AJ7/11.6)-AJ4</f>
        <v>-13.633793103448276</v>
      </c>
      <c r="AK13" s="620">
        <f t="shared" si="32"/>
        <v>-6.5951724137931009</v>
      </c>
      <c r="AL13" s="545">
        <f t="shared" si="32"/>
        <v>-4.6482758620689637</v>
      </c>
      <c r="AM13" s="546">
        <f t="shared" si="32"/>
        <v>-12.634827586206896</v>
      </c>
      <c r="AN13" s="546">
        <f t="shared" si="32"/>
        <v>-17.134827586206896</v>
      </c>
      <c r="AO13" s="546">
        <f t="shared" si="32"/>
        <v>-13.064827586206896</v>
      </c>
      <c r="AP13" s="546">
        <f t="shared" si="32"/>
        <v>-16.966551724137929</v>
      </c>
      <c r="AQ13" s="546">
        <f t="shared" si="32"/>
        <v>-12.28896551724138</v>
      </c>
      <c r="AR13" s="546">
        <f t="shared" si="32"/>
        <v>-11.427120689655169</v>
      </c>
      <c r="AS13" s="546">
        <f t="shared" si="32"/>
        <v>-5.7655172413793068</v>
      </c>
      <c r="AT13" s="546">
        <f t="shared" si="32"/>
        <v>-11.03551724137931</v>
      </c>
      <c r="AU13" s="621">
        <f t="shared" si="32"/>
        <v>-11.600000000000001</v>
      </c>
      <c r="AV13" s="568">
        <f t="shared" si="32"/>
        <v>-16.189999999999998</v>
      </c>
      <c r="AW13" s="569">
        <f t="shared" si="32"/>
        <v>-18.323448275862063</v>
      </c>
      <c r="AX13" s="569">
        <f t="shared" si="32"/>
        <v>-22.007241379310344</v>
      </c>
      <c r="AY13" s="569">
        <f t="shared" si="32"/>
        <v>-27.537241379310338</v>
      </c>
      <c r="AZ13" s="569">
        <f t="shared" si="32"/>
        <v>-31.091034482758616</v>
      </c>
      <c r="BA13" s="569">
        <f t="shared" si="32"/>
        <v>-25.314137931034487</v>
      </c>
      <c r="BB13" s="569">
        <f t="shared" si="32"/>
        <v>-24.628620689655179</v>
      </c>
      <c r="BC13" s="569">
        <f t="shared" si="32"/>
        <v>-21.843448275862059</v>
      </c>
      <c r="BD13" s="569">
        <f t="shared" si="32"/>
        <v>-21.767241379310342</v>
      </c>
      <c r="BE13" s="569">
        <f t="shared" si="32"/>
        <v>-22.924482758620691</v>
      </c>
      <c r="BF13" s="569">
        <f t="shared" si="32"/>
        <v>-19.654827586206899</v>
      </c>
      <c r="BG13" s="664">
        <f t="shared" si="32"/>
        <v>-20.25103448275862</v>
      </c>
      <c r="BH13" s="669">
        <f t="shared" si="32"/>
        <v>-22.442068965517237</v>
      </c>
      <c r="BI13" s="669">
        <f t="shared" si="32"/>
        <v>-25.345862068965509</v>
      </c>
      <c r="BJ13" s="669">
        <f t="shared" si="32"/>
        <v>-23.395517241379316</v>
      </c>
      <c r="BK13" s="669">
        <f t="shared" si="32"/>
        <v>-25.691379310344828</v>
      </c>
      <c r="BL13" s="669">
        <f t="shared" si="32"/>
        <v>-23.905862068965511</v>
      </c>
      <c r="BM13" s="669">
        <f t="shared" si="32"/>
        <v>-25.337586206896546</v>
      </c>
      <c r="BN13" s="669">
        <f t="shared" si="32"/>
        <v>-31.78448275862069</v>
      </c>
      <c r="BO13" s="669">
        <f t="shared" si="32"/>
        <v>-27.64448275862069</v>
      </c>
      <c r="BP13" s="669">
        <f t="shared" si="32"/>
        <v>-30.516551724137926</v>
      </c>
      <c r="BQ13" s="669">
        <f t="shared" si="32"/>
        <v>-22.516551724137926</v>
      </c>
      <c r="BR13" s="669">
        <f t="shared" si="32"/>
        <v>-24.084482758620688</v>
      </c>
      <c r="BS13" s="669">
        <f t="shared" si="32"/>
        <v>-25.422413793103445</v>
      </c>
      <c r="BT13" s="669">
        <f>(BT7/11.6)-BT4</f>
        <v>-14.505517241379316</v>
      </c>
      <c r="BU13" s="669">
        <f t="shared" si="32"/>
        <v>-8.9613793103448245</v>
      </c>
      <c r="BV13" s="669">
        <f>(BV7/11.6)-BV4</f>
        <v>5.5241379310344811</v>
      </c>
      <c r="BW13" s="669">
        <f t="shared" si="32"/>
        <v>-0.13137931034482619</v>
      </c>
      <c r="BX13" s="669">
        <f t="shared" si="32"/>
        <v>-1.1596551724137925</v>
      </c>
      <c r="BY13" s="669">
        <f t="shared" si="32"/>
        <v>-11.479655172413793</v>
      </c>
      <c r="BZ13" s="669">
        <f t="shared" si="32"/>
        <v>-12.827586206896552</v>
      </c>
      <c r="CA13" s="669">
        <f t="shared" si="32"/>
        <v>-13.383801724137932</v>
      </c>
      <c r="CB13" s="669">
        <f t="shared" si="32"/>
        <v>-10.46074451410658</v>
      </c>
      <c r="CC13" s="669">
        <f t="shared" si="32"/>
        <v>-8.1180329153605015</v>
      </c>
      <c r="CD13" s="669">
        <f t="shared" si="32"/>
        <v>-5.8900000000000006</v>
      </c>
      <c r="CE13" s="669">
        <f t="shared" si="32"/>
        <v>-10.475862068965519</v>
      </c>
      <c r="CF13" s="1088">
        <f t="shared" si="32"/>
        <v>-8.218275862068964</v>
      </c>
      <c r="CG13" s="1088">
        <f t="shared" si="32"/>
        <v>-6.7068965517241352</v>
      </c>
      <c r="CH13" s="664">
        <f t="shared" si="32"/>
        <v>-8.577586206896548</v>
      </c>
      <c r="CI13" s="664">
        <f t="shared" si="32"/>
        <v>-12.503448275862063</v>
      </c>
      <c r="CJ13" s="1086">
        <f t="shared" ref="CJ13" si="33">(CJ7/11.6)-CJ4</f>
        <v>-14.558620689655172</v>
      </c>
    </row>
    <row r="14" spans="1:89" s="503" customFormat="1" ht="18" hidden="1" customHeight="1">
      <c r="A14" s="489" t="s">
        <v>238</v>
      </c>
      <c r="B14" s="812">
        <f>(333/11.6)-B4</f>
        <v>-16.867389162561576</v>
      </c>
      <c r="C14" s="813">
        <f t="shared" ref="C14:M14" si="34">(333/11.6)-C4</f>
        <v>-27.140353448275857</v>
      </c>
      <c r="D14" s="813">
        <f t="shared" si="34"/>
        <v>-25.950830721003133</v>
      </c>
      <c r="E14" s="813">
        <f t="shared" si="34"/>
        <v>-29.842627257799681</v>
      </c>
      <c r="F14" s="813">
        <f t="shared" si="34"/>
        <v>-34.85010344827586</v>
      </c>
      <c r="G14" s="813">
        <f t="shared" si="34"/>
        <v>-33.08119868637111</v>
      </c>
      <c r="H14" s="813">
        <f t="shared" si="34"/>
        <v>-27.447233883058484</v>
      </c>
      <c r="I14" s="813">
        <f t="shared" si="34"/>
        <v>-19.165722495894908</v>
      </c>
      <c r="J14" s="814">
        <f t="shared" si="34"/>
        <v>-16.672194357366781</v>
      </c>
      <c r="K14" s="490">
        <f t="shared" si="34"/>
        <v>-17.131739811912215</v>
      </c>
      <c r="L14" s="491">
        <f t="shared" si="34"/>
        <v>-13.087151067323479</v>
      </c>
      <c r="M14" s="492">
        <f t="shared" si="34"/>
        <v>-5.8083208395802153</v>
      </c>
      <c r="N14" s="493">
        <f t="shared" si="21"/>
        <v>-23.319524443946857</v>
      </c>
      <c r="O14" s="494">
        <f t="shared" si="22"/>
        <v>-32.591309797482218</v>
      </c>
      <c r="P14" s="494">
        <f t="shared" si="23"/>
        <v>-21.09505024544006</v>
      </c>
      <c r="Q14" s="495">
        <f t="shared" si="24"/>
        <v>-12.009070572938635</v>
      </c>
      <c r="R14" s="496">
        <f t="shared" si="25"/>
        <v>-22.253738764951944</v>
      </c>
      <c r="S14" s="815">
        <f t="shared" ref="S14:AD14" si="35">(333/11.6)-S4</f>
        <v>1.8973965517241353</v>
      </c>
      <c r="T14" s="816">
        <f t="shared" si="35"/>
        <v>-0.69310344827585979</v>
      </c>
      <c r="U14" s="816">
        <f t="shared" si="35"/>
        <v>-6.3931034482758626</v>
      </c>
      <c r="V14" s="816">
        <f t="shared" si="35"/>
        <v>-10.321198686371108</v>
      </c>
      <c r="W14" s="816">
        <f t="shared" si="35"/>
        <v>-15.560830721003132</v>
      </c>
      <c r="X14" s="816">
        <f t="shared" si="35"/>
        <v>-17.66362976406533</v>
      </c>
      <c r="Y14" s="817">
        <f t="shared" si="35"/>
        <v>-13.753103448275862</v>
      </c>
      <c r="Z14" s="818">
        <f t="shared" si="35"/>
        <v>-14.995376175548582</v>
      </c>
      <c r="AA14" s="818">
        <f t="shared" si="35"/>
        <v>-14.622627257799675</v>
      </c>
      <c r="AB14" s="816">
        <f t="shared" si="35"/>
        <v>-20.277627257799669</v>
      </c>
      <c r="AC14" s="817">
        <f t="shared" si="35"/>
        <v>-15.157648902821318</v>
      </c>
      <c r="AD14" s="819">
        <f t="shared" si="35"/>
        <v>-23.390722495894916</v>
      </c>
      <c r="AE14" s="820">
        <f t="shared" si="27"/>
        <v>-1.7296034482758624</v>
      </c>
      <c r="AF14" s="821">
        <f t="shared" si="28"/>
        <v>-14.515219723813189</v>
      </c>
      <c r="AG14" s="821">
        <f t="shared" si="29"/>
        <v>-14.457035627208038</v>
      </c>
      <c r="AH14" s="821">
        <f t="shared" si="30"/>
        <v>-19.608666218838636</v>
      </c>
      <c r="AI14" s="822">
        <f t="shared" si="31"/>
        <v>-12.577631254533932</v>
      </c>
      <c r="AJ14" s="823">
        <f t="shared" ref="AJ14:AU14" si="36">(333/11.6)-AJ4</f>
        <v>-25.01310344827586</v>
      </c>
      <c r="AK14" s="824">
        <f t="shared" si="36"/>
        <v>-25.733103448275859</v>
      </c>
      <c r="AL14" s="824">
        <f t="shared" si="36"/>
        <v>-22.493103448275864</v>
      </c>
      <c r="AM14" s="825">
        <f t="shared" si="36"/>
        <v>-23.58310344827586</v>
      </c>
      <c r="AN14" s="825">
        <f t="shared" si="36"/>
        <v>-21.83310344827586</v>
      </c>
      <c r="AO14" s="825">
        <f t="shared" si="36"/>
        <v>-17.76310344827586</v>
      </c>
      <c r="AP14" s="825">
        <f t="shared" si="36"/>
        <v>-18.863103448275861</v>
      </c>
      <c r="AQ14" s="826">
        <f t="shared" si="36"/>
        <v>-21.51310344827586</v>
      </c>
      <c r="AR14" s="827">
        <f t="shared" si="36"/>
        <v>-24.961603448275856</v>
      </c>
      <c r="AS14" s="828">
        <f t="shared" si="36"/>
        <v>-26.843103448275858</v>
      </c>
      <c r="AT14" s="829">
        <f t="shared" si="36"/>
        <v>-32.113103448275865</v>
      </c>
      <c r="AU14" s="830">
        <f t="shared" si="36"/>
        <v>-32.893103448275866</v>
      </c>
      <c r="AV14" s="828"/>
      <c r="AW14" s="829"/>
      <c r="AX14" s="829"/>
      <c r="AY14" s="829"/>
      <c r="AZ14" s="830"/>
      <c r="BB14"/>
      <c r="BX14" s="655"/>
      <c r="BY14" s="655"/>
      <c r="BZ14" s="655"/>
      <c r="CA14" s="655"/>
      <c r="CB14" s="655"/>
      <c r="CJ14" s="943"/>
      <c r="CK14" s="943"/>
    </row>
    <row r="15" spans="1:89" s="503" customFormat="1" ht="18" customHeight="1">
      <c r="A15" s="831" t="s">
        <v>365</v>
      </c>
      <c r="B15" s="461"/>
      <c r="C15" s="461"/>
      <c r="D15" s="461"/>
      <c r="E15" s="461"/>
      <c r="F15" s="461"/>
      <c r="G15" s="461"/>
      <c r="H15" s="461"/>
      <c r="I15" s="461"/>
      <c r="J15" s="461"/>
      <c r="K15" s="461"/>
      <c r="L15" s="461"/>
      <c r="M15" s="832"/>
      <c r="N15" s="461"/>
      <c r="O15" s="461"/>
      <c r="P15" s="461"/>
      <c r="Q15" s="832"/>
      <c r="R15" s="832"/>
      <c r="S15" s="498"/>
      <c r="T15" s="498"/>
      <c r="U15" s="498"/>
      <c r="V15" s="498"/>
      <c r="W15" s="498"/>
      <c r="X15" s="498"/>
      <c r="Y15" s="498"/>
      <c r="Z15" s="498"/>
      <c r="AA15" s="498"/>
      <c r="AB15" s="498"/>
      <c r="AC15" s="498"/>
      <c r="AD15" s="498"/>
      <c r="AE15" s="500"/>
      <c r="AF15" s="500"/>
      <c r="AG15" s="500"/>
      <c r="AH15" s="500"/>
      <c r="AI15" s="500"/>
      <c r="AJ15" s="833"/>
      <c r="AK15" s="834"/>
      <c r="AL15" s="834"/>
      <c r="AM15" s="498"/>
      <c r="AN15" s="498"/>
      <c r="AO15" s="498"/>
      <c r="AP15" s="498"/>
      <c r="AQ15" s="498"/>
      <c r="AR15" s="498"/>
      <c r="AS15" s="500"/>
      <c r="AT15" s="500"/>
      <c r="AU15" s="500"/>
      <c r="AV15" s="500"/>
      <c r="AW15" s="500"/>
      <c r="AX15" s="500"/>
      <c r="AY15" s="500"/>
      <c r="AZ15" s="500"/>
      <c r="BA15" s="835"/>
      <c r="BB15" s="679"/>
      <c r="BC15" s="835"/>
      <c r="BD15" s="835"/>
      <c r="BE15" s="835"/>
      <c r="BF15" s="835"/>
      <c r="BG15" s="835"/>
      <c r="BH15" s="835"/>
      <c r="BI15" s="835"/>
      <c r="BJ15" s="835"/>
      <c r="BK15" s="835"/>
      <c r="BL15" s="835"/>
      <c r="BM15" s="835"/>
      <c r="BN15" s="835"/>
      <c r="BO15" s="835"/>
      <c r="BP15" s="835"/>
      <c r="BQ15" s="835"/>
      <c r="BR15" s="835"/>
      <c r="BS15" s="835"/>
      <c r="BT15" s="500">
        <f>BT7/BT4</f>
        <v>8.9827344843677075</v>
      </c>
      <c r="BU15" s="500">
        <f t="shared" ref="BU15:CI15" si="37">BU7/BU4</f>
        <v>9.6827738841755817</v>
      </c>
      <c r="BV15" s="500">
        <f t="shared" si="37"/>
        <v>13.501483679525222</v>
      </c>
      <c r="BW15" s="500">
        <f t="shared" si="37"/>
        <v>11.525257479156449</v>
      </c>
      <c r="BX15" s="500">
        <f t="shared" si="37"/>
        <v>11.158516573679028</v>
      </c>
      <c r="BY15" s="500">
        <f t="shared" si="37"/>
        <v>8.3353763177249327</v>
      </c>
      <c r="BZ15" s="500">
        <f t="shared" si="37"/>
        <v>8.1395348837209305</v>
      </c>
      <c r="CA15" s="500">
        <f t="shared" si="37"/>
        <v>8.0705204348987483</v>
      </c>
      <c r="CB15" s="500">
        <f t="shared" si="37"/>
        <v>8.6756965477957486</v>
      </c>
      <c r="CC15" s="500">
        <f t="shared" si="37"/>
        <v>9.2840494329519476</v>
      </c>
      <c r="CD15" s="500">
        <f t="shared" si="37"/>
        <v>10.025351463470846</v>
      </c>
      <c r="CE15" s="500">
        <f t="shared" si="37"/>
        <v>9.1549295774647881</v>
      </c>
      <c r="CF15" s="500">
        <f t="shared" si="37"/>
        <v>9.8594120869088915</v>
      </c>
      <c r="CG15" s="500">
        <f t="shared" si="37"/>
        <v>10.258620689655173</v>
      </c>
      <c r="CH15" s="500">
        <f t="shared" si="37"/>
        <v>9.8695652173913047</v>
      </c>
      <c r="CI15" s="500">
        <f t="shared" si="37"/>
        <v>9.0509666080843587</v>
      </c>
      <c r="CJ15" s="942">
        <f t="shared" ref="CJ15" si="38">CJ7/CJ4</f>
        <v>8.626760563380282</v>
      </c>
      <c r="CK15" s="943"/>
    </row>
    <row r="16" spans="1:89" s="507" customFormat="1">
      <c r="A16" s="859"/>
      <c r="B16" s="505"/>
      <c r="C16" s="505"/>
      <c r="D16" s="505"/>
      <c r="E16" s="505"/>
      <c r="F16" s="505"/>
      <c r="G16" s="505"/>
      <c r="H16" s="505"/>
      <c r="I16" s="505"/>
      <c r="J16" s="505"/>
      <c r="K16" s="505"/>
      <c r="L16" s="505"/>
      <c r="M16" s="505"/>
      <c r="N16" s="506"/>
      <c r="O16" s="505"/>
      <c r="P16" s="505"/>
      <c r="Q16" s="505"/>
      <c r="R16" s="505"/>
      <c r="AD16" s="521"/>
      <c r="AU16" s="521"/>
      <c r="BB16"/>
      <c r="BX16" s="566"/>
      <c r="BY16" s="566"/>
      <c r="BZ16" s="566"/>
      <c r="CA16" s="566"/>
      <c r="CB16" s="566"/>
      <c r="CK16" s="946"/>
    </row>
    <row r="17" spans="1:89" s="507" customFormat="1">
      <c r="A17" s="856" t="s">
        <v>388</v>
      </c>
      <c r="B17" s="856"/>
      <c r="C17" s="856"/>
      <c r="D17" s="856"/>
      <c r="E17" s="856"/>
      <c r="F17" s="856"/>
      <c r="G17" s="856"/>
      <c r="H17" s="856"/>
      <c r="I17" s="856"/>
      <c r="J17" s="856"/>
      <c r="K17" s="856"/>
      <c r="L17" s="856"/>
      <c r="M17" s="856"/>
      <c r="N17" s="856"/>
      <c r="O17" s="856"/>
      <c r="P17" s="856"/>
      <c r="Q17" s="856"/>
      <c r="R17" s="856"/>
      <c r="S17" s="856"/>
      <c r="T17" s="856"/>
      <c r="U17" s="856"/>
      <c r="V17" s="856"/>
      <c r="W17" s="856"/>
      <c r="X17" s="856"/>
      <c r="Y17" s="856"/>
      <c r="Z17" s="856"/>
      <c r="AA17" s="856"/>
      <c r="AB17" s="856"/>
      <c r="AC17" s="856"/>
      <c r="AD17" s="856"/>
      <c r="AE17" s="856"/>
      <c r="AF17" s="856"/>
      <c r="AG17" s="856"/>
      <c r="AH17" s="856"/>
      <c r="AI17" s="856"/>
      <c r="AJ17" s="856"/>
      <c r="AK17" s="856"/>
      <c r="AL17" s="856"/>
      <c r="AM17" s="856"/>
      <c r="AN17" s="856"/>
      <c r="AO17" s="856"/>
      <c r="AP17" s="856"/>
      <c r="AQ17" s="856"/>
      <c r="AR17" s="856"/>
      <c r="AS17" s="856"/>
      <c r="AT17" s="856"/>
      <c r="AU17" s="856"/>
      <c r="AV17" s="856"/>
      <c r="AW17" s="856"/>
      <c r="AX17" s="856"/>
      <c r="AY17" s="856"/>
      <c r="AZ17" s="856"/>
      <c r="BA17" s="856"/>
      <c r="BB17" s="856"/>
      <c r="BC17" s="856"/>
      <c r="BD17" s="856"/>
      <c r="BE17" s="856"/>
      <c r="BF17" s="856"/>
      <c r="BG17" s="856"/>
      <c r="BH17" s="856"/>
      <c r="BI17" s="856"/>
      <c r="BJ17" s="856"/>
      <c r="BK17" s="856"/>
      <c r="BL17" s="856"/>
      <c r="BM17" s="856"/>
      <c r="BN17" s="856"/>
      <c r="BO17" s="856"/>
      <c r="BP17" s="856"/>
      <c r="BQ17" s="856"/>
      <c r="BR17" s="856"/>
      <c r="BS17" s="856"/>
      <c r="BT17" s="856"/>
      <c r="BU17" s="856"/>
      <c r="BV17" s="856"/>
      <c r="BW17" s="856"/>
      <c r="BX17" s="566"/>
      <c r="BY17" s="566"/>
      <c r="BZ17" s="566"/>
      <c r="CA17" s="566"/>
      <c r="CB17" s="566"/>
      <c r="CK17" s="946"/>
    </row>
    <row r="18" spans="1:89" s="507" customFormat="1" ht="18.75" thickBot="1">
      <c r="CK18" s="946"/>
    </row>
    <row r="19" spans="1:89" s="507" customFormat="1" ht="18.75" hidden="1" customHeight="1" thickBot="1">
      <c r="A19" s="859"/>
      <c r="B19" s="859"/>
      <c r="C19" s="859"/>
      <c r="D19" s="859"/>
      <c r="E19" s="859"/>
      <c r="F19" s="859"/>
      <c r="G19" s="859"/>
      <c r="H19" s="859"/>
      <c r="I19" s="859"/>
      <c r="J19" s="859"/>
      <c r="K19" s="859"/>
      <c r="L19" s="859"/>
      <c r="M19" s="859"/>
      <c r="N19" s="859"/>
      <c r="O19" s="859"/>
      <c r="P19" s="859"/>
      <c r="Q19" s="859"/>
      <c r="R19" s="859"/>
      <c r="S19" s="859"/>
      <c r="T19" s="859"/>
      <c r="U19" s="859"/>
      <c r="V19" s="859"/>
      <c r="W19" s="859"/>
      <c r="X19" s="859"/>
      <c r="Y19" s="859"/>
      <c r="Z19" s="859"/>
      <c r="AA19" s="859"/>
      <c r="AB19" s="859"/>
      <c r="AC19" s="859"/>
      <c r="AD19" s="859"/>
      <c r="AE19" s="859"/>
      <c r="AF19" s="859"/>
      <c r="AG19" s="859"/>
      <c r="AH19" s="859"/>
      <c r="AI19" s="859"/>
      <c r="AJ19" s="859"/>
      <c r="AK19" s="859"/>
      <c r="AL19" s="859"/>
      <c r="AM19" s="859"/>
      <c r="AN19" s="859"/>
      <c r="AO19" s="859"/>
      <c r="AP19" s="859"/>
      <c r="AQ19" s="859"/>
      <c r="AR19" s="859"/>
      <c r="AS19" s="859"/>
      <c r="AT19" s="859"/>
      <c r="AU19" s="859"/>
      <c r="AV19" s="859"/>
      <c r="AW19" s="859"/>
      <c r="AX19" s="859"/>
      <c r="AY19" s="859"/>
      <c r="AZ19" s="859"/>
      <c r="BA19" s="859"/>
      <c r="BB19" s="859"/>
      <c r="BC19" s="859"/>
      <c r="BD19" s="859"/>
      <c r="BE19" s="859"/>
      <c r="BF19" s="859"/>
      <c r="BG19" s="859"/>
      <c r="BH19" s="859"/>
      <c r="BI19" s="859"/>
      <c r="BJ19" s="859"/>
      <c r="BK19" s="859"/>
      <c r="BL19" s="859"/>
      <c r="BM19" s="859"/>
      <c r="BN19" s="859"/>
      <c r="BO19" s="859"/>
      <c r="BP19" s="859"/>
      <c r="BQ19" s="859"/>
      <c r="BR19" s="859"/>
      <c r="BS19" s="859"/>
      <c r="BT19" s="726" t="s">
        <v>274</v>
      </c>
      <c r="BU19" s="726" t="s">
        <v>273</v>
      </c>
      <c r="BV19" s="726" t="s">
        <v>273</v>
      </c>
      <c r="BW19" s="859"/>
      <c r="CK19" s="946"/>
    </row>
    <row r="20" spans="1:89" s="507" customFormat="1" ht="18.75" hidden="1" customHeight="1" thickBot="1">
      <c r="A20" s="626"/>
      <c r="B20" s="627"/>
      <c r="C20" s="627"/>
      <c r="D20" s="627"/>
      <c r="E20" s="627"/>
      <c r="F20" s="627"/>
      <c r="G20" s="627"/>
      <c r="H20" s="627"/>
      <c r="I20" s="627"/>
      <c r="J20" s="627"/>
      <c r="K20" s="627"/>
      <c r="L20" s="627"/>
      <c r="M20" s="627"/>
      <c r="N20" s="628"/>
      <c r="O20" s="627"/>
      <c r="P20" s="627"/>
      <c r="Q20" s="627"/>
      <c r="R20" s="627"/>
      <c r="S20" s="629"/>
      <c r="T20" s="629"/>
      <c r="U20" s="629"/>
      <c r="V20" s="629"/>
      <c r="W20" s="629"/>
      <c r="X20" s="629"/>
      <c r="Y20" s="629"/>
      <c r="Z20" s="629"/>
      <c r="AA20" s="629"/>
      <c r="AB20" s="629"/>
      <c r="AC20" s="629"/>
      <c r="AD20" s="630"/>
      <c r="AE20" s="629"/>
      <c r="AF20" s="629"/>
      <c r="AG20" s="629"/>
      <c r="AH20" s="629"/>
      <c r="AI20" s="629"/>
      <c r="AJ20" s="629"/>
      <c r="AK20" s="629"/>
      <c r="AL20" s="629"/>
      <c r="AM20" s="629"/>
      <c r="AN20" s="629"/>
      <c r="AO20" s="629"/>
      <c r="AP20" s="629"/>
      <c r="AQ20" s="629"/>
      <c r="AR20" s="629"/>
      <c r="AS20" s="629"/>
      <c r="AT20" s="629"/>
      <c r="AU20" s="630"/>
      <c r="AV20" s="631">
        <v>43101</v>
      </c>
      <c r="AW20" s="631">
        <v>43132</v>
      </c>
      <c r="AX20" s="631">
        <v>43160</v>
      </c>
      <c r="AY20" s="631">
        <v>43191</v>
      </c>
      <c r="AZ20" s="631">
        <v>43221</v>
      </c>
      <c r="BA20" s="631">
        <v>43252</v>
      </c>
      <c r="BB20" s="631">
        <v>43283</v>
      </c>
      <c r="BC20" s="631">
        <v>43315</v>
      </c>
      <c r="BD20" s="631">
        <v>43347</v>
      </c>
      <c r="BE20" s="631">
        <v>43378</v>
      </c>
      <c r="BF20" s="631">
        <v>43410</v>
      </c>
      <c r="BG20" s="631">
        <v>43441</v>
      </c>
      <c r="BH20" s="716">
        <v>43466</v>
      </c>
      <c r="BI20" s="716">
        <v>43497</v>
      </c>
      <c r="BJ20" s="716">
        <v>43526</v>
      </c>
      <c r="BK20" s="716">
        <v>43558</v>
      </c>
      <c r="BL20" s="717">
        <v>43586</v>
      </c>
      <c r="BM20" s="717">
        <v>43617</v>
      </c>
      <c r="BN20" s="717">
        <v>43647</v>
      </c>
      <c r="BO20" s="717">
        <v>43678</v>
      </c>
      <c r="BP20" s="717">
        <v>43709</v>
      </c>
      <c r="BQ20" s="717">
        <v>43739</v>
      </c>
      <c r="BR20" s="717">
        <v>43770</v>
      </c>
      <c r="BS20" s="719">
        <v>43800</v>
      </c>
      <c r="BT20" s="720">
        <v>43831</v>
      </c>
      <c r="BU20" s="720">
        <v>43863</v>
      </c>
      <c r="BV20" s="720">
        <v>43895</v>
      </c>
      <c r="BW20" s="720">
        <v>43926</v>
      </c>
      <c r="BX20" s="720">
        <v>43952</v>
      </c>
      <c r="BY20" s="720">
        <v>43983</v>
      </c>
      <c r="BZ20" s="720">
        <v>44013</v>
      </c>
      <c r="CA20" s="720">
        <v>44044</v>
      </c>
      <c r="CB20" s="770">
        <v>44075</v>
      </c>
      <c r="CC20" s="770">
        <v>44105</v>
      </c>
      <c r="CD20" s="770">
        <v>44136</v>
      </c>
      <c r="CE20" s="770">
        <v>44166</v>
      </c>
      <c r="CF20" s="861">
        <v>44197</v>
      </c>
      <c r="CG20" s="803">
        <v>44228</v>
      </c>
      <c r="CH20" s="803">
        <v>44256</v>
      </c>
      <c r="CI20" s="803">
        <v>44287</v>
      </c>
      <c r="CK20" s="1235" t="s">
        <v>311</v>
      </c>
    </row>
    <row r="21" spans="1:89" s="507" customFormat="1" ht="18" hidden="1" customHeight="1">
      <c r="A21" s="633" t="s">
        <v>250</v>
      </c>
      <c r="B21" s="634"/>
      <c r="C21" s="634"/>
      <c r="D21" s="634"/>
      <c r="E21" s="634"/>
      <c r="F21" s="634"/>
      <c r="G21" s="634"/>
      <c r="H21" s="634"/>
      <c r="I21" s="634"/>
      <c r="J21" s="634"/>
      <c r="K21" s="634"/>
      <c r="L21" s="634"/>
      <c r="M21" s="634"/>
      <c r="N21" s="635"/>
      <c r="O21" s="634"/>
      <c r="P21" s="634"/>
      <c r="Q21" s="634"/>
      <c r="R21" s="634"/>
      <c r="S21" s="636"/>
      <c r="T21" s="636"/>
      <c r="U21" s="636"/>
      <c r="V21" s="636"/>
      <c r="W21" s="636"/>
      <c r="X21" s="636"/>
      <c r="Y21" s="636"/>
      <c r="Z21" s="636"/>
      <c r="AA21" s="636"/>
      <c r="AB21" s="636"/>
      <c r="AC21" s="636"/>
      <c r="AD21" s="637"/>
      <c r="AE21" s="636"/>
      <c r="AF21" s="636"/>
      <c r="AG21" s="636"/>
      <c r="AH21" s="636"/>
      <c r="AI21" s="636"/>
      <c r="AJ21" s="636"/>
      <c r="AK21" s="636"/>
      <c r="AL21" s="636"/>
      <c r="AM21" s="636"/>
      <c r="AN21" s="636"/>
      <c r="AO21" s="636"/>
      <c r="AP21" s="636"/>
      <c r="AQ21" s="636"/>
      <c r="AR21" s="636"/>
      <c r="AS21" s="636"/>
      <c r="AT21" s="636"/>
      <c r="AU21" s="637"/>
      <c r="AV21" s="642">
        <f>(AV22+AV23+AV24)/3</f>
        <v>556.66666666666663</v>
      </c>
      <c r="AW21" s="642">
        <f>AVERAGE(AW22:AW25)</f>
        <v>530</v>
      </c>
      <c r="AX21" s="642">
        <f t="shared" ref="AX21:BH21" si="39">AVERAGE(AX22:AX25)</f>
        <v>482.5</v>
      </c>
      <c r="AY21" s="642">
        <f t="shared" si="39"/>
        <v>467.5</v>
      </c>
      <c r="AZ21" s="642">
        <f t="shared" si="39"/>
        <v>487.125</v>
      </c>
      <c r="BA21" s="642">
        <f t="shared" si="39"/>
        <v>555.75</v>
      </c>
      <c r="BB21" s="642">
        <f t="shared" si="39"/>
        <v>539.75</v>
      </c>
      <c r="BC21" s="642">
        <f t="shared" si="39"/>
        <v>560.625</v>
      </c>
      <c r="BD21" s="642">
        <f t="shared" si="39"/>
        <v>606.25</v>
      </c>
      <c r="BE21" s="642">
        <f t="shared" si="39"/>
        <v>651.875</v>
      </c>
      <c r="BF21" s="642">
        <f t="shared" si="39"/>
        <v>591.25</v>
      </c>
      <c r="BG21" s="642">
        <f t="shared" si="39"/>
        <v>453.75</v>
      </c>
      <c r="BH21" s="642">
        <f t="shared" si="39"/>
        <v>409.16666666666669</v>
      </c>
      <c r="BI21" s="642">
        <f t="shared" ref="BI21:BV21" si="40">AVERAGE(BI22:BI26)</f>
        <v>436</v>
      </c>
      <c r="BJ21" s="642">
        <f t="shared" si="40"/>
        <v>486</v>
      </c>
      <c r="BK21" s="642">
        <f t="shared" si="40"/>
        <v>513</v>
      </c>
      <c r="BL21" s="642">
        <f t="shared" si="40"/>
        <v>528.5</v>
      </c>
      <c r="BM21" s="642">
        <f t="shared" si="40"/>
        <v>428.75</v>
      </c>
      <c r="BN21" s="642">
        <f t="shared" si="40"/>
        <v>349.5</v>
      </c>
      <c r="BO21" s="642">
        <f t="shared" si="40"/>
        <v>380.625</v>
      </c>
      <c r="BP21" s="642">
        <f t="shared" si="40"/>
        <v>345.5</v>
      </c>
      <c r="BQ21" s="642">
        <f t="shared" si="40"/>
        <v>393.75</v>
      </c>
      <c r="BR21" s="642">
        <f t="shared" si="40"/>
        <v>432.5</v>
      </c>
      <c r="BS21" s="702">
        <f t="shared" si="40"/>
        <v>423.125</v>
      </c>
      <c r="BT21" s="702">
        <f t="shared" si="40"/>
        <v>485.625</v>
      </c>
      <c r="BU21" s="702">
        <f t="shared" si="40"/>
        <v>547.5</v>
      </c>
      <c r="BV21" s="702">
        <f t="shared" si="40"/>
        <v>407.5</v>
      </c>
      <c r="BW21" s="702">
        <f t="shared" ref="BW21:CI21" si="41">AVERAGE(BW22:BW27)</f>
        <v>278.75</v>
      </c>
      <c r="BX21" s="702">
        <f t="shared" si="41"/>
        <v>339.16666666666669</v>
      </c>
      <c r="BY21" s="674">
        <f t="shared" si="41"/>
        <v>320</v>
      </c>
      <c r="BZ21" s="674">
        <f t="shared" si="41"/>
        <v>335.83333333333331</v>
      </c>
      <c r="CA21" s="674">
        <f t="shared" si="41"/>
        <v>352.5</v>
      </c>
      <c r="CB21" s="771">
        <f t="shared" si="41"/>
        <v>361.66666666666669</v>
      </c>
      <c r="CC21" s="771">
        <f t="shared" si="41"/>
        <v>369.58333333333331</v>
      </c>
      <c r="CD21" s="771">
        <f t="shared" si="41"/>
        <v>432.5</v>
      </c>
      <c r="CE21" s="771">
        <f t="shared" si="41"/>
        <v>455.83333333333331</v>
      </c>
      <c r="CF21" s="771">
        <f t="shared" si="41"/>
        <v>474.16666666666669</v>
      </c>
      <c r="CG21" s="771">
        <f t="shared" si="41"/>
        <v>581.66666666666663</v>
      </c>
      <c r="CH21" s="771">
        <f t="shared" si="41"/>
        <v>568.16666666666663</v>
      </c>
      <c r="CI21" s="771">
        <f t="shared" si="41"/>
        <v>515.66666666666663</v>
      </c>
      <c r="CK21" s="1235"/>
    </row>
    <row r="22" spans="1:89" s="507" customFormat="1" ht="18" hidden="1" customHeight="1">
      <c r="A22" s="624" t="s">
        <v>240</v>
      </c>
      <c r="B22" s="627"/>
      <c r="C22" s="627"/>
      <c r="D22" s="627"/>
      <c r="E22" s="627"/>
      <c r="F22" s="627"/>
      <c r="G22" s="627"/>
      <c r="H22" s="627"/>
      <c r="I22" s="627"/>
      <c r="J22" s="627"/>
      <c r="K22" s="627"/>
      <c r="L22" s="627"/>
      <c r="M22" s="627"/>
      <c r="N22" s="628"/>
      <c r="O22" s="627"/>
      <c r="P22" s="627"/>
      <c r="Q22" s="627"/>
      <c r="R22" s="627"/>
      <c r="S22" s="629"/>
      <c r="T22" s="629"/>
      <c r="U22" s="629"/>
      <c r="V22" s="629"/>
      <c r="W22" s="629"/>
      <c r="X22" s="629"/>
      <c r="Y22" s="629"/>
      <c r="Z22" s="629"/>
      <c r="AA22" s="629"/>
      <c r="AB22" s="629"/>
      <c r="AC22" s="629"/>
      <c r="AD22" s="630"/>
      <c r="AE22" s="629"/>
      <c r="AF22" s="629"/>
      <c r="AG22" s="629"/>
      <c r="AH22" s="629"/>
      <c r="AI22" s="629"/>
      <c r="AJ22" s="629"/>
      <c r="AK22" s="629"/>
      <c r="AL22" s="629"/>
      <c r="AM22" s="629"/>
      <c r="AN22" s="629"/>
      <c r="AO22" s="629"/>
      <c r="AP22" s="629"/>
      <c r="AQ22" s="629"/>
      <c r="AR22" s="629"/>
      <c r="AS22" s="629"/>
      <c r="AT22" s="629"/>
      <c r="AU22" s="630"/>
      <c r="AV22" s="645">
        <v>575</v>
      </c>
      <c r="AW22" s="646">
        <v>540</v>
      </c>
      <c r="AX22" s="652">
        <f t="shared" ref="AX22:CI27" si="42">(AX30+AX38)/2</f>
        <v>475</v>
      </c>
      <c r="AY22" s="657">
        <f t="shared" si="42"/>
        <v>465</v>
      </c>
      <c r="AZ22" s="657">
        <f t="shared" si="42"/>
        <v>485</v>
      </c>
      <c r="BA22" s="652">
        <f t="shared" si="42"/>
        <v>560</v>
      </c>
      <c r="BB22" s="657">
        <f t="shared" si="42"/>
        <v>540</v>
      </c>
      <c r="BC22" s="657">
        <f t="shared" si="42"/>
        <v>560</v>
      </c>
      <c r="BD22" s="657">
        <f t="shared" si="42"/>
        <v>602.5</v>
      </c>
      <c r="BE22" s="652">
        <f t="shared" si="42"/>
        <v>657.5</v>
      </c>
      <c r="BF22" s="657">
        <f t="shared" si="42"/>
        <v>605</v>
      </c>
      <c r="BG22" s="657">
        <f t="shared" si="42"/>
        <v>460</v>
      </c>
      <c r="BH22" s="652">
        <f t="shared" si="42"/>
        <v>415</v>
      </c>
      <c r="BI22" s="657">
        <f t="shared" si="42"/>
        <v>435</v>
      </c>
      <c r="BJ22" s="657">
        <f t="shared" si="42"/>
        <v>485</v>
      </c>
      <c r="BK22" s="652">
        <f t="shared" si="42"/>
        <v>525</v>
      </c>
      <c r="BL22" s="657">
        <f t="shared" si="42"/>
        <v>520</v>
      </c>
      <c r="BM22" s="657">
        <f t="shared" si="42"/>
        <v>440</v>
      </c>
      <c r="BN22" s="657">
        <f t="shared" si="42"/>
        <v>352.5</v>
      </c>
      <c r="BO22" s="652">
        <f t="shared" si="42"/>
        <v>375</v>
      </c>
      <c r="BP22" s="657">
        <f t="shared" si="42"/>
        <v>345</v>
      </c>
      <c r="BQ22" s="657">
        <f t="shared" si="42"/>
        <v>382.5</v>
      </c>
      <c r="BR22" s="657">
        <f t="shared" si="42"/>
        <v>425</v>
      </c>
      <c r="BS22" s="652">
        <f t="shared" si="42"/>
        <v>427.5</v>
      </c>
      <c r="BT22" s="711">
        <f t="shared" si="42"/>
        <v>485</v>
      </c>
      <c r="BU22" s="657">
        <f t="shared" si="42"/>
        <v>550</v>
      </c>
      <c r="BV22" s="652">
        <f t="shared" si="42"/>
        <v>425</v>
      </c>
      <c r="BW22" s="652">
        <f t="shared" si="42"/>
        <v>275</v>
      </c>
      <c r="BX22" s="724">
        <f t="shared" si="42"/>
        <v>352.5</v>
      </c>
      <c r="BY22" s="724">
        <f t="shared" si="42"/>
        <v>310</v>
      </c>
      <c r="BZ22" s="724">
        <f t="shared" si="42"/>
        <v>345</v>
      </c>
      <c r="CA22" s="652">
        <f t="shared" si="42"/>
        <v>355</v>
      </c>
      <c r="CB22" s="724">
        <f t="shared" si="42"/>
        <v>365</v>
      </c>
      <c r="CC22" s="724">
        <f t="shared" si="42"/>
        <v>370</v>
      </c>
      <c r="CD22" s="724">
        <f t="shared" si="42"/>
        <v>430</v>
      </c>
      <c r="CE22" s="724">
        <f t="shared" si="42"/>
        <v>450</v>
      </c>
      <c r="CF22" s="862">
        <f t="shared" si="42"/>
        <v>480</v>
      </c>
      <c r="CG22" s="772">
        <f t="shared" si="42"/>
        <v>610</v>
      </c>
      <c r="CH22" s="772">
        <f t="shared" si="42"/>
        <v>575</v>
      </c>
      <c r="CI22" s="772">
        <f t="shared" si="42"/>
        <v>502.5</v>
      </c>
      <c r="CK22" s="1235"/>
    </row>
    <row r="23" spans="1:89" s="507" customFormat="1" ht="18" hidden="1" customHeight="1">
      <c r="A23" s="624" t="s">
        <v>255</v>
      </c>
      <c r="B23" s="627"/>
      <c r="C23" s="627"/>
      <c r="D23" s="627"/>
      <c r="E23" s="627"/>
      <c r="F23" s="627"/>
      <c r="G23" s="627"/>
      <c r="H23" s="627"/>
      <c r="I23" s="627"/>
      <c r="J23" s="627"/>
      <c r="K23" s="627"/>
      <c r="L23" s="627"/>
      <c r="M23" s="627"/>
      <c r="N23" s="628"/>
      <c r="O23" s="627"/>
      <c r="P23" s="627"/>
      <c r="Q23" s="627"/>
      <c r="R23" s="627"/>
      <c r="S23" s="629"/>
      <c r="T23" s="629"/>
      <c r="U23" s="629"/>
      <c r="V23" s="629"/>
      <c r="W23" s="629"/>
      <c r="X23" s="629"/>
      <c r="Y23" s="629"/>
      <c r="Z23" s="629"/>
      <c r="AA23" s="629"/>
      <c r="AB23" s="629"/>
      <c r="AC23" s="629"/>
      <c r="AD23" s="630"/>
      <c r="AE23" s="629"/>
      <c r="AF23" s="629"/>
      <c r="AG23" s="629"/>
      <c r="AH23" s="629"/>
      <c r="AI23" s="629"/>
      <c r="AJ23" s="629"/>
      <c r="AK23" s="629"/>
      <c r="AL23" s="629"/>
      <c r="AM23" s="629"/>
      <c r="AN23" s="629"/>
      <c r="AO23" s="629"/>
      <c r="AP23" s="629"/>
      <c r="AQ23" s="629"/>
      <c r="AR23" s="629"/>
      <c r="AS23" s="629"/>
      <c r="AT23" s="629"/>
      <c r="AU23" s="630"/>
      <c r="AV23" s="647">
        <v>550</v>
      </c>
      <c r="AW23" s="646">
        <v>530</v>
      </c>
      <c r="AX23" s="651">
        <f t="shared" si="42"/>
        <v>490</v>
      </c>
      <c r="AY23" s="657">
        <f t="shared" si="42"/>
        <v>465</v>
      </c>
      <c r="AZ23" s="657">
        <f t="shared" si="42"/>
        <v>485</v>
      </c>
      <c r="BA23" s="657">
        <f t="shared" si="42"/>
        <v>550</v>
      </c>
      <c r="BB23" s="652">
        <f t="shared" si="42"/>
        <v>542.5</v>
      </c>
      <c r="BC23" s="662">
        <f t="shared" si="42"/>
        <v>567.5</v>
      </c>
      <c r="BD23" s="652">
        <f t="shared" si="42"/>
        <v>610</v>
      </c>
      <c r="BE23" s="657">
        <f t="shared" si="42"/>
        <v>660</v>
      </c>
      <c r="BF23" s="657">
        <f t="shared" si="42"/>
        <v>585</v>
      </c>
      <c r="BG23" s="657">
        <f t="shared" si="42"/>
        <v>460</v>
      </c>
      <c r="BH23" s="657">
        <f t="shared" si="42"/>
        <v>407.5</v>
      </c>
      <c r="BI23" s="657">
        <f t="shared" si="42"/>
        <v>437.5</v>
      </c>
      <c r="BJ23" s="657">
        <f t="shared" si="42"/>
        <v>490</v>
      </c>
      <c r="BK23" s="657">
        <f t="shared" si="42"/>
        <v>510</v>
      </c>
      <c r="BL23" s="652">
        <f t="shared" si="42"/>
        <v>527.5</v>
      </c>
      <c r="BM23" s="657">
        <f t="shared" si="42"/>
        <v>430</v>
      </c>
      <c r="BN23" s="657">
        <f t="shared" si="42"/>
        <v>355</v>
      </c>
      <c r="BO23" s="657">
        <f t="shared" si="42"/>
        <v>395</v>
      </c>
      <c r="BP23" s="657">
        <f t="shared" si="42"/>
        <v>345</v>
      </c>
      <c r="BQ23" s="657">
        <f t="shared" si="42"/>
        <v>397.5</v>
      </c>
      <c r="BR23" s="657">
        <f t="shared" si="42"/>
        <v>430</v>
      </c>
      <c r="BS23" s="657">
        <f t="shared" si="42"/>
        <v>420</v>
      </c>
      <c r="BT23" s="652">
        <f t="shared" si="42"/>
        <v>500</v>
      </c>
      <c r="BU23" s="657">
        <f t="shared" si="42"/>
        <v>545</v>
      </c>
      <c r="BV23" s="657">
        <f t="shared" si="42"/>
        <v>410</v>
      </c>
      <c r="BW23" s="652">
        <f t="shared" si="42"/>
        <v>275</v>
      </c>
      <c r="BX23" s="630">
        <f>(BX31+BX39)/2</f>
        <v>342.5</v>
      </c>
      <c r="BY23" s="724">
        <f>(BY31+BY39)/2</f>
        <v>332.5</v>
      </c>
      <c r="BZ23" s="724">
        <f>(BZ31+BZ39)/2</f>
        <v>322.5</v>
      </c>
      <c r="CA23" s="652">
        <f>(CA31+CA39)/2</f>
        <v>355</v>
      </c>
      <c r="CB23" s="772">
        <f>(CB31+CB39)/2</f>
        <v>360</v>
      </c>
      <c r="CC23" s="772">
        <f t="shared" si="42"/>
        <v>372.5</v>
      </c>
      <c r="CD23" s="724">
        <f t="shared" si="42"/>
        <v>430</v>
      </c>
      <c r="CE23" s="724">
        <f t="shared" si="42"/>
        <v>465</v>
      </c>
      <c r="CF23" s="862">
        <f t="shared" si="42"/>
        <v>470</v>
      </c>
      <c r="CG23" s="772">
        <f t="shared" si="42"/>
        <v>565</v>
      </c>
      <c r="CH23" s="772">
        <f t="shared" si="42"/>
        <v>550</v>
      </c>
      <c r="CI23" s="772">
        <f t="shared" si="42"/>
        <v>490</v>
      </c>
      <c r="CK23" s="1235"/>
    </row>
    <row r="24" spans="1:89" s="507" customFormat="1" ht="18" hidden="1" customHeight="1">
      <c r="A24" s="624" t="s">
        <v>241</v>
      </c>
      <c r="B24" s="627"/>
      <c r="C24" s="627"/>
      <c r="D24" s="627"/>
      <c r="E24" s="627"/>
      <c r="F24" s="627"/>
      <c r="G24" s="627"/>
      <c r="H24" s="627"/>
      <c r="I24" s="627"/>
      <c r="J24" s="627"/>
      <c r="K24" s="627"/>
      <c r="L24" s="627"/>
      <c r="M24" s="627"/>
      <c r="N24" s="628"/>
      <c r="O24" s="627"/>
      <c r="P24" s="627"/>
      <c r="Q24" s="627"/>
      <c r="R24" s="627"/>
      <c r="S24" s="629"/>
      <c r="T24" s="629"/>
      <c r="U24" s="629"/>
      <c r="V24" s="629"/>
      <c r="W24" s="629"/>
      <c r="X24" s="629"/>
      <c r="Y24" s="629"/>
      <c r="Z24" s="629"/>
      <c r="AA24" s="629"/>
      <c r="AB24" s="629"/>
      <c r="AC24" s="629"/>
      <c r="AD24" s="630"/>
      <c r="AE24" s="629"/>
      <c r="AF24" s="629"/>
      <c r="AG24" s="629"/>
      <c r="AH24" s="629"/>
      <c r="AI24" s="629"/>
      <c r="AJ24" s="629"/>
      <c r="AK24" s="629"/>
      <c r="AL24" s="629"/>
      <c r="AM24" s="629"/>
      <c r="AN24" s="629"/>
      <c r="AO24" s="629"/>
      <c r="AP24" s="629"/>
      <c r="AQ24" s="629"/>
      <c r="AR24" s="629"/>
      <c r="AS24" s="629"/>
      <c r="AT24" s="629"/>
      <c r="AU24" s="630"/>
      <c r="AV24" s="647">
        <v>545</v>
      </c>
      <c r="AW24" s="646">
        <v>530</v>
      </c>
      <c r="AX24" s="651">
        <f t="shared" si="42"/>
        <v>487.5</v>
      </c>
      <c r="AY24" s="657">
        <f t="shared" si="42"/>
        <v>470</v>
      </c>
      <c r="AZ24" s="657">
        <f t="shared" si="42"/>
        <v>486</v>
      </c>
      <c r="BA24" s="657">
        <f t="shared" si="42"/>
        <v>550</v>
      </c>
      <c r="BB24" s="657">
        <f t="shared" si="42"/>
        <v>535</v>
      </c>
      <c r="BC24" s="657">
        <f t="shared" si="42"/>
        <v>560</v>
      </c>
      <c r="BD24" s="657">
        <f t="shared" si="42"/>
        <v>605</v>
      </c>
      <c r="BE24" s="657">
        <f t="shared" si="42"/>
        <v>640</v>
      </c>
      <c r="BF24" s="657">
        <f t="shared" si="42"/>
        <v>600</v>
      </c>
      <c r="BG24" s="657">
        <f t="shared" si="42"/>
        <v>455</v>
      </c>
      <c r="BH24" s="657">
        <f t="shared" si="42"/>
        <v>405</v>
      </c>
      <c r="BI24" s="652">
        <f t="shared" si="42"/>
        <v>440</v>
      </c>
      <c r="BJ24" s="657">
        <f t="shared" si="42"/>
        <v>480</v>
      </c>
      <c r="BK24" s="657">
        <f t="shared" si="42"/>
        <v>507.5</v>
      </c>
      <c r="BL24" s="657">
        <f t="shared" si="42"/>
        <v>535</v>
      </c>
      <c r="BM24" s="652">
        <f t="shared" si="42"/>
        <v>420</v>
      </c>
      <c r="BN24" s="657">
        <f t="shared" si="42"/>
        <v>325</v>
      </c>
      <c r="BO24" s="657">
        <f t="shared" si="42"/>
        <v>377.5</v>
      </c>
      <c r="BP24" s="657">
        <f t="shared" si="42"/>
        <v>342.5</v>
      </c>
      <c r="BQ24" s="657">
        <f t="shared" si="42"/>
        <v>395</v>
      </c>
      <c r="BR24" s="657">
        <f t="shared" si="42"/>
        <v>435</v>
      </c>
      <c r="BS24" s="657">
        <f t="shared" si="42"/>
        <v>425</v>
      </c>
      <c r="BT24" s="711">
        <f t="shared" si="42"/>
        <v>490</v>
      </c>
      <c r="BU24" s="652">
        <f t="shared" si="42"/>
        <v>540</v>
      </c>
      <c r="BV24" s="657">
        <f t="shared" si="42"/>
        <v>375</v>
      </c>
      <c r="BW24" s="652">
        <f t="shared" si="42"/>
        <v>275</v>
      </c>
      <c r="BX24" s="630">
        <f t="shared" si="42"/>
        <v>342.5</v>
      </c>
      <c r="BY24" s="724">
        <f t="shared" si="42"/>
        <v>317.5</v>
      </c>
      <c r="BZ24" s="724">
        <f t="shared" si="42"/>
        <v>332.5</v>
      </c>
      <c r="CA24" s="724">
        <f t="shared" si="42"/>
        <v>342.5</v>
      </c>
      <c r="CB24" s="724">
        <f t="shared" si="42"/>
        <v>355</v>
      </c>
      <c r="CC24" s="724">
        <f t="shared" si="42"/>
        <v>367.5</v>
      </c>
      <c r="CD24" s="724">
        <f t="shared" si="42"/>
        <v>425</v>
      </c>
      <c r="CE24" s="772">
        <f t="shared" si="42"/>
        <v>455</v>
      </c>
      <c r="CF24" s="862">
        <f t="shared" si="42"/>
        <v>472.5</v>
      </c>
      <c r="CG24" s="772">
        <f t="shared" si="42"/>
        <v>565</v>
      </c>
      <c r="CH24" s="772">
        <f t="shared" si="42"/>
        <v>560</v>
      </c>
      <c r="CI24" s="772">
        <f t="shared" si="42"/>
        <v>510</v>
      </c>
      <c r="CK24" s="1235"/>
    </row>
    <row r="25" spans="1:89" s="507" customFormat="1" ht="18" hidden="1" customHeight="1">
      <c r="A25" s="624" t="s">
        <v>242</v>
      </c>
      <c r="B25" s="627"/>
      <c r="C25" s="627"/>
      <c r="D25" s="627"/>
      <c r="E25" s="627"/>
      <c r="F25" s="627"/>
      <c r="G25" s="627"/>
      <c r="H25" s="627"/>
      <c r="I25" s="627"/>
      <c r="J25" s="627"/>
      <c r="K25" s="627"/>
      <c r="L25" s="627"/>
      <c r="M25" s="627"/>
      <c r="N25" s="628"/>
      <c r="O25" s="627"/>
      <c r="P25" s="627"/>
      <c r="Q25" s="627"/>
      <c r="R25" s="627"/>
      <c r="S25" s="629"/>
      <c r="T25" s="629"/>
      <c r="U25" s="629"/>
      <c r="V25" s="629"/>
      <c r="W25" s="629"/>
      <c r="X25" s="629"/>
      <c r="Y25" s="629"/>
      <c r="Z25" s="629"/>
      <c r="AA25" s="629"/>
      <c r="AB25" s="629"/>
      <c r="AC25" s="629"/>
      <c r="AD25" s="630"/>
      <c r="AE25" s="629"/>
      <c r="AF25" s="629"/>
      <c r="AG25" s="629"/>
      <c r="AH25" s="629"/>
      <c r="AI25" s="629"/>
      <c r="AJ25" s="629"/>
      <c r="AK25" s="629"/>
      <c r="AL25" s="629"/>
      <c r="AM25" s="629"/>
      <c r="AN25" s="629"/>
      <c r="AO25" s="629"/>
      <c r="AP25" s="629"/>
      <c r="AQ25" s="629"/>
      <c r="AR25" s="629"/>
      <c r="AS25" s="629"/>
      <c r="AT25" s="629"/>
      <c r="AU25" s="630"/>
      <c r="AV25" s="641"/>
      <c r="AW25" s="648">
        <v>520</v>
      </c>
      <c r="AX25" s="651">
        <f t="shared" si="42"/>
        <v>477.5</v>
      </c>
      <c r="AY25" s="657">
        <f t="shared" si="42"/>
        <v>470</v>
      </c>
      <c r="AZ25" s="652">
        <f t="shared" si="42"/>
        <v>492.5</v>
      </c>
      <c r="BA25" s="657">
        <f t="shared" si="42"/>
        <v>563</v>
      </c>
      <c r="BB25" s="657">
        <f t="shared" si="42"/>
        <v>541.5</v>
      </c>
      <c r="BC25" s="657">
        <f t="shared" si="42"/>
        <v>555</v>
      </c>
      <c r="BD25" s="657">
        <f t="shared" si="42"/>
        <v>607.5</v>
      </c>
      <c r="BE25" s="657">
        <f t="shared" si="42"/>
        <v>650</v>
      </c>
      <c r="BF25" s="652">
        <f t="shared" si="42"/>
        <v>575</v>
      </c>
      <c r="BG25" s="652">
        <f t="shared" si="42"/>
        <v>440</v>
      </c>
      <c r="BH25" s="652"/>
      <c r="BI25" s="657">
        <f t="shared" si="42"/>
        <v>432.5</v>
      </c>
      <c r="BJ25" s="652">
        <f t="shared" si="42"/>
        <v>492.5</v>
      </c>
      <c r="BK25" s="657">
        <f t="shared" si="42"/>
        <v>512.5</v>
      </c>
      <c r="BL25" s="657">
        <f t="shared" si="42"/>
        <v>535</v>
      </c>
      <c r="BM25" s="652">
        <f t="shared" si="42"/>
        <v>425</v>
      </c>
      <c r="BN25" s="652">
        <f t="shared" si="42"/>
        <v>360</v>
      </c>
      <c r="BO25" s="652">
        <f t="shared" si="42"/>
        <v>375</v>
      </c>
      <c r="BP25" s="657">
        <f t="shared" si="42"/>
        <v>345</v>
      </c>
      <c r="BQ25" s="652">
        <f t="shared" si="42"/>
        <v>400</v>
      </c>
      <c r="BR25" s="657">
        <f t="shared" si="42"/>
        <v>435</v>
      </c>
      <c r="BS25" s="657"/>
      <c r="BT25" s="705"/>
      <c r="BU25" s="706"/>
      <c r="BV25" s="657">
        <f>(BV33+BV41)/2</f>
        <v>420</v>
      </c>
      <c r="BW25" s="657">
        <f>(BW33+BW41)/2</f>
        <v>290</v>
      </c>
      <c r="BX25" s="724">
        <f t="shared" si="42"/>
        <v>352.5</v>
      </c>
      <c r="BY25" s="652">
        <f t="shared" si="42"/>
        <v>337.5</v>
      </c>
      <c r="BZ25" s="724">
        <f t="shared" si="42"/>
        <v>342.5</v>
      </c>
      <c r="CA25" s="724">
        <f t="shared" si="42"/>
        <v>365</v>
      </c>
      <c r="CB25" s="724">
        <f t="shared" si="42"/>
        <v>370</v>
      </c>
      <c r="CC25" s="724">
        <f t="shared" si="42"/>
        <v>367.5</v>
      </c>
      <c r="CD25" s="772">
        <f t="shared" si="42"/>
        <v>435</v>
      </c>
      <c r="CE25" s="772">
        <f t="shared" si="42"/>
        <v>455</v>
      </c>
      <c r="CF25" s="772">
        <f t="shared" si="42"/>
        <v>490</v>
      </c>
      <c r="CG25" s="772">
        <f t="shared" si="42"/>
        <v>585</v>
      </c>
      <c r="CH25" s="772">
        <f t="shared" si="42"/>
        <v>580</v>
      </c>
      <c r="CI25" s="772">
        <f t="shared" si="42"/>
        <v>535</v>
      </c>
      <c r="CK25" s="1235"/>
    </row>
    <row r="26" spans="1:89" s="507" customFormat="1" ht="18" hidden="1" customHeight="1">
      <c r="A26" s="624" t="s">
        <v>254</v>
      </c>
      <c r="B26" s="627"/>
      <c r="C26" s="627"/>
      <c r="D26" s="627"/>
      <c r="E26" s="627"/>
      <c r="F26" s="627"/>
      <c r="G26" s="627"/>
      <c r="H26" s="627"/>
      <c r="I26" s="627"/>
      <c r="J26" s="627"/>
      <c r="K26" s="627"/>
      <c r="L26" s="627"/>
      <c r="M26" s="627"/>
      <c r="N26" s="628"/>
      <c r="O26" s="627"/>
      <c r="P26" s="627"/>
      <c r="Q26" s="627"/>
      <c r="R26" s="627"/>
      <c r="S26" s="629"/>
      <c r="T26" s="629"/>
      <c r="U26" s="629"/>
      <c r="V26" s="629"/>
      <c r="W26" s="629"/>
      <c r="X26" s="629"/>
      <c r="Y26" s="629"/>
      <c r="Z26" s="629"/>
      <c r="AA26" s="629"/>
      <c r="AB26" s="629"/>
      <c r="AC26" s="629"/>
      <c r="AD26" s="630"/>
      <c r="AE26" s="629"/>
      <c r="AF26" s="629"/>
      <c r="AG26" s="629"/>
      <c r="AH26" s="629"/>
      <c r="AI26" s="629"/>
      <c r="AJ26" s="629"/>
      <c r="AK26" s="629"/>
      <c r="AL26" s="629"/>
      <c r="AM26" s="629"/>
      <c r="AN26" s="629"/>
      <c r="AO26" s="629"/>
      <c r="AP26" s="629"/>
      <c r="AQ26" s="629"/>
      <c r="AR26" s="629"/>
      <c r="AS26" s="629"/>
      <c r="AT26" s="629"/>
      <c r="AU26" s="630"/>
      <c r="AV26" s="641"/>
      <c r="AW26" s="648"/>
      <c r="AX26" s="651"/>
      <c r="AY26" s="657"/>
      <c r="AZ26" s="652"/>
      <c r="BA26" s="657"/>
      <c r="BB26" s="657"/>
      <c r="BC26" s="657"/>
      <c r="BD26" s="657"/>
      <c r="BE26" s="657"/>
      <c r="BF26" s="652"/>
      <c r="BG26" s="652"/>
      <c r="BH26" s="652"/>
      <c r="BI26" s="657">
        <f>(BI34+BI42)/2</f>
        <v>435</v>
      </c>
      <c r="BJ26" s="657">
        <f>(BJ34+BJ42)/2</f>
        <v>482.5</v>
      </c>
      <c r="BK26" s="657">
        <f>(BK34+BK42)/2</f>
        <v>510</v>
      </c>
      <c r="BL26" s="657">
        <f>(BL34+BL42)/2</f>
        <v>525</v>
      </c>
      <c r="BM26" s="652"/>
      <c r="BN26" s="657">
        <f>(BN34+BN42)/2</f>
        <v>355</v>
      </c>
      <c r="BO26" s="662"/>
      <c r="BP26" s="652">
        <f>(BP34+BP42)/2</f>
        <v>350</v>
      </c>
      <c r="BQ26" s="652"/>
      <c r="BR26" s="652">
        <f>(BR34+BR42)/2</f>
        <v>437.5</v>
      </c>
      <c r="BS26" s="657">
        <f>(BS34+BS42)/2</f>
        <v>420</v>
      </c>
      <c r="BT26" s="711">
        <f>(BT34+BT42)/2</f>
        <v>467.5</v>
      </c>
      <c r="BU26" s="657">
        <f>(BU34+BU42)/2</f>
        <v>555</v>
      </c>
      <c r="BV26" s="652"/>
      <c r="BW26" s="657">
        <f t="shared" ref="BW26:BY27" si="43">(BW34+BW42)/2</f>
        <v>277.5</v>
      </c>
      <c r="BX26" s="672">
        <f t="shared" si="43"/>
        <v>342.5</v>
      </c>
      <c r="BY26" s="724">
        <f t="shared" si="43"/>
        <v>290</v>
      </c>
      <c r="BZ26" s="652">
        <f t="shared" si="42"/>
        <v>352.5</v>
      </c>
      <c r="CA26" s="724">
        <f t="shared" si="42"/>
        <v>362.5</v>
      </c>
      <c r="CB26" s="724">
        <f t="shared" si="42"/>
        <v>367.5</v>
      </c>
      <c r="CC26" s="772">
        <f t="shared" si="42"/>
        <v>372.5</v>
      </c>
      <c r="CD26" s="772">
        <f t="shared" si="42"/>
        <v>435</v>
      </c>
      <c r="CE26" s="772">
        <f t="shared" si="42"/>
        <v>455</v>
      </c>
      <c r="CF26" s="862">
        <f t="shared" si="42"/>
        <v>462.5</v>
      </c>
      <c r="CG26" s="772">
        <f t="shared" si="42"/>
        <v>590</v>
      </c>
      <c r="CH26" s="772">
        <f t="shared" si="42"/>
        <v>565</v>
      </c>
      <c r="CI26" s="772">
        <f t="shared" si="42"/>
        <v>525</v>
      </c>
      <c r="CK26" s="1235"/>
    </row>
    <row r="27" spans="1:89" s="507" customFormat="1" ht="18" hidden="1" customHeight="1" thickBot="1">
      <c r="A27" s="624" t="s">
        <v>279</v>
      </c>
      <c r="B27" s="627"/>
      <c r="C27" s="627"/>
      <c r="D27" s="627"/>
      <c r="E27" s="627"/>
      <c r="F27" s="627"/>
      <c r="G27" s="627"/>
      <c r="H27" s="627"/>
      <c r="I27" s="627"/>
      <c r="J27" s="627"/>
      <c r="K27" s="627"/>
      <c r="L27" s="627"/>
      <c r="M27" s="627"/>
      <c r="N27" s="628"/>
      <c r="O27" s="627"/>
      <c r="P27" s="627"/>
      <c r="Q27" s="627"/>
      <c r="R27" s="627"/>
      <c r="S27" s="629"/>
      <c r="T27" s="629"/>
      <c r="U27" s="629"/>
      <c r="V27" s="629"/>
      <c r="W27" s="629"/>
      <c r="X27" s="629"/>
      <c r="Y27" s="629"/>
      <c r="Z27" s="629"/>
      <c r="AA27" s="629"/>
      <c r="AB27" s="629"/>
      <c r="AC27" s="629"/>
      <c r="AD27" s="630"/>
      <c r="AE27" s="629"/>
      <c r="AF27" s="629"/>
      <c r="AG27" s="629"/>
      <c r="AH27" s="629"/>
      <c r="AI27" s="629"/>
      <c r="AJ27" s="629"/>
      <c r="AK27" s="629"/>
      <c r="AL27" s="629"/>
      <c r="AM27" s="629"/>
      <c r="AN27" s="629"/>
      <c r="AO27" s="629"/>
      <c r="AP27" s="629"/>
      <c r="AQ27" s="629"/>
      <c r="AR27" s="629"/>
      <c r="AS27" s="629"/>
      <c r="AT27" s="629"/>
      <c r="AU27" s="630"/>
      <c r="AV27" s="641"/>
      <c r="AW27" s="648"/>
      <c r="AX27" s="651"/>
      <c r="AY27" s="657"/>
      <c r="AZ27" s="652"/>
      <c r="BA27" s="657"/>
      <c r="BB27" s="657"/>
      <c r="BC27" s="657"/>
      <c r="BD27" s="657"/>
      <c r="BE27" s="657"/>
      <c r="BF27" s="652"/>
      <c r="BG27" s="652"/>
      <c r="BH27" s="652"/>
      <c r="BI27" s="657"/>
      <c r="BJ27" s="657"/>
      <c r="BK27" s="657"/>
      <c r="BL27" s="657"/>
      <c r="BM27" s="652"/>
      <c r="BN27" s="657"/>
      <c r="BO27" s="662"/>
      <c r="BP27" s="652"/>
      <c r="BQ27" s="652"/>
      <c r="BR27" s="652"/>
      <c r="BS27" s="657"/>
      <c r="BT27" s="711"/>
      <c r="BU27" s="657"/>
      <c r="BV27" s="652"/>
      <c r="BW27" s="657">
        <f t="shared" si="43"/>
        <v>280</v>
      </c>
      <c r="BX27" s="724">
        <f t="shared" si="43"/>
        <v>302.5</v>
      </c>
      <c r="BY27" s="724">
        <f t="shared" si="43"/>
        <v>332.5</v>
      </c>
      <c r="BZ27" s="724">
        <f t="shared" si="42"/>
        <v>320</v>
      </c>
      <c r="CA27" s="724">
        <f t="shared" si="42"/>
        <v>335</v>
      </c>
      <c r="CB27" s="724">
        <f t="shared" si="42"/>
        <v>352.5</v>
      </c>
      <c r="CC27" s="724">
        <f t="shared" si="42"/>
        <v>367.5</v>
      </c>
      <c r="CD27" s="724">
        <f t="shared" si="42"/>
        <v>440</v>
      </c>
      <c r="CE27" s="772">
        <f t="shared" si="42"/>
        <v>455</v>
      </c>
      <c r="CF27" s="862">
        <f t="shared" si="42"/>
        <v>470</v>
      </c>
      <c r="CG27" s="772">
        <f t="shared" si="42"/>
        <v>575</v>
      </c>
      <c r="CH27" s="772">
        <f t="shared" si="42"/>
        <v>579</v>
      </c>
      <c r="CI27" s="772">
        <f t="shared" si="42"/>
        <v>531.5</v>
      </c>
      <c r="CK27" s="1235"/>
    </row>
    <row r="28" spans="1:89" s="507" customFormat="1" ht="18" customHeight="1" thickBot="1">
      <c r="A28" s="625"/>
      <c r="B28" s="627"/>
      <c r="C28" s="627"/>
      <c r="D28" s="627"/>
      <c r="E28" s="627"/>
      <c r="F28" s="627"/>
      <c r="G28" s="627"/>
      <c r="H28" s="627"/>
      <c r="I28" s="627"/>
      <c r="J28" s="627"/>
      <c r="K28" s="627"/>
      <c r="L28" s="627"/>
      <c r="M28" s="627"/>
      <c r="N28" s="627"/>
      <c r="O28" s="627"/>
      <c r="P28" s="627"/>
      <c r="Q28" s="627"/>
      <c r="R28" s="627"/>
      <c r="S28" s="627"/>
      <c r="T28" s="627"/>
      <c r="U28" s="627"/>
      <c r="V28" s="627"/>
      <c r="W28" s="627"/>
      <c r="X28" s="627"/>
      <c r="Y28" s="627"/>
      <c r="Z28" s="627"/>
      <c r="AA28" s="627"/>
      <c r="AB28" s="627"/>
      <c r="AC28" s="627"/>
      <c r="AD28" s="643"/>
      <c r="AE28" s="627"/>
      <c r="AF28" s="627"/>
      <c r="AG28" s="627"/>
      <c r="AH28" s="627"/>
      <c r="AI28" s="627"/>
      <c r="AJ28" s="627"/>
      <c r="AK28" s="627"/>
      <c r="AL28" s="627"/>
      <c r="AM28" s="627"/>
      <c r="AN28" s="627"/>
      <c r="AO28" s="627"/>
      <c r="AP28" s="627"/>
      <c r="AQ28" s="627"/>
      <c r="AR28" s="627"/>
      <c r="AS28" s="627"/>
      <c r="AT28" s="627"/>
      <c r="AU28" s="643"/>
      <c r="AV28" s="644"/>
      <c r="AW28" s="644"/>
      <c r="AX28" s="644"/>
      <c r="AY28" s="632"/>
      <c r="AZ28" s="644"/>
      <c r="BA28" s="644"/>
      <c r="BB28" s="644"/>
      <c r="BC28" s="644"/>
      <c r="BD28" s="644"/>
      <c r="BE28" s="644"/>
      <c r="BF28" s="644"/>
      <c r="BG28" s="644"/>
      <c r="BH28" s="644"/>
      <c r="BI28" s="644"/>
      <c r="BJ28" s="644"/>
      <c r="BK28" s="627"/>
      <c r="BL28" s="627"/>
      <c r="BM28" s="627"/>
      <c r="BN28" s="627"/>
      <c r="BO28" s="627"/>
      <c r="BP28" s="627"/>
      <c r="BQ28" s="627"/>
      <c r="BR28" s="627"/>
      <c r="BS28" s="627"/>
      <c r="BT28" s="505"/>
      <c r="BU28" s="505"/>
      <c r="BV28" s="505"/>
      <c r="BW28" s="505"/>
      <c r="BX28" s="505"/>
      <c r="BY28" s="505"/>
      <c r="BZ28" s="505"/>
      <c r="CA28" s="505"/>
      <c r="CB28" s="505"/>
      <c r="CD28" s="770">
        <v>44136</v>
      </c>
      <c r="CE28" s="770">
        <v>44166</v>
      </c>
      <c r="CF28" s="874">
        <v>44197</v>
      </c>
      <c r="CG28" s="874">
        <v>44228</v>
      </c>
      <c r="CH28" s="803">
        <v>44256</v>
      </c>
      <c r="CI28" s="803">
        <v>44287</v>
      </c>
      <c r="CJ28" s="1173">
        <v>44317</v>
      </c>
      <c r="CK28" s="1235"/>
    </row>
    <row r="29" spans="1:89" s="507" customFormat="1" ht="18" customHeight="1">
      <c r="A29" s="638" t="s">
        <v>251</v>
      </c>
      <c r="B29" s="639"/>
      <c r="C29" s="639"/>
      <c r="D29" s="639"/>
      <c r="E29" s="639"/>
      <c r="F29" s="639"/>
      <c r="G29" s="639"/>
      <c r="H29" s="639"/>
      <c r="I29" s="639"/>
      <c r="J29" s="639"/>
      <c r="K29" s="639"/>
      <c r="L29" s="639"/>
      <c r="M29" s="639"/>
      <c r="N29" s="640"/>
      <c r="O29" s="639"/>
      <c r="P29" s="639"/>
      <c r="Q29" s="639"/>
      <c r="R29" s="639"/>
      <c r="S29" s="637"/>
      <c r="T29" s="637"/>
      <c r="U29" s="637"/>
      <c r="V29" s="637"/>
      <c r="W29" s="637"/>
      <c r="X29" s="637"/>
      <c r="Y29" s="637"/>
      <c r="Z29" s="637"/>
      <c r="AA29" s="637"/>
      <c r="AB29" s="637"/>
      <c r="AC29" s="637"/>
      <c r="AD29" s="637"/>
      <c r="AE29" s="637"/>
      <c r="AF29" s="637"/>
      <c r="AG29" s="637"/>
      <c r="AH29" s="637"/>
      <c r="AI29" s="637"/>
      <c r="AJ29" s="637"/>
      <c r="AK29" s="637"/>
      <c r="AL29" s="637"/>
      <c r="AM29" s="637"/>
      <c r="AN29" s="637"/>
      <c r="AO29" s="637"/>
      <c r="AP29" s="637"/>
      <c r="AQ29" s="637"/>
      <c r="AR29" s="637"/>
      <c r="AS29" s="637"/>
      <c r="AT29" s="637"/>
      <c r="AU29" s="637"/>
      <c r="AV29" s="637"/>
      <c r="AW29" s="637"/>
      <c r="AX29" s="642">
        <f>AVERAGE(AX30:AX33)</f>
        <v>490</v>
      </c>
      <c r="AY29" s="642">
        <f t="shared" ref="AY29:BD29" si="44">AVERAGE(AY30:AY33)</f>
        <v>471.25</v>
      </c>
      <c r="AZ29" s="642">
        <v>484</v>
      </c>
      <c r="BA29" s="642">
        <f t="shared" si="44"/>
        <v>555.75</v>
      </c>
      <c r="BB29" s="642">
        <f t="shared" si="44"/>
        <v>536.25</v>
      </c>
      <c r="BC29" s="642">
        <f t="shared" si="44"/>
        <v>552.5</v>
      </c>
      <c r="BD29" s="642">
        <f t="shared" si="44"/>
        <v>595</v>
      </c>
      <c r="BE29" s="642">
        <f t="shared" ref="BE29:BS29" si="45">AVERAGE(BE30:BE34)</f>
        <v>642</v>
      </c>
      <c r="BF29" s="642">
        <f t="shared" si="45"/>
        <v>597</v>
      </c>
      <c r="BG29" s="642">
        <f t="shared" si="45"/>
        <v>461</v>
      </c>
      <c r="BH29" s="642">
        <f t="shared" si="45"/>
        <v>416.66666666666669</v>
      </c>
      <c r="BI29" s="642">
        <f t="shared" si="45"/>
        <v>429</v>
      </c>
      <c r="BJ29" s="642">
        <f t="shared" si="45"/>
        <v>472</v>
      </c>
      <c r="BK29" s="642">
        <f t="shared" si="45"/>
        <v>503</v>
      </c>
      <c r="BL29" s="642">
        <f t="shared" si="45"/>
        <v>524</v>
      </c>
      <c r="BM29" s="642">
        <f t="shared" si="45"/>
        <v>438.75</v>
      </c>
      <c r="BN29" s="642">
        <f t="shared" si="45"/>
        <v>357</v>
      </c>
      <c r="BO29" s="642">
        <f t="shared" si="45"/>
        <v>386.25</v>
      </c>
      <c r="BP29" s="642">
        <f t="shared" si="45"/>
        <v>340</v>
      </c>
      <c r="BQ29" s="642">
        <f t="shared" si="45"/>
        <v>380</v>
      </c>
      <c r="BR29" s="642">
        <f t="shared" si="45"/>
        <v>424</v>
      </c>
      <c r="BS29" s="642">
        <f t="shared" si="45"/>
        <v>417.5</v>
      </c>
      <c r="BT29" s="642">
        <f>AVERAGE(BT30:BT34)</f>
        <v>475</v>
      </c>
      <c r="BU29" s="642">
        <f>AVERAGE(BU30:BU34)</f>
        <v>533.75</v>
      </c>
      <c r="BV29" s="642">
        <f>AVERAGE(BV30:BV34)</f>
        <v>378.75</v>
      </c>
      <c r="BW29" s="642">
        <f t="shared" ref="BW29:CH29" si="46">AVERAGE(BW30:BW35)</f>
        <v>266.66666666666669</v>
      </c>
      <c r="BX29" s="642">
        <f t="shared" si="46"/>
        <v>336.66666666666669</v>
      </c>
      <c r="BY29" s="642">
        <f t="shared" si="46"/>
        <v>328.33333333333331</v>
      </c>
      <c r="BZ29" s="642">
        <f t="shared" si="46"/>
        <v>343.75</v>
      </c>
      <c r="CA29" s="642">
        <f t="shared" si="46"/>
        <v>358.33333333333331</v>
      </c>
      <c r="CB29" s="642">
        <f t="shared" si="46"/>
        <v>366.66666666666669</v>
      </c>
      <c r="CC29" s="642">
        <f t="shared" si="46"/>
        <v>366.66666666666669</v>
      </c>
      <c r="CD29" s="642">
        <f t="shared" si="46"/>
        <v>427.5</v>
      </c>
      <c r="CE29" s="642">
        <f t="shared" si="46"/>
        <v>450.83333333333331</v>
      </c>
      <c r="CF29" s="854">
        <f t="shared" si="46"/>
        <v>479.16666666666669</v>
      </c>
      <c r="CG29" s="1161">
        <f t="shared" si="46"/>
        <v>595.83333333333337</v>
      </c>
      <c r="CH29" s="773">
        <f t="shared" si="46"/>
        <v>574.83333333333337</v>
      </c>
      <c r="CI29" s="773">
        <f>AVERAGE(CI30:CI35)</f>
        <v>520</v>
      </c>
      <c r="CJ29" s="1128">
        <f>AVERAGE(CJ30:CJ35)</f>
        <v>487.5</v>
      </c>
      <c r="CK29" s="1235"/>
    </row>
    <row r="30" spans="1:89" s="507" customFormat="1" ht="76.5">
      <c r="A30" s="624" t="s">
        <v>240</v>
      </c>
      <c r="B30" s="627"/>
      <c r="C30" s="627"/>
      <c r="D30" s="627"/>
      <c r="E30" s="627"/>
      <c r="F30" s="627"/>
      <c r="G30" s="627"/>
      <c r="H30" s="627"/>
      <c r="I30" s="627"/>
      <c r="J30" s="627"/>
      <c r="K30" s="627"/>
      <c r="L30" s="627"/>
      <c r="M30" s="627"/>
      <c r="N30" s="628"/>
      <c r="O30" s="627"/>
      <c r="P30" s="627"/>
      <c r="Q30" s="627"/>
      <c r="R30" s="627"/>
      <c r="S30" s="629"/>
      <c r="T30" s="629"/>
      <c r="U30" s="629"/>
      <c r="V30" s="629"/>
      <c r="W30" s="629"/>
      <c r="X30" s="629"/>
      <c r="Y30" s="629"/>
      <c r="Z30" s="629"/>
      <c r="AA30" s="629"/>
      <c r="AB30" s="629"/>
      <c r="AC30" s="629"/>
      <c r="AD30" s="630"/>
      <c r="AE30" s="629"/>
      <c r="AF30" s="629"/>
      <c r="AG30" s="629"/>
      <c r="AH30" s="629"/>
      <c r="AI30" s="629"/>
      <c r="AJ30" s="629"/>
      <c r="AK30" s="629"/>
      <c r="AL30" s="629"/>
      <c r="AM30" s="629"/>
      <c r="AN30" s="629"/>
      <c r="AO30" s="629"/>
      <c r="AP30" s="629"/>
      <c r="AQ30" s="629"/>
      <c r="AR30" s="629"/>
      <c r="AS30" s="629"/>
      <c r="AT30" s="629"/>
      <c r="AU30" s="630"/>
      <c r="AV30" s="632"/>
      <c r="AW30" s="632"/>
      <c r="AX30" s="654">
        <v>485</v>
      </c>
      <c r="AY30" s="647">
        <v>470</v>
      </c>
      <c r="AZ30" s="647">
        <v>480</v>
      </c>
      <c r="BA30" s="652">
        <v>560</v>
      </c>
      <c r="BB30" s="647">
        <v>535</v>
      </c>
      <c r="BC30" s="657">
        <v>550</v>
      </c>
      <c r="BD30" s="657">
        <v>590</v>
      </c>
      <c r="BE30" s="657">
        <v>645</v>
      </c>
      <c r="BF30" s="657">
        <v>610</v>
      </c>
      <c r="BG30" s="657">
        <v>470</v>
      </c>
      <c r="BH30" s="662">
        <v>420</v>
      </c>
      <c r="BI30" s="630">
        <v>430</v>
      </c>
      <c r="BJ30" s="657">
        <v>470</v>
      </c>
      <c r="BK30" s="630">
        <v>510</v>
      </c>
      <c r="BL30" s="657">
        <v>510</v>
      </c>
      <c r="BM30" s="657">
        <v>450</v>
      </c>
      <c r="BN30" s="657">
        <v>360</v>
      </c>
      <c r="BO30" s="630">
        <v>380</v>
      </c>
      <c r="BP30" s="657">
        <v>340</v>
      </c>
      <c r="BQ30" s="657">
        <v>380</v>
      </c>
      <c r="BR30" s="657">
        <v>415</v>
      </c>
      <c r="BS30" s="630">
        <v>420</v>
      </c>
      <c r="BT30" s="712">
        <v>470</v>
      </c>
      <c r="BU30" s="724">
        <v>535</v>
      </c>
      <c r="BV30" s="630">
        <v>400</v>
      </c>
      <c r="BW30" s="724">
        <v>260</v>
      </c>
      <c r="BX30" s="724">
        <v>350</v>
      </c>
      <c r="BY30" s="724">
        <v>320</v>
      </c>
      <c r="BZ30" s="724">
        <v>355</v>
      </c>
      <c r="CA30" s="630">
        <v>360</v>
      </c>
      <c r="CB30" s="724">
        <v>370</v>
      </c>
      <c r="CC30" s="724">
        <v>365</v>
      </c>
      <c r="CD30" s="724">
        <v>425</v>
      </c>
      <c r="CE30" s="724">
        <v>445</v>
      </c>
      <c r="CF30" s="853">
        <v>490</v>
      </c>
      <c r="CG30" s="1158">
        <v>630</v>
      </c>
      <c r="CH30" s="1166">
        <v>580</v>
      </c>
      <c r="CI30" s="1166">
        <v>510</v>
      </c>
      <c r="CJ30" s="1166">
        <v>470</v>
      </c>
      <c r="CK30" s="1170" t="s">
        <v>392</v>
      </c>
    </row>
    <row r="31" spans="1:89" s="507" customFormat="1">
      <c r="A31" s="865" t="s">
        <v>255</v>
      </c>
      <c r="B31" s="628"/>
      <c r="C31" s="628"/>
      <c r="D31" s="628"/>
      <c r="E31" s="628"/>
      <c r="F31" s="628"/>
      <c r="G31" s="628"/>
      <c r="H31" s="628"/>
      <c r="I31" s="628"/>
      <c r="J31" s="628"/>
      <c r="K31" s="628"/>
      <c r="L31" s="628"/>
      <c r="M31" s="628"/>
      <c r="N31" s="628"/>
      <c r="O31" s="628"/>
      <c r="P31" s="628"/>
      <c r="Q31" s="628"/>
      <c r="R31" s="628"/>
      <c r="S31" s="628"/>
      <c r="T31" s="628"/>
      <c r="U31" s="628"/>
      <c r="V31" s="628"/>
      <c r="W31" s="628"/>
      <c r="X31" s="628"/>
      <c r="Y31" s="628"/>
      <c r="Z31" s="628"/>
      <c r="AA31" s="628"/>
      <c r="AB31" s="628"/>
      <c r="AC31" s="628"/>
      <c r="AD31" s="672"/>
      <c r="AE31" s="628"/>
      <c r="AF31" s="628"/>
      <c r="AG31" s="628"/>
      <c r="AH31" s="628"/>
      <c r="AI31" s="628"/>
      <c r="AJ31" s="628"/>
      <c r="AK31" s="628"/>
      <c r="AL31" s="628"/>
      <c r="AM31" s="628"/>
      <c r="AN31" s="628"/>
      <c r="AO31" s="628"/>
      <c r="AP31" s="628"/>
      <c r="AQ31" s="628"/>
      <c r="AR31" s="628"/>
      <c r="AS31" s="628"/>
      <c r="AT31" s="628"/>
      <c r="AU31" s="672"/>
      <c r="AV31" s="866"/>
      <c r="AW31" s="866"/>
      <c r="AX31" s="867">
        <v>495</v>
      </c>
      <c r="AY31" s="867">
        <v>465</v>
      </c>
      <c r="AZ31" s="867">
        <v>480</v>
      </c>
      <c r="BA31" s="867">
        <v>550</v>
      </c>
      <c r="BB31" s="652">
        <v>540</v>
      </c>
      <c r="BC31" s="652">
        <v>560</v>
      </c>
      <c r="BD31" s="868">
        <v>600</v>
      </c>
      <c r="BE31" s="652">
        <v>650</v>
      </c>
      <c r="BF31" s="869">
        <v>590</v>
      </c>
      <c r="BG31" s="869">
        <v>470</v>
      </c>
      <c r="BH31" s="869">
        <v>415</v>
      </c>
      <c r="BI31" s="672">
        <v>430</v>
      </c>
      <c r="BJ31" s="672">
        <v>480</v>
      </c>
      <c r="BK31" s="869">
        <v>500</v>
      </c>
      <c r="BL31" s="869">
        <v>520</v>
      </c>
      <c r="BM31" s="869">
        <v>440</v>
      </c>
      <c r="BN31" s="869">
        <v>360</v>
      </c>
      <c r="BO31" s="869">
        <v>400</v>
      </c>
      <c r="BP31" s="869">
        <v>340</v>
      </c>
      <c r="BQ31" s="672">
        <v>390</v>
      </c>
      <c r="BR31" s="869">
        <v>425</v>
      </c>
      <c r="BS31" s="869">
        <v>415</v>
      </c>
      <c r="BT31" s="672">
        <v>490</v>
      </c>
      <c r="BU31" s="628">
        <v>535</v>
      </c>
      <c r="BV31" s="628">
        <v>380</v>
      </c>
      <c r="BW31" s="672">
        <v>250</v>
      </c>
      <c r="BX31" s="672">
        <v>340</v>
      </c>
      <c r="BY31" s="628">
        <v>340</v>
      </c>
      <c r="BZ31" s="628">
        <v>330</v>
      </c>
      <c r="CA31" s="672">
        <v>360</v>
      </c>
      <c r="CB31" s="672">
        <v>365</v>
      </c>
      <c r="CC31" s="672">
        <v>370</v>
      </c>
      <c r="CD31" s="628">
        <v>425</v>
      </c>
      <c r="CE31" s="628">
        <v>460</v>
      </c>
      <c r="CF31" s="851">
        <v>475</v>
      </c>
      <c r="CG31" s="1158">
        <v>580</v>
      </c>
      <c r="CH31" s="1166">
        <v>560</v>
      </c>
      <c r="CI31" s="1166">
        <v>490</v>
      </c>
      <c r="CJ31" s="1166">
        <v>480</v>
      </c>
      <c r="CK31" s="1122"/>
    </row>
    <row r="32" spans="1:89" s="507" customFormat="1" ht="61.15" customHeight="1">
      <c r="A32" s="624" t="s">
        <v>241</v>
      </c>
      <c r="B32" s="627"/>
      <c r="C32" s="627"/>
      <c r="D32" s="627"/>
      <c r="E32" s="627"/>
      <c r="F32" s="627"/>
      <c r="G32" s="627"/>
      <c r="H32" s="627"/>
      <c r="I32" s="627"/>
      <c r="J32" s="627"/>
      <c r="K32" s="627"/>
      <c r="L32" s="627"/>
      <c r="M32" s="627"/>
      <c r="N32" s="628"/>
      <c r="O32" s="627"/>
      <c r="P32" s="627"/>
      <c r="Q32" s="627"/>
      <c r="R32" s="627"/>
      <c r="S32" s="629"/>
      <c r="T32" s="629"/>
      <c r="U32" s="629"/>
      <c r="V32" s="629"/>
      <c r="W32" s="629"/>
      <c r="X32" s="629"/>
      <c r="Y32" s="629"/>
      <c r="Z32" s="629"/>
      <c r="AA32" s="629"/>
      <c r="AB32" s="629"/>
      <c r="AC32" s="629"/>
      <c r="AD32" s="630"/>
      <c r="AE32" s="629"/>
      <c r="AF32" s="629"/>
      <c r="AG32" s="629"/>
      <c r="AH32" s="629"/>
      <c r="AI32" s="629"/>
      <c r="AJ32" s="629"/>
      <c r="AK32" s="629"/>
      <c r="AL32" s="629"/>
      <c r="AM32" s="629"/>
      <c r="AN32" s="629"/>
      <c r="AO32" s="629"/>
      <c r="AP32" s="629"/>
      <c r="AQ32" s="629"/>
      <c r="AR32" s="629"/>
      <c r="AS32" s="629"/>
      <c r="AT32" s="629"/>
      <c r="AU32" s="630"/>
      <c r="AV32" s="632"/>
      <c r="AW32" s="632"/>
      <c r="AX32" s="653">
        <v>495</v>
      </c>
      <c r="AY32" s="647">
        <v>475</v>
      </c>
      <c r="AZ32" s="647">
        <v>485</v>
      </c>
      <c r="BA32" s="647">
        <v>550</v>
      </c>
      <c r="BB32" s="647">
        <v>530</v>
      </c>
      <c r="BC32" s="657">
        <v>550</v>
      </c>
      <c r="BD32" s="657">
        <v>595</v>
      </c>
      <c r="BE32" s="657">
        <v>630</v>
      </c>
      <c r="BF32" s="657">
        <v>610</v>
      </c>
      <c r="BG32" s="657">
        <v>465</v>
      </c>
      <c r="BH32" s="657">
        <v>415</v>
      </c>
      <c r="BI32" s="630">
        <v>430</v>
      </c>
      <c r="BJ32" s="657">
        <v>465</v>
      </c>
      <c r="BK32" s="657">
        <v>500</v>
      </c>
      <c r="BL32" s="630">
        <v>530</v>
      </c>
      <c r="BM32" s="630">
        <v>430</v>
      </c>
      <c r="BN32" s="657">
        <v>335</v>
      </c>
      <c r="BO32" s="657">
        <v>385</v>
      </c>
      <c r="BP32" s="657">
        <v>335</v>
      </c>
      <c r="BQ32" s="630">
        <v>390</v>
      </c>
      <c r="BR32" s="657">
        <v>425</v>
      </c>
      <c r="BS32" s="657">
        <v>420</v>
      </c>
      <c r="BT32" s="712">
        <v>480</v>
      </c>
      <c r="BU32" s="630">
        <v>525</v>
      </c>
      <c r="BV32" s="724">
        <v>350</v>
      </c>
      <c r="BW32" s="724">
        <v>270</v>
      </c>
      <c r="BX32" s="630">
        <v>340</v>
      </c>
      <c r="BY32" s="724">
        <v>325</v>
      </c>
      <c r="BZ32" s="724">
        <v>340</v>
      </c>
      <c r="CA32" s="724">
        <v>350</v>
      </c>
      <c r="CB32" s="724">
        <v>360</v>
      </c>
      <c r="CC32" s="724">
        <v>365</v>
      </c>
      <c r="CD32" s="724">
        <v>420</v>
      </c>
      <c r="CE32" s="630">
        <v>450</v>
      </c>
      <c r="CF32" s="850">
        <v>480</v>
      </c>
      <c r="CG32" s="1158">
        <v>580</v>
      </c>
      <c r="CH32" s="1166">
        <v>565</v>
      </c>
      <c r="CI32" s="1166">
        <v>520</v>
      </c>
      <c r="CJ32" s="1166">
        <v>490</v>
      </c>
      <c r="CK32" s="1170" t="s">
        <v>391</v>
      </c>
    </row>
    <row r="33" spans="1:89" s="507" customFormat="1">
      <c r="A33" s="624" t="s">
        <v>242</v>
      </c>
      <c r="B33" s="627"/>
      <c r="C33" s="627"/>
      <c r="D33" s="627"/>
      <c r="E33" s="627"/>
      <c r="F33" s="627"/>
      <c r="G33" s="627"/>
      <c r="H33" s="627"/>
      <c r="I33" s="627"/>
      <c r="J33" s="627"/>
      <c r="K33" s="627"/>
      <c r="L33" s="627"/>
      <c r="M33" s="627"/>
      <c r="N33" s="628"/>
      <c r="O33" s="627"/>
      <c r="P33" s="627"/>
      <c r="Q33" s="627"/>
      <c r="R33" s="627"/>
      <c r="S33" s="629"/>
      <c r="T33" s="629"/>
      <c r="U33" s="629"/>
      <c r="V33" s="629"/>
      <c r="W33" s="629"/>
      <c r="X33" s="629"/>
      <c r="Y33" s="629"/>
      <c r="Z33" s="629"/>
      <c r="AA33" s="629"/>
      <c r="AB33" s="629"/>
      <c r="AC33" s="629"/>
      <c r="AD33" s="630"/>
      <c r="AE33" s="629"/>
      <c r="AF33" s="629"/>
      <c r="AG33" s="629"/>
      <c r="AH33" s="629"/>
      <c r="AI33" s="629"/>
      <c r="AJ33" s="629"/>
      <c r="AK33" s="629"/>
      <c r="AL33" s="629"/>
      <c r="AM33" s="629"/>
      <c r="AN33" s="629"/>
      <c r="AO33" s="629"/>
      <c r="AP33" s="629"/>
      <c r="AQ33" s="629"/>
      <c r="AR33" s="629"/>
      <c r="AS33" s="629"/>
      <c r="AT33" s="629"/>
      <c r="AU33" s="630"/>
      <c r="AV33" s="632"/>
      <c r="AW33" s="632"/>
      <c r="AX33" s="654">
        <v>485</v>
      </c>
      <c r="AY33" s="647">
        <v>475</v>
      </c>
      <c r="AZ33" s="654">
        <v>490</v>
      </c>
      <c r="BA33" s="647">
        <v>563</v>
      </c>
      <c r="BB33" s="647">
        <v>540</v>
      </c>
      <c r="BC33" s="657">
        <v>550</v>
      </c>
      <c r="BD33" s="657">
        <v>595</v>
      </c>
      <c r="BE33" s="657">
        <v>645</v>
      </c>
      <c r="BF33" s="860">
        <v>580</v>
      </c>
      <c r="BG33" s="630">
        <v>450</v>
      </c>
      <c r="BH33" s="629"/>
      <c r="BI33" s="657">
        <v>425</v>
      </c>
      <c r="BJ33" s="657">
        <v>475</v>
      </c>
      <c r="BK33" s="657">
        <v>505</v>
      </c>
      <c r="BL33" s="630">
        <v>530</v>
      </c>
      <c r="BM33" s="657">
        <v>435</v>
      </c>
      <c r="BN33" s="630">
        <v>370</v>
      </c>
      <c r="BO33" s="630">
        <v>380</v>
      </c>
      <c r="BP33" s="657">
        <v>340</v>
      </c>
      <c r="BQ33" s="630">
        <v>390</v>
      </c>
      <c r="BR33" s="657">
        <v>425</v>
      </c>
      <c r="BS33" s="657"/>
      <c r="BT33" s="705"/>
      <c r="BU33" s="705"/>
      <c r="BV33" s="724">
        <v>385</v>
      </c>
      <c r="BW33" s="724">
        <v>280</v>
      </c>
      <c r="BX33" s="724">
        <v>350</v>
      </c>
      <c r="BY33" s="672">
        <v>345</v>
      </c>
      <c r="BZ33" s="724">
        <v>350</v>
      </c>
      <c r="CA33" s="630">
        <v>370</v>
      </c>
      <c r="CB33" s="724">
        <v>375</v>
      </c>
      <c r="CC33" s="724">
        <v>365</v>
      </c>
      <c r="CD33" s="630">
        <v>430</v>
      </c>
      <c r="CE33" s="630">
        <v>450</v>
      </c>
      <c r="CF33" s="853">
        <v>490</v>
      </c>
      <c r="CG33" s="1164">
        <v>600</v>
      </c>
      <c r="CH33" s="1166">
        <v>590</v>
      </c>
      <c r="CI33" s="1166">
        <v>530</v>
      </c>
      <c r="CJ33" s="1166">
        <v>490</v>
      </c>
      <c r="CK33" s="1122"/>
    </row>
    <row r="34" spans="1:89" s="507" customFormat="1" ht="18" customHeight="1">
      <c r="A34" s="624" t="s">
        <v>254</v>
      </c>
      <c r="B34" s="627"/>
      <c r="C34" s="627"/>
      <c r="D34" s="627"/>
      <c r="E34" s="627"/>
      <c r="F34" s="627"/>
      <c r="G34" s="627"/>
      <c r="H34" s="627"/>
      <c r="I34" s="627"/>
      <c r="J34" s="627"/>
      <c r="K34" s="627"/>
      <c r="L34" s="627"/>
      <c r="M34" s="627"/>
      <c r="N34" s="628"/>
      <c r="O34" s="627"/>
      <c r="P34" s="627"/>
      <c r="Q34" s="627"/>
      <c r="R34" s="627"/>
      <c r="S34" s="629"/>
      <c r="T34" s="629"/>
      <c r="U34" s="629"/>
      <c r="V34" s="629"/>
      <c r="W34" s="629"/>
      <c r="X34" s="629"/>
      <c r="Y34" s="629"/>
      <c r="Z34" s="629"/>
      <c r="AA34" s="629"/>
      <c r="AB34" s="629"/>
      <c r="AC34" s="629"/>
      <c r="AD34" s="630"/>
      <c r="AE34" s="629"/>
      <c r="AF34" s="629"/>
      <c r="AG34" s="629"/>
      <c r="AH34" s="629"/>
      <c r="AI34" s="629"/>
      <c r="AJ34" s="629"/>
      <c r="AK34" s="629"/>
      <c r="AL34" s="629"/>
      <c r="AM34" s="629"/>
      <c r="AN34" s="629"/>
      <c r="AO34" s="629"/>
      <c r="AP34" s="629"/>
      <c r="AQ34" s="629"/>
      <c r="AR34" s="629"/>
      <c r="AS34" s="629"/>
      <c r="AT34" s="629"/>
      <c r="AU34" s="630"/>
      <c r="AV34" s="632"/>
      <c r="AW34" s="632"/>
      <c r="AX34" s="654"/>
      <c r="AY34" s="647"/>
      <c r="AZ34" s="654"/>
      <c r="BA34" s="647"/>
      <c r="BB34" s="647"/>
      <c r="BC34" s="657"/>
      <c r="BD34" s="657"/>
      <c r="BE34" s="657">
        <v>640</v>
      </c>
      <c r="BF34" s="657">
        <v>595</v>
      </c>
      <c r="BG34" s="630">
        <v>450</v>
      </c>
      <c r="BH34" s="629"/>
      <c r="BI34" s="672">
        <v>430</v>
      </c>
      <c r="BJ34" s="657">
        <v>470</v>
      </c>
      <c r="BK34" s="657">
        <v>500</v>
      </c>
      <c r="BL34" s="630">
        <v>530</v>
      </c>
      <c r="BM34" s="657"/>
      <c r="BN34" s="657">
        <v>360</v>
      </c>
      <c r="BO34" s="629"/>
      <c r="BP34" s="630">
        <v>345</v>
      </c>
      <c r="BQ34" s="657">
        <v>350</v>
      </c>
      <c r="BR34" s="630">
        <v>430</v>
      </c>
      <c r="BS34" s="657">
        <v>415</v>
      </c>
      <c r="BT34" s="712">
        <v>460</v>
      </c>
      <c r="BU34" s="724">
        <v>540</v>
      </c>
      <c r="BV34" s="628"/>
      <c r="BW34" s="724">
        <v>265</v>
      </c>
      <c r="BX34" s="672">
        <v>340</v>
      </c>
      <c r="BY34" s="724">
        <v>300</v>
      </c>
      <c r="BZ34" s="672">
        <v>360</v>
      </c>
      <c r="CA34" s="630">
        <v>370</v>
      </c>
      <c r="CB34" s="724">
        <v>370</v>
      </c>
      <c r="CC34" s="630">
        <v>370</v>
      </c>
      <c r="CD34" s="630">
        <v>430</v>
      </c>
      <c r="CE34" s="630">
        <v>450</v>
      </c>
      <c r="CF34" s="851">
        <v>465</v>
      </c>
      <c r="CG34" s="1164">
        <v>600</v>
      </c>
      <c r="CH34" s="1166">
        <v>570</v>
      </c>
      <c r="CI34" s="1166">
        <v>530</v>
      </c>
      <c r="CJ34" s="1166">
        <v>500</v>
      </c>
      <c r="CK34" s="1123"/>
    </row>
    <row r="35" spans="1:89" s="507" customFormat="1" ht="18.75" thickBot="1">
      <c r="A35" s="624" t="s">
        <v>279</v>
      </c>
      <c r="B35" s="627"/>
      <c r="C35" s="627"/>
      <c r="D35" s="627"/>
      <c r="E35" s="627"/>
      <c r="F35" s="627"/>
      <c r="G35" s="627"/>
      <c r="H35" s="627"/>
      <c r="I35" s="627"/>
      <c r="J35" s="627"/>
      <c r="K35" s="627"/>
      <c r="L35" s="627"/>
      <c r="M35" s="627"/>
      <c r="N35" s="628"/>
      <c r="O35" s="627"/>
      <c r="P35" s="627"/>
      <c r="Q35" s="627"/>
      <c r="R35" s="627"/>
      <c r="S35" s="629"/>
      <c r="T35" s="629"/>
      <c r="U35" s="629"/>
      <c r="V35" s="629"/>
      <c r="W35" s="629"/>
      <c r="X35" s="629"/>
      <c r="Y35" s="629"/>
      <c r="Z35" s="629"/>
      <c r="AA35" s="629"/>
      <c r="AB35" s="629"/>
      <c r="AC35" s="629"/>
      <c r="AD35" s="630"/>
      <c r="AE35" s="629"/>
      <c r="AF35" s="629"/>
      <c r="AG35" s="629"/>
      <c r="AH35" s="629"/>
      <c r="AI35" s="629"/>
      <c r="AJ35" s="629"/>
      <c r="AK35" s="629"/>
      <c r="AL35" s="629"/>
      <c r="AM35" s="629"/>
      <c r="AN35" s="629"/>
      <c r="AO35" s="629"/>
      <c r="AP35" s="629"/>
      <c r="AQ35" s="629"/>
      <c r="AR35" s="629"/>
      <c r="AS35" s="629"/>
      <c r="AT35" s="629"/>
      <c r="AU35" s="630"/>
      <c r="AV35" s="632"/>
      <c r="AW35" s="632"/>
      <c r="AX35" s="654"/>
      <c r="AY35" s="647"/>
      <c r="AZ35" s="654"/>
      <c r="BA35" s="647"/>
      <c r="BB35" s="647"/>
      <c r="BC35" s="657"/>
      <c r="BD35" s="657"/>
      <c r="BE35" s="657"/>
      <c r="BF35" s="657"/>
      <c r="BG35" s="630"/>
      <c r="BH35" s="629"/>
      <c r="BI35" s="672"/>
      <c r="BJ35" s="657"/>
      <c r="BK35" s="657"/>
      <c r="BL35" s="630"/>
      <c r="BM35" s="657"/>
      <c r="BN35" s="657"/>
      <c r="BO35" s="629"/>
      <c r="BP35" s="630"/>
      <c r="BQ35" s="657"/>
      <c r="BR35" s="630"/>
      <c r="BS35" s="657"/>
      <c r="BT35" s="712"/>
      <c r="BU35" s="724"/>
      <c r="BV35" s="628"/>
      <c r="BW35" s="724">
        <v>275</v>
      </c>
      <c r="BX35" s="724">
        <v>300</v>
      </c>
      <c r="BY35" s="724">
        <v>340</v>
      </c>
      <c r="BZ35" s="724">
        <v>327.5</v>
      </c>
      <c r="CA35" s="724">
        <v>340</v>
      </c>
      <c r="CB35" s="724">
        <v>360</v>
      </c>
      <c r="CC35" s="724">
        <v>365</v>
      </c>
      <c r="CD35" s="724">
        <v>435</v>
      </c>
      <c r="CE35" s="630">
        <v>450</v>
      </c>
      <c r="CF35" s="852">
        <v>475</v>
      </c>
      <c r="CG35" s="1159">
        <v>585</v>
      </c>
      <c r="CH35" s="1168">
        <v>584</v>
      </c>
      <c r="CI35" s="1168">
        <v>540</v>
      </c>
      <c r="CJ35" s="1168">
        <v>495</v>
      </c>
      <c r="CK35" s="1170" t="s">
        <v>389</v>
      </c>
    </row>
    <row r="36" spans="1:89" s="507" customFormat="1" ht="18.75" thickBot="1">
      <c r="A36" s="625"/>
      <c r="B36" s="627"/>
      <c r="C36" s="627"/>
      <c r="D36" s="627"/>
      <c r="E36" s="627"/>
      <c r="F36" s="627"/>
      <c r="G36" s="627"/>
      <c r="H36" s="627"/>
      <c r="I36" s="627"/>
      <c r="J36" s="627"/>
      <c r="K36" s="627"/>
      <c r="L36" s="627"/>
      <c r="M36" s="627"/>
      <c r="N36" s="628"/>
      <c r="O36" s="627"/>
      <c r="P36" s="627"/>
      <c r="Q36" s="627"/>
      <c r="R36" s="627"/>
      <c r="S36" s="629"/>
      <c r="T36" s="629"/>
      <c r="U36" s="629"/>
      <c r="V36" s="629"/>
      <c r="W36" s="629"/>
      <c r="X36" s="629"/>
      <c r="Y36" s="629"/>
      <c r="Z36" s="629"/>
      <c r="AA36" s="629"/>
      <c r="AB36" s="629"/>
      <c r="AC36" s="629"/>
      <c r="AD36" s="630"/>
      <c r="AE36" s="629"/>
      <c r="AF36" s="629"/>
      <c r="AG36" s="629"/>
      <c r="AH36" s="629"/>
      <c r="AI36" s="629"/>
      <c r="AJ36" s="629"/>
      <c r="AK36" s="629"/>
      <c r="AL36" s="629"/>
      <c r="AM36" s="629"/>
      <c r="AN36" s="629"/>
      <c r="AO36" s="629"/>
      <c r="AP36" s="629"/>
      <c r="AQ36" s="629"/>
      <c r="AR36" s="629"/>
      <c r="AS36" s="629"/>
      <c r="AT36" s="629"/>
      <c r="AU36" s="630"/>
      <c r="AV36" s="632"/>
      <c r="AW36" s="632"/>
      <c r="AX36" s="644"/>
      <c r="AY36" s="632"/>
      <c r="AZ36" s="644"/>
      <c r="BA36" s="644"/>
      <c r="BB36" s="644"/>
      <c r="BC36" s="644"/>
      <c r="BD36" s="644"/>
      <c r="BE36" s="644"/>
      <c r="BF36" s="644"/>
      <c r="BG36" s="644"/>
      <c r="BH36" s="644"/>
      <c r="BI36" s="644"/>
      <c r="BJ36" s="644"/>
      <c r="BK36" s="629"/>
      <c r="BL36" s="629"/>
      <c r="BM36" s="629"/>
      <c r="BN36" s="629"/>
      <c r="BO36" s="629"/>
      <c r="BP36" s="629"/>
      <c r="BQ36" s="629"/>
      <c r="BR36" s="629"/>
      <c r="BS36" s="629"/>
      <c r="CC36" s="724"/>
      <c r="CD36" s="770">
        <v>44136</v>
      </c>
      <c r="CE36" s="770">
        <v>44166</v>
      </c>
      <c r="CF36" s="1125">
        <v>44197</v>
      </c>
      <c r="CG36" s="1125">
        <v>44228</v>
      </c>
      <c r="CH36" s="803">
        <v>44256</v>
      </c>
      <c r="CI36" s="803">
        <v>44287</v>
      </c>
      <c r="CJ36" s="1130">
        <v>44317</v>
      </c>
      <c r="CK36" s="946"/>
    </row>
    <row r="37" spans="1:89" s="507" customFormat="1">
      <c r="A37" s="638" t="s">
        <v>252</v>
      </c>
      <c r="B37" s="639"/>
      <c r="C37" s="639"/>
      <c r="D37" s="639"/>
      <c r="E37" s="639"/>
      <c r="F37" s="639"/>
      <c r="G37" s="639"/>
      <c r="H37" s="639"/>
      <c r="I37" s="639"/>
      <c r="J37" s="639"/>
      <c r="K37" s="639"/>
      <c r="L37" s="639"/>
      <c r="M37" s="639"/>
      <c r="N37" s="640"/>
      <c r="O37" s="639"/>
      <c r="P37" s="639"/>
      <c r="Q37" s="639"/>
      <c r="R37" s="639"/>
      <c r="S37" s="637"/>
      <c r="T37" s="637"/>
      <c r="U37" s="637"/>
      <c r="V37" s="637"/>
      <c r="W37" s="637"/>
      <c r="X37" s="637"/>
      <c r="Y37" s="637"/>
      <c r="Z37" s="637"/>
      <c r="AA37" s="637"/>
      <c r="AB37" s="637"/>
      <c r="AC37" s="637"/>
      <c r="AD37" s="637"/>
      <c r="AE37" s="637"/>
      <c r="AF37" s="637"/>
      <c r="AG37" s="637"/>
      <c r="AH37" s="637"/>
      <c r="AI37" s="637"/>
      <c r="AJ37" s="637"/>
      <c r="AK37" s="637"/>
      <c r="AL37" s="637"/>
      <c r="AM37" s="637"/>
      <c r="AN37" s="637"/>
      <c r="AO37" s="637"/>
      <c r="AP37" s="637"/>
      <c r="AQ37" s="637"/>
      <c r="AR37" s="637"/>
      <c r="AS37" s="637"/>
      <c r="AT37" s="637"/>
      <c r="AU37" s="637"/>
      <c r="AV37" s="637"/>
      <c r="AW37" s="637"/>
      <c r="AX37" s="642">
        <f>AVERAGE(AX38:AX41)</f>
        <v>475</v>
      </c>
      <c r="AY37" s="642">
        <f t="shared" ref="AY37:BD37" si="47">AVERAGE(AY38:AY41)</f>
        <v>463.75</v>
      </c>
      <c r="AZ37" s="642">
        <f t="shared" si="47"/>
        <v>490.5</v>
      </c>
      <c r="BA37" s="642">
        <f t="shared" si="47"/>
        <v>555.75</v>
      </c>
      <c r="BB37" s="642">
        <f t="shared" si="47"/>
        <v>543.25</v>
      </c>
      <c r="BC37" s="642">
        <f t="shared" si="47"/>
        <v>568.75</v>
      </c>
      <c r="BD37" s="642">
        <f t="shared" si="47"/>
        <v>617.5</v>
      </c>
      <c r="BE37" s="642">
        <f t="shared" ref="BE37:BV37" si="48">AVERAGE(BE38:BE42)</f>
        <v>659</v>
      </c>
      <c r="BF37" s="642">
        <f t="shared" si="48"/>
        <v>588</v>
      </c>
      <c r="BG37" s="642">
        <f t="shared" si="48"/>
        <v>442</v>
      </c>
      <c r="BH37" s="642">
        <f t="shared" si="48"/>
        <v>401.66666666666669</v>
      </c>
      <c r="BI37" s="642">
        <f>AVERAGE(BI38:BI42)</f>
        <v>443</v>
      </c>
      <c r="BJ37" s="642">
        <f t="shared" si="48"/>
        <v>500</v>
      </c>
      <c r="BK37" s="642">
        <f t="shared" si="48"/>
        <v>523</v>
      </c>
      <c r="BL37" s="642">
        <f t="shared" si="48"/>
        <v>533</v>
      </c>
      <c r="BM37" s="642">
        <f t="shared" si="48"/>
        <v>418.75</v>
      </c>
      <c r="BN37" s="642">
        <f t="shared" si="48"/>
        <v>342</v>
      </c>
      <c r="BO37" s="642">
        <f t="shared" si="48"/>
        <v>375</v>
      </c>
      <c r="BP37" s="642">
        <f t="shared" si="48"/>
        <v>351</v>
      </c>
      <c r="BQ37" s="642">
        <f t="shared" si="48"/>
        <v>392</v>
      </c>
      <c r="BR37" s="642">
        <f t="shared" si="48"/>
        <v>441</v>
      </c>
      <c r="BS37" s="642">
        <f t="shared" si="48"/>
        <v>428.75</v>
      </c>
      <c r="BT37" s="642">
        <f t="shared" si="48"/>
        <v>496.25</v>
      </c>
      <c r="BU37" s="642">
        <f t="shared" si="48"/>
        <v>561.25</v>
      </c>
      <c r="BV37" s="642">
        <f t="shared" si="48"/>
        <v>436.25</v>
      </c>
      <c r="BW37" s="642">
        <f t="shared" ref="BW37:CI37" si="49">AVERAGE(BW38:BW43)</f>
        <v>290.83333333333331</v>
      </c>
      <c r="BX37" s="642">
        <f t="shared" si="49"/>
        <v>341.66666666666669</v>
      </c>
      <c r="BY37" s="642">
        <f t="shared" si="49"/>
        <v>311.66666666666669</v>
      </c>
      <c r="BZ37" s="642">
        <f t="shared" si="49"/>
        <v>327.91666666666669</v>
      </c>
      <c r="CA37" s="642">
        <f t="shared" si="49"/>
        <v>346.66666666666669</v>
      </c>
      <c r="CB37" s="642">
        <f t="shared" si="49"/>
        <v>356.66666666666669</v>
      </c>
      <c r="CC37" s="642">
        <f t="shared" si="49"/>
        <v>372.5</v>
      </c>
      <c r="CD37" s="642">
        <f t="shared" si="49"/>
        <v>437.5</v>
      </c>
      <c r="CE37" s="642">
        <f t="shared" si="49"/>
        <v>460.83333333333331</v>
      </c>
      <c r="CF37" s="642">
        <f t="shared" si="49"/>
        <v>469.16666666666669</v>
      </c>
      <c r="CG37" s="1068">
        <f t="shared" si="49"/>
        <v>567.5</v>
      </c>
      <c r="CH37" s="660">
        <f t="shared" si="49"/>
        <v>561.5</v>
      </c>
      <c r="CI37" s="660">
        <f t="shared" si="49"/>
        <v>511.33333333333331</v>
      </c>
      <c r="CJ37" s="1083">
        <f t="shared" ref="CJ37" si="50">AVERAGE(CJ38:CJ43)</f>
        <v>487.83333333333331</v>
      </c>
      <c r="CK37" s="946"/>
    </row>
    <row r="38" spans="1:89" s="507" customFormat="1" ht="31.15" customHeight="1">
      <c r="A38" s="624" t="s">
        <v>240</v>
      </c>
      <c r="B38" s="627"/>
      <c r="C38" s="627"/>
      <c r="D38" s="627"/>
      <c r="E38" s="627"/>
      <c r="F38" s="627"/>
      <c r="G38" s="627"/>
      <c r="H38" s="627"/>
      <c r="I38" s="627"/>
      <c r="J38" s="627"/>
      <c r="K38" s="627"/>
      <c r="L38" s="627"/>
      <c r="M38" s="627"/>
      <c r="N38" s="628"/>
      <c r="O38" s="627"/>
      <c r="P38" s="627"/>
      <c r="Q38" s="627"/>
      <c r="R38" s="627"/>
      <c r="S38" s="629"/>
      <c r="T38" s="629"/>
      <c r="U38" s="629"/>
      <c r="V38" s="629"/>
      <c r="W38" s="629"/>
      <c r="X38" s="629"/>
      <c r="Y38" s="629"/>
      <c r="Z38" s="629"/>
      <c r="AA38" s="629"/>
      <c r="AB38" s="629"/>
      <c r="AC38" s="629"/>
      <c r="AD38" s="630"/>
      <c r="AE38" s="629"/>
      <c r="AF38" s="629"/>
      <c r="AG38" s="629"/>
      <c r="AH38" s="629"/>
      <c r="AI38" s="629"/>
      <c r="AJ38" s="629"/>
      <c r="AK38" s="629"/>
      <c r="AL38" s="629"/>
      <c r="AM38" s="629"/>
      <c r="AN38" s="629"/>
      <c r="AO38" s="629"/>
      <c r="AP38" s="629"/>
      <c r="AQ38" s="629"/>
      <c r="AR38" s="629"/>
      <c r="AS38" s="629"/>
      <c r="AT38" s="629"/>
      <c r="AU38" s="630"/>
      <c r="AV38" s="632"/>
      <c r="AW38" s="632"/>
      <c r="AX38" s="654">
        <v>465</v>
      </c>
      <c r="AY38" s="647">
        <v>460</v>
      </c>
      <c r="AZ38" s="647">
        <v>490</v>
      </c>
      <c r="BA38" s="652">
        <v>560</v>
      </c>
      <c r="BB38" s="652">
        <v>545</v>
      </c>
      <c r="BC38" s="657">
        <v>570</v>
      </c>
      <c r="BD38" s="657">
        <v>615</v>
      </c>
      <c r="BE38" s="657">
        <v>670</v>
      </c>
      <c r="BF38" s="657">
        <v>600</v>
      </c>
      <c r="BG38" s="657">
        <v>450</v>
      </c>
      <c r="BH38" s="630">
        <v>410</v>
      </c>
      <c r="BI38" s="657">
        <v>440</v>
      </c>
      <c r="BJ38" s="657">
        <v>500</v>
      </c>
      <c r="BK38" s="672">
        <v>540</v>
      </c>
      <c r="BL38" s="672">
        <v>530</v>
      </c>
      <c r="BM38" s="657">
        <v>430</v>
      </c>
      <c r="BN38" s="657">
        <v>345</v>
      </c>
      <c r="BO38" s="672">
        <v>370</v>
      </c>
      <c r="BP38" s="657">
        <v>350</v>
      </c>
      <c r="BQ38" s="657">
        <v>385</v>
      </c>
      <c r="BR38" s="657">
        <v>435</v>
      </c>
      <c r="BS38" s="630">
        <v>435</v>
      </c>
      <c r="BT38" s="712">
        <v>500</v>
      </c>
      <c r="BU38" s="724">
        <v>565</v>
      </c>
      <c r="BV38" s="724">
        <v>450</v>
      </c>
      <c r="BW38" s="724">
        <v>290</v>
      </c>
      <c r="BX38" s="724">
        <v>355</v>
      </c>
      <c r="BY38" s="724">
        <v>300</v>
      </c>
      <c r="BZ38" s="724">
        <v>335</v>
      </c>
      <c r="CA38" s="630">
        <v>350</v>
      </c>
      <c r="CB38" s="724">
        <v>360</v>
      </c>
      <c r="CC38" s="630">
        <v>375</v>
      </c>
      <c r="CD38" s="724">
        <v>435</v>
      </c>
      <c r="CE38" s="724">
        <v>455</v>
      </c>
      <c r="CF38" s="629">
        <v>470</v>
      </c>
      <c r="CG38" s="1091">
        <v>590</v>
      </c>
      <c r="CH38" s="1167">
        <v>570</v>
      </c>
      <c r="CI38" s="1167">
        <v>495</v>
      </c>
      <c r="CJ38" s="1167">
        <v>460</v>
      </c>
      <c r="CK38" s="1170" t="s">
        <v>390</v>
      </c>
    </row>
    <row r="39" spans="1:89" s="507" customFormat="1">
      <c r="A39" s="865" t="s">
        <v>255</v>
      </c>
      <c r="B39" s="628"/>
      <c r="C39" s="628"/>
      <c r="D39" s="628"/>
      <c r="E39" s="628"/>
      <c r="F39" s="628"/>
      <c r="G39" s="628"/>
      <c r="H39" s="628"/>
      <c r="I39" s="628"/>
      <c r="J39" s="628"/>
      <c r="K39" s="628"/>
      <c r="L39" s="628"/>
      <c r="M39" s="628"/>
      <c r="N39" s="628"/>
      <c r="O39" s="628"/>
      <c r="P39" s="628"/>
      <c r="Q39" s="628"/>
      <c r="R39" s="628"/>
      <c r="S39" s="628"/>
      <c r="T39" s="628"/>
      <c r="U39" s="628"/>
      <c r="V39" s="628"/>
      <c r="W39" s="628"/>
      <c r="X39" s="628"/>
      <c r="Y39" s="628"/>
      <c r="Z39" s="628"/>
      <c r="AA39" s="628"/>
      <c r="AB39" s="628"/>
      <c r="AC39" s="628"/>
      <c r="AD39" s="672"/>
      <c r="AE39" s="628"/>
      <c r="AF39" s="628"/>
      <c r="AG39" s="628"/>
      <c r="AH39" s="628"/>
      <c r="AI39" s="628"/>
      <c r="AJ39" s="628"/>
      <c r="AK39" s="628"/>
      <c r="AL39" s="628"/>
      <c r="AM39" s="628"/>
      <c r="AN39" s="628"/>
      <c r="AO39" s="628"/>
      <c r="AP39" s="628"/>
      <c r="AQ39" s="628"/>
      <c r="AR39" s="628"/>
      <c r="AS39" s="628"/>
      <c r="AT39" s="628"/>
      <c r="AU39" s="672"/>
      <c r="AV39" s="866"/>
      <c r="AW39" s="866"/>
      <c r="AX39" s="867">
        <v>485</v>
      </c>
      <c r="AY39" s="867">
        <v>465</v>
      </c>
      <c r="AZ39" s="867">
        <v>490</v>
      </c>
      <c r="BA39" s="867">
        <v>550</v>
      </c>
      <c r="BB39" s="652">
        <v>545</v>
      </c>
      <c r="BC39" s="652">
        <v>575</v>
      </c>
      <c r="BD39" s="868">
        <v>620</v>
      </c>
      <c r="BE39" s="869">
        <v>670</v>
      </c>
      <c r="BF39" s="869">
        <v>580</v>
      </c>
      <c r="BG39" s="869">
        <v>450</v>
      </c>
      <c r="BH39" s="869">
        <v>400</v>
      </c>
      <c r="BI39" s="869">
        <v>445</v>
      </c>
      <c r="BJ39" s="869">
        <v>500</v>
      </c>
      <c r="BK39" s="869">
        <v>520</v>
      </c>
      <c r="BL39" s="869">
        <v>535</v>
      </c>
      <c r="BM39" s="869">
        <v>420</v>
      </c>
      <c r="BN39" s="672">
        <v>350</v>
      </c>
      <c r="BO39" s="869">
        <v>390</v>
      </c>
      <c r="BP39" s="869">
        <v>350</v>
      </c>
      <c r="BQ39" s="869">
        <v>405</v>
      </c>
      <c r="BR39" s="869">
        <v>435</v>
      </c>
      <c r="BS39" s="869">
        <v>425</v>
      </c>
      <c r="BT39" s="672">
        <v>510</v>
      </c>
      <c r="BU39" s="672">
        <v>555</v>
      </c>
      <c r="BV39" s="628">
        <v>440</v>
      </c>
      <c r="BW39" s="628">
        <v>300</v>
      </c>
      <c r="BX39" s="672">
        <v>345</v>
      </c>
      <c r="BY39" s="628">
        <v>325</v>
      </c>
      <c r="BZ39" s="628">
        <v>315</v>
      </c>
      <c r="CA39" s="672">
        <v>350</v>
      </c>
      <c r="CB39" s="672">
        <v>355</v>
      </c>
      <c r="CC39" s="672">
        <v>375</v>
      </c>
      <c r="CD39" s="628">
        <v>435</v>
      </c>
      <c r="CE39" s="628">
        <v>470</v>
      </c>
      <c r="CF39" s="628">
        <v>465</v>
      </c>
      <c r="CG39" s="1054">
        <v>550</v>
      </c>
      <c r="CH39" s="1167">
        <v>540</v>
      </c>
      <c r="CI39" s="1167">
        <v>490</v>
      </c>
      <c r="CJ39" s="1167">
        <v>490</v>
      </c>
      <c r="CK39" s="1122"/>
    </row>
    <row r="40" spans="1:89" s="507" customFormat="1">
      <c r="A40" s="624" t="s">
        <v>241</v>
      </c>
      <c r="B40" s="627"/>
      <c r="C40" s="627"/>
      <c r="D40" s="627"/>
      <c r="E40" s="627"/>
      <c r="F40" s="627"/>
      <c r="G40" s="627"/>
      <c r="H40" s="627"/>
      <c r="I40" s="627"/>
      <c r="J40" s="627"/>
      <c r="K40" s="627"/>
      <c r="L40" s="627"/>
      <c r="M40" s="627"/>
      <c r="N40" s="628"/>
      <c r="O40" s="627"/>
      <c r="P40" s="627"/>
      <c r="Q40" s="627"/>
      <c r="R40" s="627"/>
      <c r="S40" s="629"/>
      <c r="T40" s="629"/>
      <c r="U40" s="629"/>
      <c r="V40" s="629"/>
      <c r="W40" s="629"/>
      <c r="X40" s="629"/>
      <c r="Y40" s="629"/>
      <c r="Z40" s="629"/>
      <c r="AA40" s="629"/>
      <c r="AB40" s="629"/>
      <c r="AC40" s="629"/>
      <c r="AD40" s="630"/>
      <c r="AE40" s="629"/>
      <c r="AF40" s="629"/>
      <c r="AG40" s="629"/>
      <c r="AH40" s="629"/>
      <c r="AI40" s="629"/>
      <c r="AJ40" s="629"/>
      <c r="AK40" s="629"/>
      <c r="AL40" s="629"/>
      <c r="AM40" s="629"/>
      <c r="AN40" s="629"/>
      <c r="AO40" s="629"/>
      <c r="AP40" s="629"/>
      <c r="AQ40" s="629"/>
      <c r="AR40" s="629"/>
      <c r="AS40" s="629"/>
      <c r="AT40" s="629"/>
      <c r="AU40" s="630"/>
      <c r="AV40" s="632"/>
      <c r="AW40" s="632"/>
      <c r="AX40" s="653">
        <v>480</v>
      </c>
      <c r="AY40" s="647">
        <v>465</v>
      </c>
      <c r="AZ40" s="647">
        <v>487</v>
      </c>
      <c r="BA40" s="647">
        <v>550</v>
      </c>
      <c r="BB40" s="647">
        <v>540</v>
      </c>
      <c r="BC40" s="657">
        <v>570</v>
      </c>
      <c r="BD40" s="657">
        <v>615</v>
      </c>
      <c r="BE40" s="657">
        <v>650</v>
      </c>
      <c r="BF40" s="657">
        <v>590</v>
      </c>
      <c r="BG40" s="657">
        <v>445</v>
      </c>
      <c r="BH40" s="657">
        <v>395</v>
      </c>
      <c r="BI40" s="672">
        <v>450</v>
      </c>
      <c r="BJ40" s="657">
        <v>495</v>
      </c>
      <c r="BK40" s="657">
        <v>515</v>
      </c>
      <c r="BL40" s="657">
        <v>540</v>
      </c>
      <c r="BM40" s="657">
        <v>410</v>
      </c>
      <c r="BN40" s="657">
        <v>315</v>
      </c>
      <c r="BO40" s="672">
        <v>370</v>
      </c>
      <c r="BP40" s="657">
        <v>350</v>
      </c>
      <c r="BQ40" s="657">
        <v>400</v>
      </c>
      <c r="BR40" s="657">
        <v>445</v>
      </c>
      <c r="BS40" s="657">
        <v>430</v>
      </c>
      <c r="BT40" s="712">
        <v>500</v>
      </c>
      <c r="BU40" s="630">
        <v>555</v>
      </c>
      <c r="BV40" s="724">
        <v>400</v>
      </c>
      <c r="BW40" s="724">
        <v>280</v>
      </c>
      <c r="BX40" s="630">
        <v>345</v>
      </c>
      <c r="BY40" s="724">
        <v>310</v>
      </c>
      <c r="BZ40" s="724">
        <v>325</v>
      </c>
      <c r="CA40" s="724">
        <v>335</v>
      </c>
      <c r="CB40" s="724">
        <v>350</v>
      </c>
      <c r="CC40" s="724">
        <v>370</v>
      </c>
      <c r="CD40" s="724">
        <v>430</v>
      </c>
      <c r="CE40" s="630">
        <v>460</v>
      </c>
      <c r="CF40" s="629">
        <v>465</v>
      </c>
      <c r="CG40" s="1054">
        <v>550</v>
      </c>
      <c r="CH40" s="1167">
        <v>555</v>
      </c>
      <c r="CI40" s="1167">
        <v>500</v>
      </c>
      <c r="CJ40" s="1167">
        <v>490</v>
      </c>
      <c r="CK40" s="1122"/>
    </row>
    <row r="41" spans="1:89" s="507" customFormat="1">
      <c r="A41" s="624" t="s">
        <v>242</v>
      </c>
      <c r="B41" s="627"/>
      <c r="C41" s="627"/>
      <c r="D41" s="627"/>
      <c r="E41" s="627"/>
      <c r="F41" s="627"/>
      <c r="G41" s="627"/>
      <c r="H41" s="627"/>
      <c r="I41" s="627"/>
      <c r="J41" s="627"/>
      <c r="K41" s="627"/>
      <c r="L41" s="627"/>
      <c r="M41" s="627"/>
      <c r="N41" s="628"/>
      <c r="O41" s="627"/>
      <c r="P41" s="627"/>
      <c r="Q41" s="627"/>
      <c r="R41" s="627"/>
      <c r="S41" s="629"/>
      <c r="T41" s="629"/>
      <c r="U41" s="629"/>
      <c r="V41" s="629"/>
      <c r="W41" s="629"/>
      <c r="X41" s="629"/>
      <c r="Y41" s="629"/>
      <c r="Z41" s="629"/>
      <c r="AA41" s="629"/>
      <c r="AB41" s="629"/>
      <c r="AC41" s="629"/>
      <c r="AD41" s="630"/>
      <c r="AE41" s="629"/>
      <c r="AF41" s="629"/>
      <c r="AG41" s="629"/>
      <c r="AH41" s="629"/>
      <c r="AI41" s="629"/>
      <c r="AJ41" s="629"/>
      <c r="AK41" s="629"/>
      <c r="AL41" s="629"/>
      <c r="AM41" s="629"/>
      <c r="AN41" s="629"/>
      <c r="AO41" s="629"/>
      <c r="AP41" s="629"/>
      <c r="AQ41" s="629"/>
      <c r="AR41" s="629"/>
      <c r="AS41" s="629"/>
      <c r="AT41" s="629"/>
      <c r="AU41" s="630"/>
      <c r="AV41" s="632"/>
      <c r="AW41" s="632"/>
      <c r="AX41" s="653">
        <v>470</v>
      </c>
      <c r="AY41" s="647">
        <v>465</v>
      </c>
      <c r="AZ41" s="654">
        <v>495</v>
      </c>
      <c r="BA41" s="647">
        <v>563</v>
      </c>
      <c r="BB41" s="647">
        <v>543</v>
      </c>
      <c r="BC41" s="657">
        <v>560</v>
      </c>
      <c r="BD41" s="860">
        <v>620</v>
      </c>
      <c r="BE41" s="662">
        <v>655</v>
      </c>
      <c r="BF41" s="860">
        <v>570</v>
      </c>
      <c r="BG41" s="630">
        <v>430</v>
      </c>
      <c r="BH41" s="629"/>
      <c r="BI41" s="657">
        <v>440</v>
      </c>
      <c r="BJ41" s="672">
        <v>510</v>
      </c>
      <c r="BK41" s="657">
        <v>520</v>
      </c>
      <c r="BL41" s="657">
        <v>540</v>
      </c>
      <c r="BM41" s="672">
        <v>415</v>
      </c>
      <c r="BN41" s="672">
        <v>350</v>
      </c>
      <c r="BO41" s="672">
        <v>370</v>
      </c>
      <c r="BP41" s="657">
        <v>350</v>
      </c>
      <c r="BQ41" s="630">
        <v>410</v>
      </c>
      <c r="BR41" s="657">
        <v>445</v>
      </c>
      <c r="BS41" s="657"/>
      <c r="BT41" s="705"/>
      <c r="BU41" s="705"/>
      <c r="BV41" s="630">
        <v>455</v>
      </c>
      <c r="BW41" s="724">
        <v>300</v>
      </c>
      <c r="BX41" s="724">
        <v>355</v>
      </c>
      <c r="BY41" s="672">
        <v>330</v>
      </c>
      <c r="BZ41" s="630">
        <v>335</v>
      </c>
      <c r="CA41" s="724">
        <v>360</v>
      </c>
      <c r="CB41" s="724">
        <v>365</v>
      </c>
      <c r="CC41" s="724">
        <v>370</v>
      </c>
      <c r="CD41" s="630">
        <v>440</v>
      </c>
      <c r="CE41" s="630">
        <v>460</v>
      </c>
      <c r="CF41" s="630">
        <v>490</v>
      </c>
      <c r="CG41" s="1054">
        <v>570</v>
      </c>
      <c r="CH41" s="1167">
        <v>570</v>
      </c>
      <c r="CI41" s="1167">
        <v>540</v>
      </c>
      <c r="CJ41" s="1167">
        <v>510</v>
      </c>
      <c r="CK41" s="1122"/>
    </row>
    <row r="42" spans="1:89" s="507" customFormat="1">
      <c r="A42" s="624" t="s">
        <v>254</v>
      </c>
      <c r="B42" s="627"/>
      <c r="C42" s="627"/>
      <c r="D42" s="627"/>
      <c r="E42" s="627"/>
      <c r="F42" s="627"/>
      <c r="G42" s="627"/>
      <c r="H42" s="627"/>
      <c r="I42" s="627"/>
      <c r="J42" s="627"/>
      <c r="K42" s="627"/>
      <c r="L42" s="627"/>
      <c r="M42" s="627"/>
      <c r="N42" s="628"/>
      <c r="O42" s="627"/>
      <c r="P42" s="627"/>
      <c r="Q42" s="627"/>
      <c r="R42" s="627"/>
      <c r="S42" s="629"/>
      <c r="T42" s="629"/>
      <c r="U42" s="629"/>
      <c r="V42" s="629"/>
      <c r="W42" s="629"/>
      <c r="X42" s="629"/>
      <c r="Y42" s="629"/>
      <c r="Z42" s="629"/>
      <c r="AA42" s="629"/>
      <c r="AB42" s="629"/>
      <c r="AC42" s="629"/>
      <c r="AD42" s="630"/>
      <c r="AE42" s="629"/>
      <c r="AF42" s="629"/>
      <c r="AG42" s="629"/>
      <c r="AH42" s="629"/>
      <c r="AI42" s="629"/>
      <c r="AJ42" s="629"/>
      <c r="AK42" s="629"/>
      <c r="AL42" s="629"/>
      <c r="AM42" s="629"/>
      <c r="AN42" s="629"/>
      <c r="AO42" s="629"/>
      <c r="AP42" s="629"/>
      <c r="AQ42" s="629"/>
      <c r="AR42" s="629"/>
      <c r="AS42" s="629"/>
      <c r="AT42" s="629"/>
      <c r="AU42" s="630"/>
      <c r="AV42" s="632"/>
      <c r="AW42" s="632"/>
      <c r="AX42" s="653"/>
      <c r="AY42" s="647"/>
      <c r="AZ42" s="654"/>
      <c r="BA42" s="647"/>
      <c r="BB42" s="647"/>
      <c r="BC42" s="657"/>
      <c r="BD42" s="860"/>
      <c r="BE42" s="657">
        <v>650</v>
      </c>
      <c r="BF42" s="657">
        <v>600</v>
      </c>
      <c r="BG42" s="657">
        <v>435</v>
      </c>
      <c r="BH42" s="629"/>
      <c r="BI42" s="657">
        <v>440</v>
      </c>
      <c r="BJ42" s="657">
        <v>495</v>
      </c>
      <c r="BK42" s="657">
        <v>520</v>
      </c>
      <c r="BL42" s="657">
        <v>520</v>
      </c>
      <c r="BM42" s="629"/>
      <c r="BN42" s="672">
        <v>350</v>
      </c>
      <c r="BO42" s="629"/>
      <c r="BP42" s="630">
        <v>355</v>
      </c>
      <c r="BQ42" s="657">
        <v>360</v>
      </c>
      <c r="BR42" s="630">
        <v>445</v>
      </c>
      <c r="BS42" s="657">
        <v>425</v>
      </c>
      <c r="BT42" s="712">
        <v>475</v>
      </c>
      <c r="BU42" s="724">
        <v>570</v>
      </c>
      <c r="BV42" s="628"/>
      <c r="BW42" s="724">
        <v>290</v>
      </c>
      <c r="BX42" s="672">
        <v>345</v>
      </c>
      <c r="BY42" s="724">
        <v>280</v>
      </c>
      <c r="BZ42" s="672">
        <v>345</v>
      </c>
      <c r="CA42" s="724">
        <v>355</v>
      </c>
      <c r="CB42" s="724">
        <v>365</v>
      </c>
      <c r="CC42" s="630">
        <v>375</v>
      </c>
      <c r="CD42" s="630">
        <v>440</v>
      </c>
      <c r="CE42" s="630">
        <v>460</v>
      </c>
      <c r="CF42" s="628">
        <v>460</v>
      </c>
      <c r="CG42" s="1091">
        <v>580</v>
      </c>
      <c r="CH42" s="1167">
        <v>560</v>
      </c>
      <c r="CI42" s="1167">
        <v>520</v>
      </c>
      <c r="CJ42" s="1167">
        <v>500</v>
      </c>
      <c r="CK42" s="1123"/>
    </row>
    <row r="43" spans="1:89" s="507" customFormat="1">
      <c r="A43" s="624" t="s">
        <v>279</v>
      </c>
      <c r="B43" s="627"/>
      <c r="C43" s="627"/>
      <c r="D43" s="627"/>
      <c r="E43" s="627"/>
      <c r="F43" s="627"/>
      <c r="G43" s="627"/>
      <c r="H43" s="627"/>
      <c r="I43" s="627"/>
      <c r="J43" s="627"/>
      <c r="K43" s="627"/>
      <c r="L43" s="627"/>
      <c r="M43" s="627"/>
      <c r="N43" s="628"/>
      <c r="O43" s="627"/>
      <c r="P43" s="627"/>
      <c r="Q43" s="627"/>
      <c r="R43" s="627"/>
      <c r="S43" s="629"/>
      <c r="T43" s="629"/>
      <c r="U43" s="629"/>
      <c r="V43" s="629"/>
      <c r="W43" s="629"/>
      <c r="X43" s="629"/>
      <c r="Y43" s="629"/>
      <c r="Z43" s="629"/>
      <c r="AA43" s="629"/>
      <c r="AB43" s="629"/>
      <c r="AC43" s="629"/>
      <c r="AD43" s="630"/>
      <c r="AE43" s="629"/>
      <c r="AF43" s="629"/>
      <c r="AG43" s="629"/>
      <c r="AH43" s="629"/>
      <c r="AI43" s="629"/>
      <c r="AJ43" s="629"/>
      <c r="AK43" s="629"/>
      <c r="AL43" s="629"/>
      <c r="AM43" s="629"/>
      <c r="AN43" s="629"/>
      <c r="AO43" s="629"/>
      <c r="AP43" s="629"/>
      <c r="AQ43" s="629"/>
      <c r="AR43" s="629"/>
      <c r="AS43" s="629"/>
      <c r="AT43" s="629"/>
      <c r="AU43" s="630"/>
      <c r="AV43" s="632"/>
      <c r="AW43" s="632"/>
      <c r="AX43" s="653"/>
      <c r="AY43" s="647"/>
      <c r="AZ43" s="654"/>
      <c r="BA43" s="647"/>
      <c r="BB43" s="647"/>
      <c r="BC43" s="657"/>
      <c r="BD43" s="860"/>
      <c r="BE43" s="657"/>
      <c r="BF43" s="657"/>
      <c r="BG43" s="657"/>
      <c r="BH43" s="629"/>
      <c r="BI43" s="657"/>
      <c r="BJ43" s="657"/>
      <c r="BK43" s="657"/>
      <c r="BL43" s="657"/>
      <c r="BM43" s="629"/>
      <c r="BN43" s="672"/>
      <c r="BO43" s="629"/>
      <c r="BP43" s="630"/>
      <c r="BQ43" s="657"/>
      <c r="BR43" s="630"/>
      <c r="BS43" s="657"/>
      <c r="BT43" s="712"/>
      <c r="BU43" s="724"/>
      <c r="BV43" s="628"/>
      <c r="BW43" s="630">
        <v>285</v>
      </c>
      <c r="BX43" s="724">
        <v>305</v>
      </c>
      <c r="BY43" s="724">
        <v>325</v>
      </c>
      <c r="BZ43" s="724">
        <v>312.5</v>
      </c>
      <c r="CA43" s="724">
        <v>330</v>
      </c>
      <c r="CB43" s="724">
        <v>345</v>
      </c>
      <c r="CC43" s="724">
        <v>370</v>
      </c>
      <c r="CD43" s="724">
        <v>445</v>
      </c>
      <c r="CE43" s="630">
        <v>460</v>
      </c>
      <c r="CF43" s="855">
        <v>465</v>
      </c>
      <c r="CG43" s="1162">
        <v>565</v>
      </c>
      <c r="CH43" s="1169">
        <v>574</v>
      </c>
      <c r="CI43" s="1169">
        <v>523</v>
      </c>
      <c r="CJ43" s="1169">
        <v>477</v>
      </c>
      <c r="CK43" s="1170" t="s">
        <v>389</v>
      </c>
    </row>
    <row r="44" spans="1:89" s="507" customFormat="1">
      <c r="A44" s="625"/>
      <c r="B44" s="627"/>
      <c r="C44" s="627"/>
      <c r="D44" s="627"/>
      <c r="E44" s="627"/>
      <c r="F44" s="627"/>
      <c r="G44" s="627"/>
      <c r="H44" s="627"/>
      <c r="I44" s="627"/>
      <c r="J44" s="627"/>
      <c r="K44" s="627"/>
      <c r="L44" s="627"/>
      <c r="M44" s="627"/>
      <c r="N44" s="628"/>
      <c r="O44" s="627"/>
      <c r="P44" s="627"/>
      <c r="Q44" s="627"/>
      <c r="R44" s="627"/>
      <c r="S44" s="629"/>
      <c r="T44" s="629"/>
      <c r="U44" s="629"/>
      <c r="V44" s="629"/>
      <c r="W44" s="629"/>
      <c r="X44" s="629"/>
      <c r="Y44" s="629"/>
      <c r="Z44" s="629"/>
      <c r="AA44" s="629"/>
      <c r="AB44" s="629"/>
      <c r="AC44" s="629"/>
      <c r="AD44" s="630"/>
      <c r="AE44" s="629"/>
      <c r="AF44" s="629"/>
      <c r="AG44" s="629"/>
      <c r="AH44" s="629"/>
      <c r="AI44" s="629"/>
      <c r="AJ44" s="629"/>
      <c r="AK44" s="629"/>
      <c r="AL44" s="629"/>
      <c r="AM44" s="629"/>
      <c r="AN44" s="629"/>
      <c r="AO44" s="629"/>
      <c r="AP44" s="629"/>
      <c r="AQ44" s="629"/>
      <c r="AR44" s="629"/>
      <c r="AS44" s="629"/>
      <c r="AT44" s="629"/>
      <c r="AU44" s="630"/>
      <c r="AV44" s="632"/>
      <c r="AW44" s="632"/>
      <c r="AX44" s="644"/>
      <c r="AY44" s="632"/>
      <c r="AZ44" s="644"/>
      <c r="BA44" s="644"/>
      <c r="BB44" s="644"/>
      <c r="BC44" s="644"/>
      <c r="BD44" s="644"/>
      <c r="BE44" s="644"/>
      <c r="BF44" s="644"/>
      <c r="BG44" s="644"/>
      <c r="BH44" s="644"/>
      <c r="BI44" s="644"/>
      <c r="BJ44" s="644"/>
      <c r="BK44" s="627"/>
      <c r="BL44" s="627"/>
      <c r="BM44" s="627"/>
      <c r="BN44" s="627"/>
      <c r="BO44" s="627"/>
      <c r="BP44" s="627"/>
      <c r="BQ44" s="657"/>
      <c r="BR44" s="627"/>
      <c r="BS44" s="627"/>
      <c r="BT44" s="505"/>
      <c r="BU44" s="505"/>
      <c r="BV44" s="505"/>
      <c r="BW44" s="505"/>
      <c r="CK44" s="946"/>
    </row>
    <row r="45" spans="1:89" s="507" customFormat="1">
      <c r="A45" s="638" t="s">
        <v>253</v>
      </c>
      <c r="B45" s="639"/>
      <c r="C45" s="639"/>
      <c r="D45" s="639"/>
      <c r="E45" s="639"/>
      <c r="F45" s="639"/>
      <c r="G45" s="639"/>
      <c r="H45" s="639"/>
      <c r="I45" s="639"/>
      <c r="J45" s="639"/>
      <c r="K45" s="639"/>
      <c r="L45" s="639"/>
      <c r="M45" s="639"/>
      <c r="N45" s="640"/>
      <c r="O45" s="639"/>
      <c r="P45" s="639"/>
      <c r="Q45" s="639"/>
      <c r="R45" s="639"/>
      <c r="S45" s="637"/>
      <c r="T45" s="637"/>
      <c r="U45" s="637"/>
      <c r="V45" s="637"/>
      <c r="W45" s="637"/>
      <c r="X45" s="637"/>
      <c r="Y45" s="637"/>
      <c r="Z45" s="637"/>
      <c r="AA45" s="637"/>
      <c r="AB45" s="637"/>
      <c r="AC45" s="637"/>
      <c r="AD45" s="637"/>
      <c r="AE45" s="637"/>
      <c r="AF45" s="637"/>
      <c r="AG45" s="637"/>
      <c r="AH45" s="637"/>
      <c r="AI45" s="637"/>
      <c r="AJ45" s="637"/>
      <c r="AK45" s="637"/>
      <c r="AL45" s="637"/>
      <c r="AM45" s="637"/>
      <c r="AN45" s="637"/>
      <c r="AO45" s="637"/>
      <c r="AP45" s="637"/>
      <c r="AQ45" s="637"/>
      <c r="AR45" s="637"/>
      <c r="AS45" s="637"/>
      <c r="AT45" s="637"/>
      <c r="AU45" s="637"/>
      <c r="AV45" s="637"/>
      <c r="AW45" s="637"/>
      <c r="AX45" s="642">
        <f>AX6-AX21</f>
        <v>98.600000000000023</v>
      </c>
      <c r="AY45" s="642">
        <f t="shared" ref="AY45:CE45" si="51">AY6-AY21</f>
        <v>149.33000000000004</v>
      </c>
      <c r="AZ45" s="642">
        <f t="shared" si="51"/>
        <v>198.55499999999995</v>
      </c>
      <c r="BA45" s="642">
        <f t="shared" si="51"/>
        <v>95.189999999999941</v>
      </c>
      <c r="BB45" s="642">
        <f t="shared" si="51"/>
        <v>124.06000000000006</v>
      </c>
      <c r="BC45" s="642">
        <f t="shared" si="51"/>
        <v>98.595000000000027</v>
      </c>
      <c r="BD45" s="642">
        <f t="shared" si="51"/>
        <v>65.75</v>
      </c>
      <c r="BE45" s="642">
        <f t="shared" si="51"/>
        <v>35.335000000000036</v>
      </c>
      <c r="BF45" s="642">
        <f t="shared" si="51"/>
        <v>-65.410000000000082</v>
      </c>
      <c r="BG45" s="642">
        <f t="shared" si="51"/>
        <v>38.25</v>
      </c>
      <c r="BH45" s="642">
        <f t="shared" si="51"/>
        <v>70.773333333333255</v>
      </c>
      <c r="BI45" s="642">
        <f t="shared" si="51"/>
        <v>86.509999999999991</v>
      </c>
      <c r="BJ45" s="642">
        <f t="shared" si="51"/>
        <v>69.269999999999982</v>
      </c>
      <c r="BK45" s="642">
        <f t="shared" si="51"/>
        <v>70.980000000000018</v>
      </c>
      <c r="BL45" s="642">
        <f t="shared" si="51"/>
        <v>26.050000000000068</v>
      </c>
      <c r="BM45" s="642">
        <f t="shared" si="51"/>
        <v>51.099999999999966</v>
      </c>
      <c r="BN45" s="642">
        <f t="shared" si="51"/>
        <v>165.45000000000005</v>
      </c>
      <c r="BO45" s="642">
        <f t="shared" si="51"/>
        <v>89.324999999999989</v>
      </c>
      <c r="BP45" s="642">
        <f t="shared" si="51"/>
        <v>155.76999999999998</v>
      </c>
      <c r="BQ45" s="642">
        <f t="shared" si="51"/>
        <v>129.63</v>
      </c>
      <c r="BR45" s="642">
        <f t="shared" si="51"/>
        <v>110.5</v>
      </c>
      <c r="BS45" s="642">
        <f t="shared" si="51"/>
        <v>167.57499999999993</v>
      </c>
      <c r="BT45" s="642">
        <f t="shared" si="51"/>
        <v>74.295000000000073</v>
      </c>
      <c r="BU45" s="642">
        <f t="shared" si="51"/>
        <v>-64.800000000000011</v>
      </c>
      <c r="BV45" s="642">
        <f t="shared" si="51"/>
        <v>-109.03818181818184</v>
      </c>
      <c r="BW45" s="642">
        <f t="shared" si="51"/>
        <v>-99.799999999999983</v>
      </c>
      <c r="BX45" s="642">
        <f t="shared" si="51"/>
        <v>-90.466666666666669</v>
      </c>
      <c r="BY45" s="642">
        <f t="shared" si="51"/>
        <v>42.730000000000018</v>
      </c>
      <c r="BZ45" s="642">
        <f t="shared" si="51"/>
        <v>51.916666666666686</v>
      </c>
      <c r="CA45" s="642">
        <f t="shared" si="51"/>
        <v>45.599999999999909</v>
      </c>
      <c r="CB45" s="642">
        <f t="shared" si="51"/>
        <v>37.226969696969661</v>
      </c>
      <c r="CC45" s="642">
        <f t="shared" si="51"/>
        <v>17.986666666666736</v>
      </c>
      <c r="CD45" s="642">
        <f t="shared" si="51"/>
        <v>-55.550000000000011</v>
      </c>
      <c r="CE45" s="642">
        <f t="shared" si="51"/>
        <v>-15.523333333333255</v>
      </c>
      <c r="CF45" s="642">
        <f>CF6-CF21</f>
        <v>38.053333333333342</v>
      </c>
      <c r="CG45" s="642">
        <f>CG6-CG21</f>
        <v>-39.026666666666642</v>
      </c>
      <c r="CH45" s="642">
        <f>CH6-CH21</f>
        <v>-34.256666666666661</v>
      </c>
      <c r="CI45" s="642">
        <f>CI6-CI21</f>
        <v>10.233333333333348</v>
      </c>
      <c r="CJ45" s="1068">
        <f>CJ6-CJ21</f>
        <v>517.62</v>
      </c>
      <c r="CK45" s="946"/>
    </row>
    <row r="46" spans="1:89" s="507" customFormat="1">
      <c r="A46" s="859"/>
      <c r="B46" s="505"/>
      <c r="C46" s="505"/>
      <c r="D46" s="505"/>
      <c r="E46" s="505"/>
      <c r="F46" s="505"/>
      <c r="G46" s="505"/>
      <c r="H46" s="505"/>
      <c r="I46" s="505"/>
      <c r="J46" s="505"/>
      <c r="K46" s="505"/>
      <c r="L46" s="505"/>
      <c r="M46" s="505"/>
      <c r="N46" s="506"/>
      <c r="O46" s="505"/>
      <c r="P46" s="505"/>
      <c r="Q46" s="505"/>
      <c r="R46" s="505"/>
      <c r="AD46" s="521"/>
      <c r="AU46" s="521"/>
      <c r="BB46" s="623"/>
      <c r="CK46" s="946"/>
    </row>
    <row r="47" spans="1:89">
      <c r="D47" s="509"/>
      <c r="E47" s="509"/>
      <c r="F47" s="509"/>
      <c r="G47" s="509"/>
      <c r="H47" s="509"/>
      <c r="I47" s="509"/>
      <c r="J47" s="509"/>
      <c r="K47" s="509"/>
      <c r="L47" s="509"/>
      <c r="M47" s="509"/>
      <c r="BU47" s="725"/>
    </row>
    <row r="48" spans="1:89">
      <c r="D48" s="509"/>
      <c r="E48" s="509"/>
      <c r="F48" s="509"/>
      <c r="G48" s="509"/>
      <c r="H48" s="509"/>
      <c r="I48" s="509"/>
      <c r="J48" s="509"/>
      <c r="K48" s="509"/>
      <c r="L48" s="509"/>
      <c r="M48" s="509"/>
    </row>
    <row r="425" spans="1:89" s="508" customFormat="1">
      <c r="A425" s="432"/>
      <c r="I425" s="508">
        <v>333</v>
      </c>
      <c r="N425" s="510"/>
      <c r="S425" s="432"/>
      <c r="T425" s="432"/>
      <c r="U425" s="432"/>
      <c r="V425" s="432"/>
      <c r="W425" s="432"/>
      <c r="X425" s="432"/>
      <c r="Y425" s="432"/>
      <c r="Z425" s="432"/>
      <c r="AA425" s="432"/>
      <c r="AB425" s="432"/>
      <c r="AC425" s="432"/>
      <c r="AD425" s="518"/>
      <c r="AE425" s="432"/>
      <c r="AF425" s="432"/>
      <c r="AG425" s="432"/>
      <c r="AH425" s="432"/>
      <c r="AI425" s="432"/>
      <c r="AJ425" s="432"/>
      <c r="AK425" s="432"/>
      <c r="AL425" s="432"/>
      <c r="AM425" s="432"/>
      <c r="AN425" s="432"/>
      <c r="AO425" s="432"/>
      <c r="AP425" s="432"/>
      <c r="AQ425" s="432"/>
      <c r="AR425" s="432"/>
      <c r="AS425" s="432"/>
      <c r="AT425" s="432"/>
      <c r="AU425" s="432"/>
      <c r="AV425" s="432"/>
      <c r="AW425" s="432"/>
      <c r="AX425" s="432"/>
      <c r="AY425" s="432"/>
      <c r="AZ425" s="432"/>
      <c r="BA425" s="432"/>
      <c r="BB425"/>
      <c r="BC425" s="432"/>
      <c r="BD425" s="432"/>
      <c r="BE425" s="432"/>
      <c r="BF425" s="432"/>
      <c r="BG425" s="432"/>
      <c r="BH425" s="432"/>
      <c r="BI425" s="432"/>
      <c r="BJ425" s="432"/>
      <c r="BK425" s="432"/>
      <c r="BL425" s="432"/>
      <c r="BM425" s="432"/>
      <c r="BN425" s="432"/>
      <c r="BO425" s="432"/>
      <c r="BP425" s="432"/>
      <c r="BQ425" s="432"/>
      <c r="BR425" s="432"/>
      <c r="BS425" s="432"/>
      <c r="BT425" s="432"/>
      <c r="BU425" s="432"/>
      <c r="BV425" s="432"/>
      <c r="BW425" s="432"/>
      <c r="BX425" s="432"/>
      <c r="BY425" s="432"/>
      <c r="BZ425" s="432"/>
      <c r="CA425" s="432"/>
      <c r="CB425" s="432"/>
      <c r="CK425" s="947"/>
    </row>
    <row r="570" spans="14:14">
      <c r="N570" s="510">
        <v>32.659999999999997</v>
      </c>
    </row>
    <row r="572" spans="14:14">
      <c r="N572" s="510">
        <v>31.45</v>
      </c>
    </row>
    <row r="578" spans="14:14">
      <c r="N578" s="510">
        <v>26.62</v>
      </c>
    </row>
  </sheetData>
  <mergeCells count="10">
    <mergeCell ref="CK20:CK29"/>
    <mergeCell ref="CF2:CJ2"/>
    <mergeCell ref="BH2:BS2"/>
    <mergeCell ref="BT2:CC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CJ578"/>
  <sheetViews>
    <sheetView zoomScaleNormal="100" workbookViewId="0">
      <selection activeCell="CN29" sqref="CN29"/>
    </sheetView>
  </sheetViews>
  <sheetFormatPr defaultColWidth="9.125" defaultRowHeight="18"/>
  <cols>
    <col min="1" max="1" width="38.625" style="880" customWidth="1"/>
    <col min="2" max="12" width="12.5" style="947" hidden="1" customWidth="1"/>
    <col min="13" max="13" width="11.5" style="947" hidden="1" customWidth="1"/>
    <col min="14" max="14" width="12.5" style="949" hidden="1" customWidth="1"/>
    <col min="15" max="17" width="12.5" style="947" hidden="1" customWidth="1"/>
    <col min="18" max="18" width="11.875" style="947" hidden="1" customWidth="1"/>
    <col min="19" max="20" width="10.5" style="880" hidden="1" customWidth="1"/>
    <col min="21" max="21" width="11.125" style="880" hidden="1" customWidth="1"/>
    <col min="22" max="22" width="10.875" style="880" hidden="1" customWidth="1"/>
    <col min="23" max="23" width="11.5" style="880" hidden="1" customWidth="1"/>
    <col min="24" max="24" width="10.5" style="880" hidden="1" customWidth="1"/>
    <col min="25" max="25" width="9.5" style="880" hidden="1" customWidth="1"/>
    <col min="26" max="26" width="11.125" style="880" hidden="1" customWidth="1"/>
    <col min="27" max="28" width="10.5" style="880" hidden="1" customWidth="1"/>
    <col min="29" max="29" width="10.875" style="880" hidden="1" customWidth="1"/>
    <col min="30" max="30" width="12.5" style="956" hidden="1" customWidth="1"/>
    <col min="31" max="35" width="9.5" style="880" hidden="1" customWidth="1"/>
    <col min="36" max="37" width="10.125" style="880" hidden="1" customWidth="1"/>
    <col min="38" max="38" width="11.125" style="880" hidden="1" customWidth="1"/>
    <col min="39" max="39" width="10.875" style="880" hidden="1" customWidth="1"/>
    <col min="40" max="40" width="11" style="880" hidden="1" customWidth="1"/>
    <col min="41" max="41" width="10.5" style="880" hidden="1" customWidth="1"/>
    <col min="42" max="42" width="9.125" style="880" hidden="1" customWidth="1"/>
    <col min="43" max="43" width="11.125" style="880" hidden="1" customWidth="1"/>
    <col min="44" max="45" width="10.5" style="880" hidden="1" customWidth="1"/>
    <col min="46" max="46" width="10.875" style="880" hidden="1" customWidth="1"/>
    <col min="47" max="48" width="11.875" style="880" hidden="1" customWidth="1"/>
    <col min="49" max="49" width="9.5" style="880" hidden="1" customWidth="1"/>
    <col min="50" max="50" width="11.5" style="880" hidden="1" customWidth="1"/>
    <col min="51" max="51" width="9.5" style="880" hidden="1" customWidth="1"/>
    <col min="52" max="52" width="10" style="880" hidden="1" customWidth="1"/>
    <col min="53" max="53" width="9.5" style="880" hidden="1" customWidth="1"/>
    <col min="54" max="54" width="9.125" style="875" hidden="1" customWidth="1"/>
    <col min="55" max="55" width="9.625" style="880" hidden="1" customWidth="1"/>
    <col min="56" max="56" width="9.5" style="880" hidden="1" customWidth="1"/>
    <col min="57" max="57" width="9.125" style="880" hidden="1" customWidth="1"/>
    <col min="58" max="58" width="9.875" style="880" hidden="1" customWidth="1"/>
    <col min="59" max="59" width="9.5" style="880" hidden="1" customWidth="1"/>
    <col min="60" max="64" width="12.5" style="880" hidden="1" customWidth="1"/>
    <col min="65" max="69" width="10.125" style="880" hidden="1" customWidth="1"/>
    <col min="70" max="70" width="11.375" style="880" hidden="1" customWidth="1"/>
    <col min="71" max="71" width="9.5" style="880" hidden="1" customWidth="1"/>
    <col min="72" max="75" width="9.75" style="880" hidden="1" customWidth="1"/>
    <col min="76" max="76" width="11.25" style="880" hidden="1" customWidth="1"/>
    <col min="77" max="78" width="10.5" style="880" hidden="1" customWidth="1"/>
    <col min="79" max="79" width="11.375" style="880" hidden="1" customWidth="1"/>
    <col min="80" max="80" width="10" style="880" hidden="1" customWidth="1"/>
    <col min="81" max="82" width="11.5" style="880" hidden="1" customWidth="1"/>
    <col min="83" max="83" width="11.625" style="880" hidden="1" customWidth="1"/>
    <col min="84" max="86" width="12.875" style="880" customWidth="1"/>
    <col min="87" max="87" width="14" style="880" customWidth="1"/>
    <col min="88" max="88" width="14.5" style="880" customWidth="1"/>
    <col min="89" max="16384" width="9.125" style="880"/>
  </cols>
  <sheetData>
    <row r="1" spans="1:88" ht="18.75" thickBot="1">
      <c r="A1" s="876" t="s">
        <v>395</v>
      </c>
      <c r="B1" s="877"/>
      <c r="C1" s="877"/>
      <c r="D1" s="877"/>
      <c r="E1" s="877"/>
      <c r="F1" s="877"/>
      <c r="G1" s="877"/>
      <c r="H1" s="877"/>
      <c r="I1" s="877"/>
      <c r="J1" s="877"/>
      <c r="K1" s="877"/>
      <c r="L1" s="878"/>
      <c r="M1" s="878"/>
      <c r="N1" s="879"/>
      <c r="O1" s="879"/>
      <c r="P1" s="879"/>
      <c r="Q1" s="879"/>
      <c r="R1" s="879"/>
      <c r="BB1" s="976"/>
    </row>
    <row r="2" spans="1:88" ht="18.75" thickBot="1">
      <c r="A2" s="970"/>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1124"/>
      <c r="CE2" s="1124"/>
      <c r="CF2" s="1236">
        <v>2021</v>
      </c>
      <c r="CG2" s="1236"/>
      <c r="CH2" s="1236"/>
      <c r="CI2" s="1236"/>
      <c r="CJ2" s="1236"/>
    </row>
    <row r="3" spans="1:88" ht="18.75" thickBot="1">
      <c r="A3" s="1006" t="s">
        <v>246</v>
      </c>
      <c r="B3" s="881">
        <v>42005</v>
      </c>
      <c r="C3" s="882">
        <v>42036</v>
      </c>
      <c r="D3" s="882">
        <v>42064</v>
      </c>
      <c r="E3" s="882">
        <v>42095</v>
      </c>
      <c r="F3" s="882">
        <v>42125</v>
      </c>
      <c r="G3" s="882">
        <v>42156</v>
      </c>
      <c r="H3" s="882">
        <v>42186</v>
      </c>
      <c r="I3" s="882">
        <v>42217</v>
      </c>
      <c r="J3" s="882">
        <v>42248</v>
      </c>
      <c r="K3" s="883">
        <v>42278</v>
      </c>
      <c r="L3" s="883">
        <v>42309</v>
      </c>
      <c r="M3" s="884">
        <v>42339</v>
      </c>
      <c r="N3" s="885" t="s">
        <v>55</v>
      </c>
      <c r="O3" s="882" t="s">
        <v>233</v>
      </c>
      <c r="P3" s="886" t="s">
        <v>234</v>
      </c>
      <c r="Q3" s="882" t="s">
        <v>235</v>
      </c>
      <c r="R3" s="887">
        <v>2015</v>
      </c>
      <c r="S3" s="888">
        <v>42370</v>
      </c>
      <c r="T3" s="889">
        <v>42401</v>
      </c>
      <c r="U3" s="889">
        <v>42430</v>
      </c>
      <c r="V3" s="889">
        <v>42461</v>
      </c>
      <c r="W3" s="889">
        <v>42491</v>
      </c>
      <c r="X3" s="889">
        <v>42522</v>
      </c>
      <c r="Y3" s="889">
        <v>42552</v>
      </c>
      <c r="Z3" s="889">
        <v>42583</v>
      </c>
      <c r="AA3" s="889">
        <v>42614</v>
      </c>
      <c r="AB3" s="952">
        <v>42644</v>
      </c>
      <c r="AC3" s="960">
        <v>42675</v>
      </c>
      <c r="AD3" s="955">
        <v>42705</v>
      </c>
      <c r="AE3" s="890" t="s">
        <v>79</v>
      </c>
      <c r="AF3" s="891" t="s">
        <v>80</v>
      </c>
      <c r="AG3" s="891" t="s">
        <v>81</v>
      </c>
      <c r="AH3" s="891" t="s">
        <v>82</v>
      </c>
      <c r="AI3" s="966">
        <v>2016</v>
      </c>
      <c r="AJ3" s="1007">
        <v>42736</v>
      </c>
      <c r="AK3" s="963">
        <v>42767</v>
      </c>
      <c r="AL3" s="963">
        <v>42795</v>
      </c>
      <c r="AM3" s="963">
        <v>42826</v>
      </c>
      <c r="AN3" s="963">
        <v>42856</v>
      </c>
      <c r="AO3" s="963">
        <v>42887</v>
      </c>
      <c r="AP3" s="963">
        <v>42917</v>
      </c>
      <c r="AQ3" s="963">
        <v>42948</v>
      </c>
      <c r="AR3" s="963">
        <v>42979</v>
      </c>
      <c r="AS3" s="963">
        <v>43009</v>
      </c>
      <c r="AT3" s="963">
        <v>43040</v>
      </c>
      <c r="AU3" s="1008">
        <v>43070</v>
      </c>
      <c r="AV3" s="999">
        <v>43101</v>
      </c>
      <c r="AW3" s="964">
        <v>43132</v>
      </c>
      <c r="AX3" s="964">
        <v>43160</v>
      </c>
      <c r="AY3" s="964">
        <v>43191</v>
      </c>
      <c r="AZ3" s="964">
        <v>43221</v>
      </c>
      <c r="BA3" s="964">
        <v>43252</v>
      </c>
      <c r="BB3" s="965">
        <v>43283</v>
      </c>
      <c r="BC3" s="965">
        <v>43315</v>
      </c>
      <c r="BD3" s="965">
        <v>43347</v>
      </c>
      <c r="BE3" s="965">
        <v>43378</v>
      </c>
      <c r="BF3" s="965">
        <v>43410</v>
      </c>
      <c r="BG3" s="965">
        <v>43441</v>
      </c>
      <c r="BH3" s="1109">
        <v>43466</v>
      </c>
      <c r="BI3" s="1109">
        <v>43497</v>
      </c>
      <c r="BJ3" s="1109">
        <v>43526</v>
      </c>
      <c r="BK3" s="1109">
        <v>43556</v>
      </c>
      <c r="BL3" s="1110">
        <v>43586</v>
      </c>
      <c r="BM3" s="1110">
        <v>43617</v>
      </c>
      <c r="BN3" s="1110">
        <v>43647</v>
      </c>
      <c r="BO3" s="1110">
        <v>43678</v>
      </c>
      <c r="BP3" s="1110">
        <v>43709</v>
      </c>
      <c r="BQ3" s="1110">
        <v>43739</v>
      </c>
      <c r="BR3" s="1110">
        <v>43770</v>
      </c>
      <c r="BS3" s="1111">
        <v>43800</v>
      </c>
      <c r="BT3" s="1120">
        <v>43832</v>
      </c>
      <c r="BU3" s="1114">
        <v>43863</v>
      </c>
      <c r="BV3" s="1114">
        <v>43892</v>
      </c>
      <c r="BW3" s="1114">
        <v>43923</v>
      </c>
      <c r="BX3" s="1114">
        <v>43952</v>
      </c>
      <c r="BY3" s="1114">
        <v>43983</v>
      </c>
      <c r="BZ3" s="1114">
        <v>44013</v>
      </c>
      <c r="CA3" s="1114">
        <v>44044</v>
      </c>
      <c r="CB3" s="1114">
        <v>44075</v>
      </c>
      <c r="CC3" s="1114">
        <v>44105</v>
      </c>
      <c r="CD3" s="1114">
        <v>44136</v>
      </c>
      <c r="CE3" s="1114">
        <v>44166</v>
      </c>
      <c r="CF3" s="1114">
        <v>44197</v>
      </c>
      <c r="CG3" s="1114">
        <v>44228</v>
      </c>
      <c r="CH3" s="1130">
        <v>44256</v>
      </c>
      <c r="CI3" s="1130">
        <v>44287</v>
      </c>
      <c r="CJ3" s="1130">
        <v>44317</v>
      </c>
    </row>
    <row r="4" spans="1:88">
      <c r="A4" s="971" t="s">
        <v>247</v>
      </c>
      <c r="B4" s="1005">
        <v>45.574285714285715</v>
      </c>
      <c r="C4" s="893">
        <v>55.847249999999995</v>
      </c>
      <c r="D4" s="893">
        <v>54.657727272727271</v>
      </c>
      <c r="E4" s="893">
        <v>58.549523809523819</v>
      </c>
      <c r="F4" s="893">
        <v>63.556999999999995</v>
      </c>
      <c r="G4" s="893">
        <v>61.788095238095245</v>
      </c>
      <c r="H4" s="893">
        <v>56.154130434782623</v>
      </c>
      <c r="I4" s="893">
        <v>47.872619047619047</v>
      </c>
      <c r="J4" s="893">
        <v>45.37909090909092</v>
      </c>
      <c r="K4" s="894">
        <v>45.838636363636354</v>
      </c>
      <c r="L4" s="894">
        <v>41.794047619047618</v>
      </c>
      <c r="M4" s="895">
        <v>34.515217391304354</v>
      </c>
      <c r="N4" s="892">
        <f>AVERAGE(B4:D4)</f>
        <v>52.026420995670996</v>
      </c>
      <c r="O4" s="893">
        <f>AVERAGE(E4:G4)</f>
        <v>61.29820634920636</v>
      </c>
      <c r="P4" s="893">
        <f>AVERAGE(H4:J4)</f>
        <v>49.801946797164192</v>
      </c>
      <c r="Q4" s="893">
        <f>AVERAGE(K4:M4)</f>
        <v>40.715967124662775</v>
      </c>
      <c r="R4" s="895">
        <f>AVERAGE(B4:M4)</f>
        <v>50.960635316676083</v>
      </c>
      <c r="S4" s="896">
        <v>26.809500000000003</v>
      </c>
      <c r="T4" s="897">
        <v>29.4</v>
      </c>
      <c r="U4" s="897">
        <v>35.1</v>
      </c>
      <c r="V4" s="897">
        <v>39.028095238095247</v>
      </c>
      <c r="W4" s="897">
        <v>44.267727272727271</v>
      </c>
      <c r="X4" s="897">
        <v>46.370526315789469</v>
      </c>
      <c r="Y4" s="897">
        <v>42.46</v>
      </c>
      <c r="Z4" s="897">
        <v>43.702272727272721</v>
      </c>
      <c r="AA4" s="897">
        <v>43.329523809523813</v>
      </c>
      <c r="AB4" s="953">
        <v>48.984523809523807</v>
      </c>
      <c r="AC4" s="961">
        <v>43.864545454545457</v>
      </c>
      <c r="AD4" s="957">
        <v>52.097619047619055</v>
      </c>
      <c r="AE4" s="898">
        <f t="shared" ref="AE4:AE7" si="0">AVERAGE(S4:U4)</f>
        <v>30.436500000000006</v>
      </c>
      <c r="AF4" s="899">
        <f t="shared" ref="AF4:AF7" si="1">AVERAGE(V4:X4)</f>
        <v>43.222116275537331</v>
      </c>
      <c r="AG4" s="899">
        <f>AVERAGE(Y4:AA4)</f>
        <v>43.163932178932178</v>
      </c>
      <c r="AH4" s="899">
        <f>AVERAGE(AB4:AD4)</f>
        <v>48.315562770562771</v>
      </c>
      <c r="AI4" s="967">
        <f t="shared" ref="AI4:AI7" si="2">AVERAGE(S4:AD4)</f>
        <v>41.284527806258076</v>
      </c>
      <c r="AJ4" s="997">
        <v>53.72</v>
      </c>
      <c r="AK4" s="969">
        <v>54.44</v>
      </c>
      <c r="AL4" s="969">
        <v>51.2</v>
      </c>
      <c r="AM4" s="969">
        <v>52.29</v>
      </c>
      <c r="AN4" s="969">
        <v>50.54</v>
      </c>
      <c r="AO4" s="969">
        <v>46.47</v>
      </c>
      <c r="AP4" s="969">
        <v>47.57</v>
      </c>
      <c r="AQ4" s="969">
        <v>50.22</v>
      </c>
      <c r="AR4" s="969">
        <v>53.668499999999995</v>
      </c>
      <c r="AS4" s="969">
        <v>55.55</v>
      </c>
      <c r="AT4" s="969">
        <v>60.82</v>
      </c>
      <c r="AU4" s="1000">
        <v>61.6</v>
      </c>
      <c r="AV4" s="969">
        <v>66.19</v>
      </c>
      <c r="AW4" s="969">
        <v>62.72</v>
      </c>
      <c r="AX4" s="969">
        <v>62.74</v>
      </c>
      <c r="AY4" s="969">
        <v>68.27</v>
      </c>
      <c r="AZ4" s="969">
        <v>74.41</v>
      </c>
      <c r="BA4" s="969">
        <v>73.59</v>
      </c>
      <c r="BB4" s="969">
        <v>73.12</v>
      </c>
      <c r="BC4" s="969">
        <v>72.489999999999995</v>
      </c>
      <c r="BD4" s="969">
        <v>75</v>
      </c>
      <c r="BE4" s="969">
        <v>79.39</v>
      </c>
      <c r="BF4" s="969">
        <v>65.56</v>
      </c>
      <c r="BG4" s="969">
        <v>57.32</v>
      </c>
      <c r="BH4" s="1095">
        <v>59.08</v>
      </c>
      <c r="BI4" s="1095">
        <v>64.569999999999993</v>
      </c>
      <c r="BJ4" s="1095">
        <v>66.930000000000007</v>
      </c>
      <c r="BK4" s="1095">
        <v>70.95</v>
      </c>
      <c r="BL4" s="1095">
        <v>69.38</v>
      </c>
      <c r="BM4" s="1095">
        <v>61.76</v>
      </c>
      <c r="BN4" s="1095">
        <v>63.25</v>
      </c>
      <c r="BO4" s="1095">
        <v>59.11</v>
      </c>
      <c r="BP4" s="1095">
        <v>61.12</v>
      </c>
      <c r="BQ4" s="1095">
        <v>59.37</v>
      </c>
      <c r="BR4" s="1095">
        <v>61.8</v>
      </c>
      <c r="BS4" s="1115">
        <v>64</v>
      </c>
      <c r="BT4" s="1095">
        <v>64.290000000000006</v>
      </c>
      <c r="BU4" s="1121">
        <v>54.22</v>
      </c>
      <c r="BV4" s="1121">
        <v>33.700000000000003</v>
      </c>
      <c r="BW4" s="1121">
        <v>20.39</v>
      </c>
      <c r="BX4" s="1121">
        <v>30.47</v>
      </c>
      <c r="BY4" s="1121">
        <v>40.79</v>
      </c>
      <c r="BZ4" s="1121">
        <v>43</v>
      </c>
      <c r="CA4" s="1121">
        <v>43.987250000000003</v>
      </c>
      <c r="CB4" s="1121">
        <v>41.49522727272727</v>
      </c>
      <c r="CC4" s="1121">
        <v>40.661136363636366</v>
      </c>
      <c r="CD4" s="1121">
        <v>43.39</v>
      </c>
      <c r="CE4" s="1121">
        <v>49.7</v>
      </c>
      <c r="CF4" s="1121">
        <v>54.77</v>
      </c>
      <c r="CG4" s="1097">
        <v>60.3</v>
      </c>
      <c r="CH4" s="1097">
        <v>61</v>
      </c>
      <c r="CI4" s="1097">
        <v>59.8</v>
      </c>
      <c r="CJ4" s="1097">
        <v>59.6</v>
      </c>
    </row>
    <row r="5" spans="1:88" ht="18" customHeight="1">
      <c r="A5" s="1009" t="s">
        <v>248</v>
      </c>
      <c r="B5" s="1004">
        <v>45.234285714285711</v>
      </c>
      <c r="C5" s="909">
        <v>57.652500000000011</v>
      </c>
      <c r="D5" s="909">
        <v>57.384545454545453</v>
      </c>
      <c r="E5" s="909">
        <v>59.560952380952379</v>
      </c>
      <c r="F5" s="909">
        <v>62.038000000000011</v>
      </c>
      <c r="G5" s="909">
        <v>60.888571428571431</v>
      </c>
      <c r="H5" s="909">
        <v>53.11</v>
      </c>
      <c r="I5" s="909">
        <v>45.976190476190474</v>
      </c>
      <c r="J5" s="909">
        <v>46.822727272727271</v>
      </c>
      <c r="K5" s="910">
        <v>48.924545454545459</v>
      </c>
      <c r="L5" s="910">
        <v>48.988095238095241</v>
      </c>
      <c r="M5" s="977">
        <v>45.648260869565213</v>
      </c>
      <c r="N5" s="908">
        <f t="shared" ref="N5:N7" si="3">AVERAGE(B5:D5)</f>
        <v>53.423777056277061</v>
      </c>
      <c r="O5" s="909">
        <f t="shared" ref="O5:O7" si="4">AVERAGE(E5:G5)</f>
        <v>60.829174603174607</v>
      </c>
      <c r="P5" s="909">
        <f t="shared" ref="P5:P7" si="5">AVERAGE(H5:J5)</f>
        <v>48.636305916305908</v>
      </c>
      <c r="Q5" s="909">
        <f t="shared" ref="Q5:Q7" si="6">AVERAGE(K5:M5)</f>
        <v>47.85363385406864</v>
      </c>
      <c r="R5" s="977">
        <f t="shared" ref="R5" si="7">AVERAGE(B5:M5)</f>
        <v>52.685722857456547</v>
      </c>
      <c r="S5" s="978">
        <v>36.601499999999994</v>
      </c>
      <c r="T5" s="979">
        <v>33.940952380952382</v>
      </c>
      <c r="U5" s="979">
        <v>39</v>
      </c>
      <c r="V5" s="979">
        <v>42.356666666666662</v>
      </c>
      <c r="W5" s="979">
        <v>44.047142857142859</v>
      </c>
      <c r="X5" s="979">
        <v>45.6</v>
      </c>
      <c r="Y5" s="979">
        <v>41.63</v>
      </c>
      <c r="Z5" s="979">
        <v>39.857727272727274</v>
      </c>
      <c r="AA5" s="979">
        <v>42.395238095238085</v>
      </c>
      <c r="AB5" s="980">
        <v>47.552857142857142</v>
      </c>
      <c r="AC5" s="981">
        <v>46.686363636363645</v>
      </c>
      <c r="AD5" s="982">
        <v>51.287142857142854</v>
      </c>
      <c r="AE5" s="983">
        <f t="shared" si="0"/>
        <v>36.514150793650792</v>
      </c>
      <c r="AF5" s="984">
        <f t="shared" si="1"/>
        <v>44.001269841269838</v>
      </c>
      <c r="AG5" s="984">
        <f t="shared" ref="AG5:AG7" si="8">AVERAGE(Y5:AA5)</f>
        <v>41.294321789321792</v>
      </c>
      <c r="AH5" s="984">
        <f t="shared" ref="AH5:AH7" si="9">AVERAGE(AB5:AD5)</f>
        <v>48.508787878787878</v>
      </c>
      <c r="AI5" s="1001">
        <f t="shared" si="2"/>
        <v>42.579632575757572</v>
      </c>
      <c r="AJ5" s="998">
        <v>55.52</v>
      </c>
      <c r="AK5" s="986">
        <v>56.49</v>
      </c>
      <c r="AL5" s="986">
        <v>50.66</v>
      </c>
      <c r="AM5" s="986">
        <v>52.15</v>
      </c>
      <c r="AN5" s="986">
        <v>48.56</v>
      </c>
      <c r="AO5" s="986">
        <v>44.79</v>
      </c>
      <c r="AP5" s="986">
        <v>45.69</v>
      </c>
      <c r="AQ5" s="986">
        <v>50.32</v>
      </c>
      <c r="AR5" s="986">
        <v>54.911500000000004</v>
      </c>
      <c r="AS5" s="986">
        <v>57.58</v>
      </c>
      <c r="AT5" s="986">
        <v>64.64</v>
      </c>
      <c r="AU5" s="987">
        <v>65.012500000000017</v>
      </c>
      <c r="AV5" s="986">
        <v>66.13</v>
      </c>
      <c r="AW5" s="986">
        <v>61.23</v>
      </c>
      <c r="AX5" s="986">
        <v>62.9</v>
      </c>
      <c r="AY5" s="986">
        <v>66.87</v>
      </c>
      <c r="AZ5" s="986">
        <v>74.52</v>
      </c>
      <c r="BA5" s="986">
        <v>70.66</v>
      </c>
      <c r="BB5" s="986">
        <v>72.09</v>
      </c>
      <c r="BC5" s="969">
        <v>71.58</v>
      </c>
      <c r="BD5" s="969">
        <v>73</v>
      </c>
      <c r="BE5" s="969">
        <v>74.69</v>
      </c>
      <c r="BF5" s="969">
        <v>56.76</v>
      </c>
      <c r="BG5" s="1087">
        <v>53</v>
      </c>
      <c r="BH5" s="985">
        <v>51.66</v>
      </c>
      <c r="BI5" s="1095">
        <v>56.39</v>
      </c>
      <c r="BJ5" s="1095">
        <v>60.03</v>
      </c>
      <c r="BK5" s="1095">
        <v>63.22</v>
      </c>
      <c r="BL5" s="1095">
        <v>59.95</v>
      </c>
      <c r="BM5" s="1095">
        <v>51.65</v>
      </c>
      <c r="BN5" s="1095">
        <v>55.55</v>
      </c>
      <c r="BO5" s="1095">
        <v>50.55</v>
      </c>
      <c r="BP5" s="1095">
        <v>54.03</v>
      </c>
      <c r="BQ5" s="1095">
        <v>56.82</v>
      </c>
      <c r="BR5" s="1095">
        <v>59</v>
      </c>
      <c r="BS5" s="1116">
        <v>64.3</v>
      </c>
      <c r="BT5" s="1095">
        <v>60.88</v>
      </c>
      <c r="BU5" s="1121">
        <v>52.3</v>
      </c>
      <c r="BV5" s="1121">
        <v>31.829090909090908</v>
      </c>
      <c r="BW5" s="1121">
        <v>18.55</v>
      </c>
      <c r="BX5" s="1121">
        <v>26.3</v>
      </c>
      <c r="BY5" s="1121">
        <v>38.97</v>
      </c>
      <c r="BZ5" s="1121">
        <v>41.75</v>
      </c>
      <c r="CA5" s="1121">
        <v>42.899999999999991</v>
      </c>
      <c r="CB5" s="1121">
        <v>42.988181818181815</v>
      </c>
      <c r="CC5" s="1121">
        <v>41.730000000000004</v>
      </c>
      <c r="CD5" s="1121">
        <v>40.549999999999997</v>
      </c>
      <c r="CE5" s="1121">
        <v>47.59</v>
      </c>
      <c r="CF5" s="1121">
        <v>55.58</v>
      </c>
      <c r="CG5" s="1097">
        <v>60.81</v>
      </c>
      <c r="CH5" s="1097">
        <v>61.25</v>
      </c>
      <c r="CI5" s="1097">
        <v>59.9</v>
      </c>
      <c r="CJ5" s="1097">
        <v>58.98</v>
      </c>
    </row>
    <row r="6" spans="1:88" ht="18.75" customHeight="1" thickBot="1">
      <c r="A6" s="1009" t="s">
        <v>249</v>
      </c>
      <c r="B6" s="1004"/>
      <c r="C6" s="909"/>
      <c r="D6" s="909"/>
      <c r="E6" s="909"/>
      <c r="F6" s="909"/>
      <c r="G6" s="909"/>
      <c r="H6" s="909"/>
      <c r="I6" s="909"/>
      <c r="J6" s="909"/>
      <c r="K6" s="910"/>
      <c r="L6" s="910"/>
      <c r="M6" s="977"/>
      <c r="N6" s="908"/>
      <c r="O6" s="909"/>
      <c r="P6" s="909"/>
      <c r="Q6" s="909"/>
      <c r="R6" s="977"/>
      <c r="S6" s="978"/>
      <c r="T6" s="979"/>
      <c r="U6" s="979"/>
      <c r="V6" s="979"/>
      <c r="W6" s="979"/>
      <c r="X6" s="979"/>
      <c r="Y6" s="979"/>
      <c r="Z6" s="979"/>
      <c r="AA6" s="979"/>
      <c r="AB6" s="980"/>
      <c r="AC6" s="981"/>
      <c r="AD6" s="982"/>
      <c r="AE6" s="983"/>
      <c r="AF6" s="984"/>
      <c r="AG6" s="984"/>
      <c r="AH6" s="984"/>
      <c r="AI6" s="1001"/>
      <c r="AJ6" s="1010"/>
      <c r="AK6" s="1011"/>
      <c r="AL6" s="1011"/>
      <c r="AM6" s="1011"/>
      <c r="AN6" s="1011"/>
      <c r="AO6" s="1011"/>
      <c r="AP6" s="1011"/>
      <c r="AQ6" s="1011"/>
      <c r="AR6" s="1011"/>
      <c r="AS6" s="1011"/>
      <c r="AT6" s="1011"/>
      <c r="AU6" s="1012"/>
      <c r="AV6" s="986">
        <v>603</v>
      </c>
      <c r="AW6" s="986">
        <f t="shared" ref="AW6:BP6" si="10">(AW5*9)+15</f>
        <v>566.06999999999994</v>
      </c>
      <c r="AX6" s="986">
        <f t="shared" si="10"/>
        <v>581.1</v>
      </c>
      <c r="AY6" s="986">
        <f t="shared" si="10"/>
        <v>616.83000000000004</v>
      </c>
      <c r="AZ6" s="986">
        <f t="shared" si="10"/>
        <v>685.68</v>
      </c>
      <c r="BA6" s="986">
        <f t="shared" si="10"/>
        <v>650.93999999999994</v>
      </c>
      <c r="BB6" s="986">
        <f t="shared" si="10"/>
        <v>663.81000000000006</v>
      </c>
      <c r="BC6" s="969">
        <f t="shared" si="10"/>
        <v>659.22</v>
      </c>
      <c r="BD6" s="969">
        <f t="shared" si="10"/>
        <v>672</v>
      </c>
      <c r="BE6" s="969">
        <f t="shared" si="10"/>
        <v>687.21</v>
      </c>
      <c r="BF6" s="969">
        <f t="shared" si="10"/>
        <v>525.83999999999992</v>
      </c>
      <c r="BG6" s="994">
        <f t="shared" si="10"/>
        <v>492</v>
      </c>
      <c r="BH6" s="985">
        <f t="shared" si="10"/>
        <v>479.93999999999994</v>
      </c>
      <c r="BI6" s="1095">
        <f t="shared" si="10"/>
        <v>522.51</v>
      </c>
      <c r="BJ6" s="1095">
        <f t="shared" si="10"/>
        <v>555.27</v>
      </c>
      <c r="BK6" s="1095">
        <f t="shared" si="10"/>
        <v>583.98</v>
      </c>
      <c r="BL6" s="1095">
        <f t="shared" si="10"/>
        <v>554.55000000000007</v>
      </c>
      <c r="BM6" s="1095">
        <f t="shared" si="10"/>
        <v>479.84999999999997</v>
      </c>
      <c r="BN6" s="1095">
        <f t="shared" si="10"/>
        <v>514.95000000000005</v>
      </c>
      <c r="BO6" s="1095">
        <f t="shared" si="10"/>
        <v>469.95</v>
      </c>
      <c r="BP6" s="1095">
        <f t="shared" si="10"/>
        <v>501.27</v>
      </c>
      <c r="BQ6" s="1095">
        <f>(BQ5*9)+12</f>
        <v>523.38</v>
      </c>
      <c r="BR6" s="1095">
        <f>(BR5*9)+12</f>
        <v>543</v>
      </c>
      <c r="BS6" s="1116">
        <f>(BS5*9)+12</f>
        <v>590.69999999999993</v>
      </c>
      <c r="BT6" s="1105">
        <f>(BT5*9)+12</f>
        <v>559.92000000000007</v>
      </c>
      <c r="BU6" s="1121">
        <f>(BU5*9)+12</f>
        <v>482.7</v>
      </c>
      <c r="BV6" s="1121">
        <f t="shared" ref="BV6:CJ6" si="11">(BV5*9)+12</f>
        <v>298.46181818181816</v>
      </c>
      <c r="BW6" s="1121">
        <f t="shared" si="11"/>
        <v>178.95000000000002</v>
      </c>
      <c r="BX6" s="1121">
        <f t="shared" si="11"/>
        <v>248.70000000000002</v>
      </c>
      <c r="BY6" s="1121">
        <f t="shared" si="11"/>
        <v>362.73</v>
      </c>
      <c r="BZ6" s="1121">
        <f t="shared" si="11"/>
        <v>387.75</v>
      </c>
      <c r="CA6" s="1121">
        <f t="shared" si="11"/>
        <v>398.09999999999991</v>
      </c>
      <c r="CB6" s="1121">
        <f t="shared" si="11"/>
        <v>398.89363636363635</v>
      </c>
      <c r="CC6" s="1121">
        <f t="shared" si="11"/>
        <v>387.57000000000005</v>
      </c>
      <c r="CD6" s="1121">
        <f t="shared" si="11"/>
        <v>376.95</v>
      </c>
      <c r="CE6" s="1121">
        <f t="shared" si="11"/>
        <v>440.31000000000006</v>
      </c>
      <c r="CF6" s="1121">
        <f t="shared" si="11"/>
        <v>512.22</v>
      </c>
      <c r="CG6" s="1097">
        <f t="shared" si="11"/>
        <v>559.29</v>
      </c>
      <c r="CH6" s="1097">
        <f t="shared" si="11"/>
        <v>563.25</v>
      </c>
      <c r="CI6" s="1097">
        <f t="shared" si="11"/>
        <v>551.1</v>
      </c>
      <c r="CJ6" s="1097">
        <f t="shared" si="11"/>
        <v>542.81999999999994</v>
      </c>
    </row>
    <row r="7" spans="1:88" ht="18" customHeight="1">
      <c r="A7" s="1013" t="s">
        <v>239</v>
      </c>
      <c r="B7" s="1014">
        <v>440</v>
      </c>
      <c r="C7" s="1015">
        <v>462</v>
      </c>
      <c r="D7" s="1015">
        <v>484</v>
      </c>
      <c r="E7" s="1015">
        <v>464</v>
      </c>
      <c r="F7" s="1015">
        <v>469</v>
      </c>
      <c r="G7" s="1015">
        <v>419</v>
      </c>
      <c r="H7" s="1015">
        <v>407</v>
      </c>
      <c r="I7" s="1015">
        <v>379</v>
      </c>
      <c r="J7" s="1015">
        <v>327</v>
      </c>
      <c r="K7" s="1016">
        <v>362</v>
      </c>
      <c r="L7" s="1017">
        <v>411</v>
      </c>
      <c r="M7" s="1018">
        <v>466</v>
      </c>
      <c r="N7" s="1019">
        <f t="shared" si="3"/>
        <v>462</v>
      </c>
      <c r="O7" s="1015">
        <f t="shared" si="4"/>
        <v>450.66666666666669</v>
      </c>
      <c r="P7" s="1015">
        <f t="shared" si="5"/>
        <v>371</v>
      </c>
      <c r="Q7" s="1015">
        <f t="shared" si="6"/>
        <v>413</v>
      </c>
      <c r="R7" s="1018">
        <f>AVERAGE(B7:M7)</f>
        <v>424.16666666666669</v>
      </c>
      <c r="S7" s="1020">
        <v>363</v>
      </c>
      <c r="T7" s="1021">
        <v>297</v>
      </c>
      <c r="U7" s="1021">
        <v>302</v>
      </c>
      <c r="V7" s="1021">
        <v>332</v>
      </c>
      <c r="W7" s="1021">
        <v>347</v>
      </c>
      <c r="X7" s="1021">
        <v>344</v>
      </c>
      <c r="Y7" s="1021">
        <v>301</v>
      </c>
      <c r="Z7" s="1021">
        <v>287</v>
      </c>
      <c r="AA7" s="1021">
        <v>305</v>
      </c>
      <c r="AB7" s="1022">
        <v>352</v>
      </c>
      <c r="AC7" s="1023">
        <v>410</v>
      </c>
      <c r="AD7" s="1024">
        <v>396</v>
      </c>
      <c r="AE7" s="1025">
        <f t="shared" si="0"/>
        <v>320.66666666666669</v>
      </c>
      <c r="AF7" s="1026">
        <f t="shared" si="1"/>
        <v>341</v>
      </c>
      <c r="AG7" s="1026">
        <f t="shared" si="8"/>
        <v>297.66666666666669</v>
      </c>
      <c r="AH7" s="1026">
        <f t="shared" si="9"/>
        <v>386</v>
      </c>
      <c r="AI7" s="1027">
        <f t="shared" si="2"/>
        <v>336.33333333333331</v>
      </c>
      <c r="AJ7" s="1028">
        <f>(AJ8+AJ9)/2</f>
        <v>465</v>
      </c>
      <c r="AK7" s="1029">
        <f t="shared" ref="AK7:AU7" si="12">(AK8+AK9)/2</f>
        <v>555</v>
      </c>
      <c r="AL7" s="1029">
        <f t="shared" si="12"/>
        <v>540</v>
      </c>
      <c r="AM7" s="1029">
        <f t="shared" si="12"/>
        <v>460</v>
      </c>
      <c r="AN7" s="1029">
        <f t="shared" si="12"/>
        <v>387.5</v>
      </c>
      <c r="AO7" s="1029">
        <f t="shared" si="12"/>
        <v>387.5</v>
      </c>
      <c r="AP7" s="1029">
        <f t="shared" si="12"/>
        <v>355</v>
      </c>
      <c r="AQ7" s="1029">
        <f t="shared" si="12"/>
        <v>440</v>
      </c>
      <c r="AR7" s="1029">
        <f t="shared" si="12"/>
        <v>490</v>
      </c>
      <c r="AS7" s="1029">
        <f t="shared" si="12"/>
        <v>577.5</v>
      </c>
      <c r="AT7" s="1029">
        <f t="shared" si="12"/>
        <v>577.5</v>
      </c>
      <c r="AU7" s="1030">
        <f t="shared" si="12"/>
        <v>580</v>
      </c>
      <c r="AV7" s="1031">
        <f>(AV8+AV9)/2</f>
        <v>580</v>
      </c>
      <c r="AW7" s="1032">
        <f t="shared" ref="AW7:CJ7" si="13">(AW8+AW9)/2</f>
        <v>515</v>
      </c>
      <c r="AX7" s="1075">
        <f t="shared" si="13"/>
        <v>472.5</v>
      </c>
      <c r="AY7" s="1075">
        <f>(AY8+AY9)/2</f>
        <v>472.5</v>
      </c>
      <c r="AZ7" s="1075">
        <f t="shared" si="13"/>
        <v>502.5</v>
      </c>
      <c r="BA7" s="1075">
        <f t="shared" si="13"/>
        <v>560</v>
      </c>
      <c r="BB7" s="1075">
        <f t="shared" si="13"/>
        <v>562.5</v>
      </c>
      <c r="BC7" s="1075">
        <f t="shared" si="13"/>
        <v>587.5</v>
      </c>
      <c r="BD7" s="1075">
        <f t="shared" si="13"/>
        <v>617.5</v>
      </c>
      <c r="BE7" s="1075">
        <f t="shared" si="13"/>
        <v>655</v>
      </c>
      <c r="BF7" s="1075">
        <f t="shared" si="13"/>
        <v>532.5</v>
      </c>
      <c r="BG7" s="1075">
        <f t="shared" si="13"/>
        <v>430</v>
      </c>
      <c r="BH7" s="1075">
        <f t="shared" si="13"/>
        <v>425</v>
      </c>
      <c r="BI7" s="1075">
        <f t="shared" si="13"/>
        <v>455</v>
      </c>
      <c r="BJ7" s="1075">
        <f t="shared" si="13"/>
        <v>505</v>
      </c>
      <c r="BK7" s="1075">
        <f t="shared" si="13"/>
        <v>525</v>
      </c>
      <c r="BL7" s="1075">
        <f t="shared" si="13"/>
        <v>527.5</v>
      </c>
      <c r="BM7" s="1075">
        <f t="shared" si="13"/>
        <v>422.5</v>
      </c>
      <c r="BN7" s="1075">
        <f t="shared" si="13"/>
        <v>365</v>
      </c>
      <c r="BO7" s="1075">
        <f t="shared" si="13"/>
        <v>365</v>
      </c>
      <c r="BP7" s="1075">
        <f t="shared" si="13"/>
        <v>355</v>
      </c>
      <c r="BQ7" s="1075">
        <f t="shared" si="13"/>
        <v>427.5</v>
      </c>
      <c r="BR7" s="1075">
        <f t="shared" si="13"/>
        <v>437.5</v>
      </c>
      <c r="BS7" s="1075">
        <f t="shared" si="13"/>
        <v>447.5</v>
      </c>
      <c r="BT7" s="1104">
        <f t="shared" si="13"/>
        <v>577.5</v>
      </c>
      <c r="BU7" s="1104">
        <f t="shared" si="13"/>
        <v>525</v>
      </c>
      <c r="BV7" s="1104">
        <f t="shared" si="13"/>
        <v>455</v>
      </c>
      <c r="BW7" s="1104">
        <f t="shared" si="13"/>
        <v>235</v>
      </c>
      <c r="BX7" s="1104">
        <f t="shared" si="13"/>
        <v>340</v>
      </c>
      <c r="BY7" s="1104">
        <f t="shared" si="13"/>
        <v>340</v>
      </c>
      <c r="BZ7" s="1104">
        <f t="shared" si="13"/>
        <v>350</v>
      </c>
      <c r="CA7" s="1104">
        <f t="shared" si="13"/>
        <v>355</v>
      </c>
      <c r="CB7" s="1104">
        <f t="shared" si="13"/>
        <v>360</v>
      </c>
      <c r="CC7" s="1104">
        <f t="shared" si="13"/>
        <v>377.5</v>
      </c>
      <c r="CD7" s="1104">
        <f t="shared" si="13"/>
        <v>435</v>
      </c>
      <c r="CE7" s="1104">
        <f t="shared" si="13"/>
        <v>455</v>
      </c>
      <c r="CF7" s="1104">
        <f t="shared" si="13"/>
        <v>540</v>
      </c>
      <c r="CG7" s="1104">
        <f t="shared" si="13"/>
        <v>595</v>
      </c>
      <c r="CH7" s="1098">
        <f t="shared" si="13"/>
        <v>590</v>
      </c>
      <c r="CI7" s="1098">
        <f t="shared" si="13"/>
        <v>540</v>
      </c>
      <c r="CJ7" s="1098">
        <f t="shared" si="13"/>
        <v>510</v>
      </c>
    </row>
    <row r="8" spans="1:88" ht="18" customHeight="1">
      <c r="A8" s="1009" t="s">
        <v>243</v>
      </c>
      <c r="B8" s="988"/>
      <c r="C8" s="988"/>
      <c r="D8" s="988"/>
      <c r="E8" s="988"/>
      <c r="F8" s="988"/>
      <c r="G8" s="988"/>
      <c r="H8" s="988"/>
      <c r="I8" s="988"/>
      <c r="J8" s="988"/>
      <c r="K8" s="989"/>
      <c r="L8" s="988"/>
      <c r="M8" s="988"/>
      <c r="N8" s="988"/>
      <c r="O8" s="988"/>
      <c r="P8" s="988"/>
      <c r="Q8" s="988"/>
      <c r="R8" s="988"/>
      <c r="S8" s="990"/>
      <c r="T8" s="990"/>
      <c r="U8" s="990"/>
      <c r="V8" s="990"/>
      <c r="W8" s="990"/>
      <c r="X8" s="990"/>
      <c r="Y8" s="990"/>
      <c r="Z8" s="990"/>
      <c r="AA8" s="990"/>
      <c r="AB8" s="991"/>
      <c r="AC8" s="990"/>
      <c r="AD8" s="990"/>
      <c r="AE8" s="992"/>
      <c r="AF8" s="992"/>
      <c r="AG8" s="992"/>
      <c r="AH8" s="992"/>
      <c r="AI8" s="992"/>
      <c r="AJ8" s="1033">
        <v>435</v>
      </c>
      <c r="AK8" s="1034">
        <v>510</v>
      </c>
      <c r="AL8" s="1034">
        <v>480</v>
      </c>
      <c r="AM8" s="1034">
        <v>430</v>
      </c>
      <c r="AN8" s="1034">
        <v>385</v>
      </c>
      <c r="AO8" s="1034">
        <v>385</v>
      </c>
      <c r="AP8" s="1034">
        <v>345</v>
      </c>
      <c r="AQ8" s="1034">
        <v>420</v>
      </c>
      <c r="AR8" s="1034">
        <v>480</v>
      </c>
      <c r="AS8" s="1034">
        <v>575</v>
      </c>
      <c r="AT8" s="1034">
        <v>575</v>
      </c>
      <c r="AU8" s="1035">
        <v>590</v>
      </c>
      <c r="AV8" s="998">
        <v>590</v>
      </c>
      <c r="AW8" s="985">
        <v>525</v>
      </c>
      <c r="AX8" s="985">
        <v>480</v>
      </c>
      <c r="AY8" s="985">
        <v>475</v>
      </c>
      <c r="AZ8" s="985">
        <v>500</v>
      </c>
      <c r="BA8" s="985">
        <v>560</v>
      </c>
      <c r="BB8" s="985">
        <v>555</v>
      </c>
      <c r="BC8" s="985">
        <v>580</v>
      </c>
      <c r="BD8" s="985">
        <v>600</v>
      </c>
      <c r="BE8" s="985">
        <v>655</v>
      </c>
      <c r="BF8" s="985">
        <v>540</v>
      </c>
      <c r="BG8" s="985">
        <v>445</v>
      </c>
      <c r="BH8" s="985">
        <v>430</v>
      </c>
      <c r="BI8" s="1089">
        <v>440</v>
      </c>
      <c r="BJ8" s="1089">
        <v>490</v>
      </c>
      <c r="BK8" s="1089">
        <v>515</v>
      </c>
      <c r="BL8" s="1089">
        <v>525</v>
      </c>
      <c r="BM8" s="1089">
        <v>430</v>
      </c>
      <c r="BN8" s="1089">
        <v>375</v>
      </c>
      <c r="BO8" s="1089">
        <v>370</v>
      </c>
      <c r="BP8" s="1089">
        <v>350</v>
      </c>
      <c r="BQ8" s="1089">
        <v>420</v>
      </c>
      <c r="BR8" s="1089">
        <v>430</v>
      </c>
      <c r="BS8" s="1089">
        <v>440</v>
      </c>
      <c r="BT8" s="1105">
        <v>565</v>
      </c>
      <c r="BU8" s="1105">
        <v>505</v>
      </c>
      <c r="BV8" s="1105">
        <v>430</v>
      </c>
      <c r="BW8" s="1105">
        <v>230</v>
      </c>
      <c r="BX8" s="1105">
        <v>340</v>
      </c>
      <c r="BY8" s="1105">
        <v>350</v>
      </c>
      <c r="BZ8" s="1105">
        <v>360</v>
      </c>
      <c r="CA8" s="1105">
        <v>365</v>
      </c>
      <c r="CB8" s="1105">
        <v>365</v>
      </c>
      <c r="CC8" s="1105">
        <v>375</v>
      </c>
      <c r="CD8" s="1105">
        <v>430</v>
      </c>
      <c r="CE8" s="1105">
        <v>450</v>
      </c>
      <c r="CF8" s="1105">
        <v>550</v>
      </c>
      <c r="CG8" s="1105">
        <v>605</v>
      </c>
      <c r="CH8" s="1174">
        <v>600</v>
      </c>
      <c r="CI8" s="1174">
        <v>545</v>
      </c>
      <c r="CJ8" s="1174">
        <v>510</v>
      </c>
    </row>
    <row r="9" spans="1:88" ht="18.75" customHeight="1" thickBot="1">
      <c r="A9" s="972" t="s">
        <v>244</v>
      </c>
      <c r="B9" s="988"/>
      <c r="C9" s="988"/>
      <c r="D9" s="988"/>
      <c r="E9" s="988"/>
      <c r="F9" s="988"/>
      <c r="G9" s="988"/>
      <c r="H9" s="988"/>
      <c r="I9" s="988"/>
      <c r="J9" s="988"/>
      <c r="K9" s="989"/>
      <c r="L9" s="988"/>
      <c r="M9" s="988"/>
      <c r="N9" s="988"/>
      <c r="O9" s="988"/>
      <c r="P9" s="988"/>
      <c r="Q9" s="988"/>
      <c r="R9" s="988"/>
      <c r="S9" s="990"/>
      <c r="T9" s="990"/>
      <c r="U9" s="990"/>
      <c r="V9" s="990"/>
      <c r="W9" s="990"/>
      <c r="X9" s="990"/>
      <c r="Y9" s="990"/>
      <c r="Z9" s="990"/>
      <c r="AA9" s="990"/>
      <c r="AB9" s="991"/>
      <c r="AC9" s="990"/>
      <c r="AD9" s="990"/>
      <c r="AE9" s="992"/>
      <c r="AF9" s="992"/>
      <c r="AG9" s="992"/>
      <c r="AH9" s="992"/>
      <c r="AI9" s="992"/>
      <c r="AJ9" s="1036">
        <v>495</v>
      </c>
      <c r="AK9" s="1037">
        <v>600</v>
      </c>
      <c r="AL9" s="1037">
        <v>600</v>
      </c>
      <c r="AM9" s="1037">
        <v>490</v>
      </c>
      <c r="AN9" s="1037">
        <v>390</v>
      </c>
      <c r="AO9" s="1037">
        <v>390</v>
      </c>
      <c r="AP9" s="1037">
        <v>365</v>
      </c>
      <c r="AQ9" s="1037">
        <v>460</v>
      </c>
      <c r="AR9" s="1037">
        <v>500</v>
      </c>
      <c r="AS9" s="1037">
        <v>580</v>
      </c>
      <c r="AT9" s="1037">
        <v>580</v>
      </c>
      <c r="AU9" s="1038">
        <v>570</v>
      </c>
      <c r="AV9" s="1003">
        <v>570</v>
      </c>
      <c r="AW9" s="1002">
        <v>505</v>
      </c>
      <c r="AX9" s="1002">
        <v>465</v>
      </c>
      <c r="AY9" s="985">
        <v>470</v>
      </c>
      <c r="AZ9" s="985">
        <v>505</v>
      </c>
      <c r="BA9" s="985">
        <v>560</v>
      </c>
      <c r="BB9" s="985">
        <v>570</v>
      </c>
      <c r="BC9" s="985">
        <v>595</v>
      </c>
      <c r="BD9" s="985">
        <v>635</v>
      </c>
      <c r="BE9" s="985">
        <v>655</v>
      </c>
      <c r="BF9" s="985">
        <v>525</v>
      </c>
      <c r="BG9" s="985">
        <v>415</v>
      </c>
      <c r="BH9" s="985">
        <v>420</v>
      </c>
      <c r="BI9" s="1090">
        <v>470</v>
      </c>
      <c r="BJ9" s="1089">
        <v>520</v>
      </c>
      <c r="BK9" s="1089">
        <v>535</v>
      </c>
      <c r="BL9" s="1089">
        <v>530</v>
      </c>
      <c r="BM9" s="1089">
        <v>415</v>
      </c>
      <c r="BN9" s="1089">
        <v>355</v>
      </c>
      <c r="BO9" s="1089">
        <v>360</v>
      </c>
      <c r="BP9" s="1089">
        <v>360</v>
      </c>
      <c r="BQ9" s="1089">
        <v>435</v>
      </c>
      <c r="BR9" s="1089">
        <v>445</v>
      </c>
      <c r="BS9" s="1089">
        <v>455</v>
      </c>
      <c r="BT9" s="1105">
        <v>590</v>
      </c>
      <c r="BU9" s="1105">
        <v>545</v>
      </c>
      <c r="BV9" s="1105">
        <v>480</v>
      </c>
      <c r="BW9" s="1105">
        <v>240</v>
      </c>
      <c r="BX9" s="1105">
        <v>340</v>
      </c>
      <c r="BY9" s="1105">
        <v>330</v>
      </c>
      <c r="BZ9" s="1105">
        <v>340</v>
      </c>
      <c r="CA9" s="1105">
        <v>345</v>
      </c>
      <c r="CB9" s="1105">
        <v>355</v>
      </c>
      <c r="CC9" s="1105">
        <v>380</v>
      </c>
      <c r="CD9" s="1105">
        <v>440</v>
      </c>
      <c r="CE9" s="1105">
        <v>460</v>
      </c>
      <c r="CF9" s="1105">
        <v>530</v>
      </c>
      <c r="CG9" s="1105">
        <v>585</v>
      </c>
      <c r="CH9" s="1174">
        <v>580</v>
      </c>
      <c r="CI9" s="1174">
        <v>535</v>
      </c>
      <c r="CJ9" s="1174">
        <v>510</v>
      </c>
    </row>
    <row r="10" spans="1:88" ht="18.75" thickBot="1">
      <c r="A10" s="1039" t="s">
        <v>265</v>
      </c>
      <c r="B10" s="988"/>
      <c r="C10" s="988"/>
      <c r="D10" s="988"/>
      <c r="E10" s="988"/>
      <c r="F10" s="988"/>
      <c r="G10" s="988"/>
      <c r="H10" s="988"/>
      <c r="I10" s="988"/>
      <c r="J10" s="988"/>
      <c r="K10" s="989"/>
      <c r="L10" s="988"/>
      <c r="M10" s="988"/>
      <c r="N10" s="988"/>
      <c r="O10" s="988"/>
      <c r="P10" s="988"/>
      <c r="Q10" s="988"/>
      <c r="R10" s="988"/>
      <c r="S10" s="990"/>
      <c r="T10" s="990"/>
      <c r="U10" s="990"/>
      <c r="V10" s="990"/>
      <c r="W10" s="990"/>
      <c r="X10" s="990"/>
      <c r="Y10" s="990"/>
      <c r="Z10" s="990"/>
      <c r="AA10" s="990"/>
      <c r="AB10" s="991"/>
      <c r="AC10" s="990"/>
      <c r="AD10" s="990"/>
      <c r="AE10" s="992"/>
      <c r="AF10" s="992"/>
      <c r="AG10" s="992"/>
      <c r="AH10" s="992"/>
      <c r="AI10" s="992"/>
      <c r="AJ10" s="1040"/>
      <c r="AK10" s="1041"/>
      <c r="AL10" s="1041"/>
      <c r="AM10" s="1041"/>
      <c r="AN10" s="1041"/>
      <c r="AO10" s="1041"/>
      <c r="AP10" s="1041"/>
      <c r="AQ10" s="1041"/>
      <c r="AR10" s="1041"/>
      <c r="AS10" s="1041"/>
      <c r="AT10" s="1041"/>
      <c r="AU10" s="1042"/>
      <c r="AV10" s="1043">
        <f>AV6-AV7</f>
        <v>23</v>
      </c>
      <c r="AW10" s="1076">
        <f t="shared" ref="AW10:CJ10" si="14">AW6-AW7</f>
        <v>51.069999999999936</v>
      </c>
      <c r="AX10" s="1076">
        <f t="shared" si="14"/>
        <v>108.60000000000002</v>
      </c>
      <c r="AY10" s="1076">
        <f t="shared" si="14"/>
        <v>144.33000000000004</v>
      </c>
      <c r="AZ10" s="1076">
        <f t="shared" si="14"/>
        <v>183.17999999999995</v>
      </c>
      <c r="BA10" s="1076">
        <f t="shared" si="14"/>
        <v>90.939999999999941</v>
      </c>
      <c r="BB10" s="1076">
        <f t="shared" si="14"/>
        <v>101.31000000000006</v>
      </c>
      <c r="BC10" s="1076">
        <f t="shared" si="14"/>
        <v>71.720000000000027</v>
      </c>
      <c r="BD10" s="1076">
        <f t="shared" si="14"/>
        <v>54.5</v>
      </c>
      <c r="BE10" s="1076">
        <f t="shared" si="14"/>
        <v>32.210000000000036</v>
      </c>
      <c r="BF10" s="1076">
        <f t="shared" si="14"/>
        <v>-6.6600000000000819</v>
      </c>
      <c r="BG10" s="1044">
        <f t="shared" si="14"/>
        <v>62</v>
      </c>
      <c r="BH10" s="1076">
        <f t="shared" si="14"/>
        <v>54.939999999999941</v>
      </c>
      <c r="BI10" s="1076">
        <f t="shared" si="14"/>
        <v>67.509999999999991</v>
      </c>
      <c r="BJ10" s="1076">
        <f t="shared" si="14"/>
        <v>50.269999999999982</v>
      </c>
      <c r="BK10" s="1076">
        <f t="shared" si="14"/>
        <v>58.980000000000018</v>
      </c>
      <c r="BL10" s="1076">
        <f t="shared" si="14"/>
        <v>27.050000000000068</v>
      </c>
      <c r="BM10" s="1076">
        <f t="shared" si="14"/>
        <v>57.349999999999966</v>
      </c>
      <c r="BN10" s="1076">
        <f t="shared" si="14"/>
        <v>149.95000000000005</v>
      </c>
      <c r="BO10" s="1076">
        <f t="shared" si="14"/>
        <v>104.94999999999999</v>
      </c>
      <c r="BP10" s="1076">
        <f t="shared" si="14"/>
        <v>146.26999999999998</v>
      </c>
      <c r="BQ10" s="1076">
        <f t="shared" si="14"/>
        <v>95.88</v>
      </c>
      <c r="BR10" s="1076">
        <f t="shared" si="14"/>
        <v>105.5</v>
      </c>
      <c r="BS10" s="1076">
        <f t="shared" si="14"/>
        <v>143.19999999999993</v>
      </c>
      <c r="BT10" s="1106">
        <f t="shared" si="14"/>
        <v>-17.579999999999927</v>
      </c>
      <c r="BU10" s="1106">
        <f t="shared" si="14"/>
        <v>-42.300000000000011</v>
      </c>
      <c r="BV10" s="1106">
        <f t="shared" si="14"/>
        <v>-156.53818181818184</v>
      </c>
      <c r="BW10" s="1106">
        <f t="shared" si="14"/>
        <v>-56.049999999999983</v>
      </c>
      <c r="BX10" s="1106">
        <f t="shared" si="14"/>
        <v>-91.299999999999983</v>
      </c>
      <c r="BY10" s="1106">
        <f t="shared" si="14"/>
        <v>22.730000000000018</v>
      </c>
      <c r="BZ10" s="1106">
        <f t="shared" si="14"/>
        <v>37.75</v>
      </c>
      <c r="CA10" s="1106">
        <f t="shared" si="14"/>
        <v>43.099999999999909</v>
      </c>
      <c r="CB10" s="1106">
        <f t="shared" si="14"/>
        <v>38.893636363636347</v>
      </c>
      <c r="CC10" s="1106">
        <f t="shared" si="14"/>
        <v>10.07000000000005</v>
      </c>
      <c r="CD10" s="1106">
        <f t="shared" si="14"/>
        <v>-58.050000000000011</v>
      </c>
      <c r="CE10" s="1106">
        <f t="shared" si="14"/>
        <v>-14.689999999999941</v>
      </c>
      <c r="CF10" s="1106">
        <f t="shared" si="14"/>
        <v>-27.779999999999973</v>
      </c>
      <c r="CG10" s="1106">
        <f t="shared" si="14"/>
        <v>-35.710000000000036</v>
      </c>
      <c r="CH10" s="1099">
        <f t="shared" si="14"/>
        <v>-26.75</v>
      </c>
      <c r="CI10" s="1099">
        <f t="shared" si="14"/>
        <v>11.100000000000023</v>
      </c>
      <c r="CJ10" s="1099">
        <f t="shared" si="14"/>
        <v>32.819999999999936</v>
      </c>
    </row>
    <row r="11" spans="1:88" ht="18.75" customHeight="1" thickBot="1">
      <c r="A11" s="916"/>
      <c r="B11" s="917"/>
      <c r="C11" s="917"/>
      <c r="D11" s="917"/>
      <c r="E11" s="918"/>
      <c r="F11" s="918"/>
      <c r="G11" s="471"/>
      <c r="H11" s="472"/>
      <c r="I11" s="472"/>
      <c r="J11" s="473"/>
      <c r="K11" s="473"/>
      <c r="L11" s="474"/>
      <c r="M11" s="474"/>
      <c r="N11" s="911"/>
      <c r="O11" s="911"/>
      <c r="P11" s="912"/>
      <c r="Q11" s="913"/>
      <c r="R11" s="914"/>
      <c r="T11" s="915"/>
      <c r="X11" s="915"/>
      <c r="AB11" s="954"/>
      <c r="AD11" s="915"/>
    </row>
    <row r="12" spans="1:88" ht="18.75" customHeight="1" thickBot="1">
      <c r="A12" s="919" t="s">
        <v>236</v>
      </c>
      <c r="B12" s="881">
        <v>42005</v>
      </c>
      <c r="C12" s="882">
        <v>42036</v>
      </c>
      <c r="D12" s="882">
        <v>42064</v>
      </c>
      <c r="E12" s="882">
        <v>42095</v>
      </c>
      <c r="F12" s="882">
        <v>42125</v>
      </c>
      <c r="G12" s="882">
        <v>42156</v>
      </c>
      <c r="H12" s="882">
        <v>42186</v>
      </c>
      <c r="I12" s="882">
        <v>42217</v>
      </c>
      <c r="J12" s="883">
        <v>42248</v>
      </c>
      <c r="K12" s="883">
        <v>42278</v>
      </c>
      <c r="L12" s="884">
        <v>42309</v>
      </c>
      <c r="M12" s="920">
        <v>42339</v>
      </c>
      <c r="N12" s="885" t="s">
        <v>55</v>
      </c>
      <c r="O12" s="882" t="s">
        <v>233</v>
      </c>
      <c r="P12" s="886" t="s">
        <v>234</v>
      </c>
      <c r="Q12" s="921" t="s">
        <v>235</v>
      </c>
      <c r="R12" s="922">
        <v>2015</v>
      </c>
      <c r="S12" s="923">
        <v>42370</v>
      </c>
      <c r="T12" s="924">
        <v>42401</v>
      </c>
      <c r="U12" s="924">
        <v>42430</v>
      </c>
      <c r="V12" s="924">
        <v>42461</v>
      </c>
      <c r="W12" s="924">
        <v>42491</v>
      </c>
      <c r="X12" s="924">
        <v>42522</v>
      </c>
      <c r="Y12" s="925">
        <v>42552</v>
      </c>
      <c r="Z12" s="950">
        <v>42583</v>
      </c>
      <c r="AA12" s="950">
        <v>42614</v>
      </c>
      <c r="AB12" s="924">
        <v>42644</v>
      </c>
      <c r="AC12" s="925">
        <v>42675</v>
      </c>
      <c r="AD12" s="962">
        <v>42705</v>
      </c>
      <c r="AE12" s="926" t="s">
        <v>79</v>
      </c>
      <c r="AF12" s="927" t="s">
        <v>80</v>
      </c>
      <c r="AG12" s="927" t="s">
        <v>81</v>
      </c>
      <c r="AH12" s="927" t="s">
        <v>82</v>
      </c>
      <c r="AI12" s="973">
        <v>2016</v>
      </c>
      <c r="AJ12" s="1007">
        <v>42736</v>
      </c>
      <c r="AK12" s="963">
        <v>42767</v>
      </c>
      <c r="AL12" s="963">
        <v>42795</v>
      </c>
      <c r="AM12" s="964">
        <v>42826</v>
      </c>
      <c r="AN12" s="964">
        <v>42856</v>
      </c>
      <c r="AO12" s="964">
        <v>42887</v>
      </c>
      <c r="AP12" s="964">
        <v>42917</v>
      </c>
      <c r="AQ12" s="964">
        <v>42948</v>
      </c>
      <c r="AR12" s="964">
        <v>42979</v>
      </c>
      <c r="AS12" s="964">
        <v>43009</v>
      </c>
      <c r="AT12" s="964">
        <v>43040</v>
      </c>
      <c r="AU12" s="965">
        <v>43070</v>
      </c>
      <c r="AV12" s="999">
        <v>43101</v>
      </c>
      <c r="AW12" s="964">
        <v>43132</v>
      </c>
      <c r="AX12" s="964">
        <v>43160</v>
      </c>
      <c r="AY12" s="964">
        <v>43191</v>
      </c>
      <c r="AZ12" s="964">
        <v>43221</v>
      </c>
      <c r="BA12" s="964">
        <v>43252</v>
      </c>
      <c r="BB12" s="965">
        <v>43283</v>
      </c>
      <c r="BC12" s="965">
        <v>43315</v>
      </c>
      <c r="BD12" s="965">
        <v>43347</v>
      </c>
      <c r="BE12" s="965">
        <v>43378</v>
      </c>
      <c r="BF12" s="965">
        <v>43410</v>
      </c>
      <c r="BG12" s="965">
        <v>43441</v>
      </c>
      <c r="BH12" s="999">
        <v>43466</v>
      </c>
      <c r="BI12" s="999">
        <v>43497</v>
      </c>
      <c r="BJ12" s="999">
        <v>43526</v>
      </c>
      <c r="BK12" s="999">
        <v>43558</v>
      </c>
      <c r="BL12" s="1094">
        <v>43586</v>
      </c>
      <c r="BM12" s="1094">
        <v>43617</v>
      </c>
      <c r="BN12" s="1094">
        <v>43647</v>
      </c>
      <c r="BO12" s="1094">
        <v>43678</v>
      </c>
      <c r="BP12" s="1094">
        <v>43709</v>
      </c>
      <c r="BQ12" s="1094">
        <v>43739</v>
      </c>
      <c r="BR12" s="1094">
        <v>43770</v>
      </c>
      <c r="BS12" s="1093">
        <v>43800</v>
      </c>
      <c r="BT12" s="999">
        <v>43831</v>
      </c>
      <c r="BU12" s="999">
        <v>43863</v>
      </c>
      <c r="BV12" s="999">
        <v>43893</v>
      </c>
      <c r="BW12" s="999">
        <v>43922</v>
      </c>
      <c r="BX12" s="999">
        <v>43952</v>
      </c>
      <c r="BY12" s="999">
        <v>43983</v>
      </c>
      <c r="BZ12" s="999">
        <f t="shared" ref="BZ12:CJ12" si="15">BZ3</f>
        <v>44013</v>
      </c>
      <c r="CA12" s="999">
        <f t="shared" si="15"/>
        <v>44044</v>
      </c>
      <c r="CB12" s="999">
        <f t="shared" si="15"/>
        <v>44075</v>
      </c>
      <c r="CC12" s="999">
        <f t="shared" si="15"/>
        <v>44105</v>
      </c>
      <c r="CD12" s="999">
        <f t="shared" si="15"/>
        <v>44136</v>
      </c>
      <c r="CE12" s="999">
        <f t="shared" si="15"/>
        <v>44166</v>
      </c>
      <c r="CF12" s="999">
        <f t="shared" si="15"/>
        <v>44197</v>
      </c>
      <c r="CG12" s="999">
        <f t="shared" si="15"/>
        <v>44228</v>
      </c>
      <c r="CH12" s="1130">
        <f t="shared" si="15"/>
        <v>44256</v>
      </c>
      <c r="CI12" s="1130">
        <f t="shared" si="15"/>
        <v>44287</v>
      </c>
      <c r="CJ12" s="1130">
        <f t="shared" si="15"/>
        <v>44317</v>
      </c>
    </row>
    <row r="13" spans="1:88" ht="18.75" thickBot="1">
      <c r="A13" s="928" t="s">
        <v>237</v>
      </c>
      <c r="B13" s="900">
        <f t="shared" ref="B13:M13" si="16">(B7/11.6)-B4</f>
        <v>-7.6432512315270955</v>
      </c>
      <c r="C13" s="901">
        <f t="shared" si="16"/>
        <v>-16.01966379310344</v>
      </c>
      <c r="D13" s="901">
        <f t="shared" si="16"/>
        <v>-12.933589341692787</v>
      </c>
      <c r="E13" s="901">
        <f t="shared" si="16"/>
        <v>-18.549523809523819</v>
      </c>
      <c r="F13" s="901">
        <f t="shared" si="16"/>
        <v>-23.125965517241376</v>
      </c>
      <c r="G13" s="901">
        <f t="shared" si="16"/>
        <v>-25.667405582922832</v>
      </c>
      <c r="H13" s="901">
        <f t="shared" si="16"/>
        <v>-21.0679235382309</v>
      </c>
      <c r="I13" s="901">
        <f t="shared" si="16"/>
        <v>-15.200205254515595</v>
      </c>
      <c r="J13" s="902">
        <f t="shared" si="16"/>
        <v>-17.189435736677126</v>
      </c>
      <c r="K13" s="902">
        <f t="shared" si="16"/>
        <v>-14.631739811912215</v>
      </c>
      <c r="L13" s="903">
        <f t="shared" si="16"/>
        <v>-6.3630131362889983</v>
      </c>
      <c r="M13" s="929">
        <f t="shared" si="16"/>
        <v>5.6571964017990979</v>
      </c>
      <c r="N13" s="900">
        <f t="shared" ref="N13:N14" si="17">AVERAGE(B13:D13)</f>
        <v>-12.198834788774441</v>
      </c>
      <c r="O13" s="901">
        <f t="shared" ref="O13:O14" si="18">AVERAGE(E13:G13)</f>
        <v>-22.447631636562676</v>
      </c>
      <c r="P13" s="901">
        <f t="shared" ref="P13:P14" si="19">AVERAGE(H13:J13)</f>
        <v>-17.81918817647454</v>
      </c>
      <c r="Q13" s="930">
        <f t="shared" ref="Q13:Q14" si="20">AVERAGE(K13:M13)</f>
        <v>-5.112518848800705</v>
      </c>
      <c r="R13" s="931">
        <f t="shared" ref="R13:R14" si="21">AVERAGE(B13:M13)</f>
        <v>-14.39454336265309</v>
      </c>
      <c r="S13" s="904">
        <f t="shared" ref="S13:AD13" si="22">(S7/11.6)-S4</f>
        <v>4.4836034482758613</v>
      </c>
      <c r="T13" s="905">
        <f t="shared" si="22"/>
        <v>-3.7965517241379274</v>
      </c>
      <c r="U13" s="905">
        <f t="shared" si="22"/>
        <v>-9.065517241379311</v>
      </c>
      <c r="V13" s="905">
        <f t="shared" si="22"/>
        <v>-10.407405582922831</v>
      </c>
      <c r="W13" s="905">
        <f t="shared" si="22"/>
        <v>-14.353934169278993</v>
      </c>
      <c r="X13" s="905">
        <f t="shared" si="22"/>
        <v>-16.715353901996366</v>
      </c>
      <c r="Y13" s="932">
        <f t="shared" si="22"/>
        <v>-16.511724137931033</v>
      </c>
      <c r="Z13" s="951">
        <f t="shared" si="22"/>
        <v>-18.960893416927892</v>
      </c>
      <c r="AA13" s="951">
        <f t="shared" si="22"/>
        <v>-17.036420361247952</v>
      </c>
      <c r="AB13" s="905">
        <f t="shared" si="22"/>
        <v>-18.639696223316911</v>
      </c>
      <c r="AC13" s="932">
        <f t="shared" si="22"/>
        <v>-8.5197178683385602</v>
      </c>
      <c r="AD13" s="958">
        <f t="shared" si="22"/>
        <v>-17.959688013136294</v>
      </c>
      <c r="AE13" s="907">
        <f t="shared" ref="AE13:AE14" si="23">AVERAGE(S13:U13)</f>
        <v>-2.7928218390804589</v>
      </c>
      <c r="AF13" s="906">
        <f t="shared" ref="AF13:AF14" si="24">AVERAGE(V13:X13)</f>
        <v>-13.825564551399395</v>
      </c>
      <c r="AG13" s="906">
        <f t="shared" ref="AG13:AG14" si="25">AVERAGE(Y13:AA13)</f>
        <v>-17.503012638702291</v>
      </c>
      <c r="AH13" s="906">
        <f t="shared" ref="AH13:AH14" si="26">AVERAGE(AB13:AD13)</f>
        <v>-15.039700701597255</v>
      </c>
      <c r="AI13" s="968">
        <f t="shared" ref="AI13:AI14" si="27">AVERAGE(S13:AD13)</f>
        <v>-12.290274932694849</v>
      </c>
      <c r="AJ13" s="1045">
        <f t="shared" ref="AJ13:CJ13" si="28">(AJ7/11.6)-AJ4</f>
        <v>-13.633793103448276</v>
      </c>
      <c r="AK13" s="1046">
        <f t="shared" si="28"/>
        <v>-6.5951724137931009</v>
      </c>
      <c r="AL13" s="974">
        <f t="shared" si="28"/>
        <v>-4.6482758620689637</v>
      </c>
      <c r="AM13" s="975">
        <f t="shared" si="28"/>
        <v>-12.634827586206896</v>
      </c>
      <c r="AN13" s="975">
        <f t="shared" si="28"/>
        <v>-17.134827586206896</v>
      </c>
      <c r="AO13" s="975">
        <f t="shared" si="28"/>
        <v>-13.064827586206896</v>
      </c>
      <c r="AP13" s="975">
        <f t="shared" si="28"/>
        <v>-16.966551724137929</v>
      </c>
      <c r="AQ13" s="975">
        <f t="shared" si="28"/>
        <v>-12.28896551724138</v>
      </c>
      <c r="AR13" s="975">
        <f t="shared" si="28"/>
        <v>-11.427120689655169</v>
      </c>
      <c r="AS13" s="975">
        <f t="shared" si="28"/>
        <v>-5.7655172413793068</v>
      </c>
      <c r="AT13" s="975">
        <f t="shared" si="28"/>
        <v>-11.03551724137931</v>
      </c>
      <c r="AU13" s="1047">
        <f t="shared" si="28"/>
        <v>-11.600000000000001</v>
      </c>
      <c r="AV13" s="995">
        <f t="shared" si="28"/>
        <v>-16.189999999999998</v>
      </c>
      <c r="AW13" s="996">
        <f t="shared" si="28"/>
        <v>-18.323448275862063</v>
      </c>
      <c r="AX13" s="996">
        <f t="shared" si="28"/>
        <v>-22.007241379310344</v>
      </c>
      <c r="AY13" s="996">
        <f t="shared" si="28"/>
        <v>-27.537241379310338</v>
      </c>
      <c r="AZ13" s="996">
        <f t="shared" si="28"/>
        <v>-31.091034482758616</v>
      </c>
      <c r="BA13" s="996">
        <f t="shared" si="28"/>
        <v>-25.314137931034487</v>
      </c>
      <c r="BB13" s="996">
        <f t="shared" si="28"/>
        <v>-24.628620689655179</v>
      </c>
      <c r="BC13" s="996">
        <f t="shared" si="28"/>
        <v>-21.843448275862059</v>
      </c>
      <c r="BD13" s="996">
        <f t="shared" si="28"/>
        <v>-21.767241379310342</v>
      </c>
      <c r="BE13" s="996">
        <f t="shared" si="28"/>
        <v>-22.924482758620691</v>
      </c>
      <c r="BF13" s="996">
        <f t="shared" si="28"/>
        <v>-19.654827586206899</v>
      </c>
      <c r="BG13" s="1086">
        <f t="shared" si="28"/>
        <v>-20.25103448275862</v>
      </c>
      <c r="BH13" s="1088">
        <f t="shared" si="28"/>
        <v>-22.442068965517237</v>
      </c>
      <c r="BI13" s="1088">
        <f t="shared" si="28"/>
        <v>-25.345862068965509</v>
      </c>
      <c r="BJ13" s="1088">
        <f t="shared" si="28"/>
        <v>-23.395517241379316</v>
      </c>
      <c r="BK13" s="1088">
        <f t="shared" si="28"/>
        <v>-25.691379310344828</v>
      </c>
      <c r="BL13" s="1088">
        <f t="shared" si="28"/>
        <v>-23.905862068965511</v>
      </c>
      <c r="BM13" s="1088">
        <f t="shared" si="28"/>
        <v>-25.337586206896546</v>
      </c>
      <c r="BN13" s="1088">
        <f t="shared" si="28"/>
        <v>-31.78448275862069</v>
      </c>
      <c r="BO13" s="1088">
        <f t="shared" si="28"/>
        <v>-27.64448275862069</v>
      </c>
      <c r="BP13" s="1088">
        <f t="shared" si="28"/>
        <v>-30.516551724137926</v>
      </c>
      <c r="BQ13" s="1088">
        <f t="shared" si="28"/>
        <v>-22.516551724137926</v>
      </c>
      <c r="BR13" s="1088">
        <f t="shared" si="28"/>
        <v>-24.084482758620688</v>
      </c>
      <c r="BS13" s="1088">
        <f t="shared" si="28"/>
        <v>-25.422413793103445</v>
      </c>
      <c r="BT13" s="1088">
        <f>(BT7/11.6)-BT4</f>
        <v>-14.505517241379316</v>
      </c>
      <c r="BU13" s="1088">
        <f t="shared" si="28"/>
        <v>-8.9613793103448245</v>
      </c>
      <c r="BV13" s="1088">
        <f>(BV7/11.6)-BV4</f>
        <v>5.5241379310344811</v>
      </c>
      <c r="BW13" s="1088">
        <f t="shared" si="28"/>
        <v>-0.13137931034482619</v>
      </c>
      <c r="BX13" s="1088">
        <f t="shared" si="28"/>
        <v>-1.1596551724137925</v>
      </c>
      <c r="BY13" s="1088">
        <f t="shared" si="28"/>
        <v>-11.479655172413793</v>
      </c>
      <c r="BZ13" s="1088">
        <f t="shared" si="28"/>
        <v>-12.827586206896552</v>
      </c>
      <c r="CA13" s="1088">
        <f t="shared" si="28"/>
        <v>-13.383801724137932</v>
      </c>
      <c r="CB13" s="1088">
        <f t="shared" si="28"/>
        <v>-10.46074451410658</v>
      </c>
      <c r="CC13" s="1088">
        <f t="shared" si="28"/>
        <v>-8.1180329153605015</v>
      </c>
      <c r="CD13" s="1088">
        <f t="shared" si="28"/>
        <v>-5.8900000000000006</v>
      </c>
      <c r="CE13" s="1088">
        <f t="shared" si="28"/>
        <v>-10.475862068965519</v>
      </c>
      <c r="CF13" s="1088">
        <f t="shared" si="28"/>
        <v>-8.218275862068964</v>
      </c>
      <c r="CG13" s="1088">
        <f t="shared" si="28"/>
        <v>-9.0068965517241324</v>
      </c>
      <c r="CH13" s="1086">
        <f t="shared" si="28"/>
        <v>-10.137931034482754</v>
      </c>
      <c r="CI13" s="1086">
        <f t="shared" si="28"/>
        <v>-13.248275862068958</v>
      </c>
      <c r="CJ13" s="1086">
        <f t="shared" si="28"/>
        <v>-15.634482758620692</v>
      </c>
    </row>
    <row r="14" spans="1:88" s="943" customFormat="1" ht="18" hidden="1" customHeight="1">
      <c r="A14" s="933" t="s">
        <v>238</v>
      </c>
      <c r="B14" s="1131">
        <f>(333/11.6)-B4</f>
        <v>-16.867389162561576</v>
      </c>
      <c r="C14" s="1132">
        <f t="shared" ref="C14:M14" si="29">(333/11.6)-C4</f>
        <v>-27.140353448275857</v>
      </c>
      <c r="D14" s="1132">
        <f t="shared" si="29"/>
        <v>-25.950830721003133</v>
      </c>
      <c r="E14" s="1132">
        <f t="shared" si="29"/>
        <v>-29.842627257799681</v>
      </c>
      <c r="F14" s="1132">
        <f t="shared" si="29"/>
        <v>-34.85010344827586</v>
      </c>
      <c r="G14" s="1132">
        <f t="shared" si="29"/>
        <v>-33.08119868637111</v>
      </c>
      <c r="H14" s="1132">
        <f t="shared" si="29"/>
        <v>-27.447233883058484</v>
      </c>
      <c r="I14" s="1132">
        <f t="shared" si="29"/>
        <v>-19.165722495894908</v>
      </c>
      <c r="J14" s="1133">
        <f t="shared" si="29"/>
        <v>-16.672194357366781</v>
      </c>
      <c r="K14" s="934">
        <f t="shared" si="29"/>
        <v>-17.131739811912215</v>
      </c>
      <c r="L14" s="935">
        <f t="shared" si="29"/>
        <v>-13.087151067323479</v>
      </c>
      <c r="M14" s="936">
        <f t="shared" si="29"/>
        <v>-5.8083208395802153</v>
      </c>
      <c r="N14" s="937">
        <f t="shared" si="17"/>
        <v>-23.319524443946857</v>
      </c>
      <c r="O14" s="938">
        <f t="shared" si="18"/>
        <v>-32.591309797482218</v>
      </c>
      <c r="P14" s="938">
        <f t="shared" si="19"/>
        <v>-21.09505024544006</v>
      </c>
      <c r="Q14" s="939">
        <f t="shared" si="20"/>
        <v>-12.009070572938635</v>
      </c>
      <c r="R14" s="940">
        <f t="shared" si="21"/>
        <v>-22.253738764951944</v>
      </c>
      <c r="S14" s="1134">
        <f t="shared" ref="S14:AD14" si="30">(333/11.6)-S4</f>
        <v>1.8973965517241353</v>
      </c>
      <c r="T14" s="1135">
        <f t="shared" si="30"/>
        <v>-0.69310344827585979</v>
      </c>
      <c r="U14" s="1135">
        <f t="shared" si="30"/>
        <v>-6.3931034482758626</v>
      </c>
      <c r="V14" s="1135">
        <f t="shared" si="30"/>
        <v>-10.321198686371108</v>
      </c>
      <c r="W14" s="1135">
        <f t="shared" si="30"/>
        <v>-15.560830721003132</v>
      </c>
      <c r="X14" s="1135">
        <f t="shared" si="30"/>
        <v>-17.66362976406533</v>
      </c>
      <c r="Y14" s="1136">
        <f t="shared" si="30"/>
        <v>-13.753103448275862</v>
      </c>
      <c r="Z14" s="1137">
        <f t="shared" si="30"/>
        <v>-14.995376175548582</v>
      </c>
      <c r="AA14" s="1137">
        <f t="shared" si="30"/>
        <v>-14.622627257799675</v>
      </c>
      <c r="AB14" s="1135">
        <f t="shared" si="30"/>
        <v>-20.277627257799669</v>
      </c>
      <c r="AC14" s="1136">
        <f t="shared" si="30"/>
        <v>-15.157648902821318</v>
      </c>
      <c r="AD14" s="1138">
        <f t="shared" si="30"/>
        <v>-23.390722495894916</v>
      </c>
      <c r="AE14" s="1139">
        <f t="shared" si="23"/>
        <v>-1.7296034482758624</v>
      </c>
      <c r="AF14" s="1140">
        <f t="shared" si="24"/>
        <v>-14.515219723813189</v>
      </c>
      <c r="AG14" s="1140">
        <f t="shared" si="25"/>
        <v>-14.457035627208038</v>
      </c>
      <c r="AH14" s="1140">
        <f t="shared" si="26"/>
        <v>-19.608666218838636</v>
      </c>
      <c r="AI14" s="1141">
        <f t="shared" si="27"/>
        <v>-12.577631254533932</v>
      </c>
      <c r="AJ14" s="1142">
        <f t="shared" ref="AJ14:AU14" si="31">(333/11.6)-AJ4</f>
        <v>-25.01310344827586</v>
      </c>
      <c r="AK14" s="1143">
        <f t="shared" si="31"/>
        <v>-25.733103448275859</v>
      </c>
      <c r="AL14" s="1143">
        <f t="shared" si="31"/>
        <v>-22.493103448275864</v>
      </c>
      <c r="AM14" s="1144">
        <f t="shared" si="31"/>
        <v>-23.58310344827586</v>
      </c>
      <c r="AN14" s="1144">
        <f t="shared" si="31"/>
        <v>-21.83310344827586</v>
      </c>
      <c r="AO14" s="1144">
        <f t="shared" si="31"/>
        <v>-17.76310344827586</v>
      </c>
      <c r="AP14" s="1144">
        <f t="shared" si="31"/>
        <v>-18.863103448275861</v>
      </c>
      <c r="AQ14" s="1145">
        <f t="shared" si="31"/>
        <v>-21.51310344827586</v>
      </c>
      <c r="AR14" s="1146">
        <f t="shared" si="31"/>
        <v>-24.961603448275856</v>
      </c>
      <c r="AS14" s="1147">
        <f t="shared" si="31"/>
        <v>-26.843103448275858</v>
      </c>
      <c r="AT14" s="1148">
        <f t="shared" si="31"/>
        <v>-32.113103448275865</v>
      </c>
      <c r="AU14" s="1149">
        <f t="shared" si="31"/>
        <v>-32.893103448275866</v>
      </c>
      <c r="AV14" s="1147"/>
      <c r="AW14" s="1148"/>
      <c r="AX14" s="1148"/>
      <c r="AY14" s="1148"/>
      <c r="AZ14" s="1149"/>
      <c r="BB14" s="875"/>
      <c r="BX14" s="1081"/>
      <c r="BY14" s="1081"/>
      <c r="BZ14" s="1081"/>
      <c r="CA14" s="1081"/>
      <c r="CB14" s="1081"/>
    </row>
    <row r="15" spans="1:88" s="943" customFormat="1" ht="18" customHeight="1">
      <c r="A15" s="1150" t="s">
        <v>365</v>
      </c>
      <c r="B15" s="909"/>
      <c r="C15" s="909"/>
      <c r="D15" s="909"/>
      <c r="E15" s="909"/>
      <c r="F15" s="909"/>
      <c r="G15" s="909"/>
      <c r="H15" s="909"/>
      <c r="I15" s="909"/>
      <c r="J15" s="909"/>
      <c r="K15" s="909"/>
      <c r="L15" s="909"/>
      <c r="M15" s="1151"/>
      <c r="N15" s="909"/>
      <c r="O15" s="909"/>
      <c r="P15" s="909"/>
      <c r="Q15" s="1151"/>
      <c r="R15" s="1151"/>
      <c r="S15" s="941"/>
      <c r="T15" s="941"/>
      <c r="U15" s="941"/>
      <c r="V15" s="941"/>
      <c r="W15" s="941"/>
      <c r="X15" s="941"/>
      <c r="Y15" s="941"/>
      <c r="Z15" s="941"/>
      <c r="AA15" s="941"/>
      <c r="AB15" s="941"/>
      <c r="AC15" s="941"/>
      <c r="AD15" s="941"/>
      <c r="AE15" s="942"/>
      <c r="AF15" s="942"/>
      <c r="AG15" s="942"/>
      <c r="AH15" s="942"/>
      <c r="AI15" s="942"/>
      <c r="AJ15" s="1152"/>
      <c r="AK15" s="1153"/>
      <c r="AL15" s="1153"/>
      <c r="AM15" s="941"/>
      <c r="AN15" s="941"/>
      <c r="AO15" s="941"/>
      <c r="AP15" s="941"/>
      <c r="AQ15" s="941"/>
      <c r="AR15" s="941"/>
      <c r="AS15" s="942"/>
      <c r="AT15" s="942"/>
      <c r="AU15" s="942"/>
      <c r="AV15" s="942"/>
      <c r="AW15" s="942"/>
      <c r="AX15" s="942"/>
      <c r="AY15" s="942"/>
      <c r="AZ15" s="942"/>
      <c r="BA15" s="1154"/>
      <c r="BB15" s="1096"/>
      <c r="BC15" s="1154"/>
      <c r="BD15" s="1154"/>
      <c r="BE15" s="1154"/>
      <c r="BF15" s="1154"/>
      <c r="BG15" s="1154"/>
      <c r="BH15" s="1154"/>
      <c r="BI15" s="1154"/>
      <c r="BJ15" s="1154"/>
      <c r="BK15" s="1154"/>
      <c r="BL15" s="1154"/>
      <c r="BM15" s="1154"/>
      <c r="BN15" s="1154"/>
      <c r="BO15" s="1154"/>
      <c r="BP15" s="1154"/>
      <c r="BQ15" s="1154"/>
      <c r="BR15" s="1154"/>
      <c r="BS15" s="1154"/>
      <c r="BT15" s="942">
        <f>BT7/BT4</f>
        <v>8.9827344843677075</v>
      </c>
      <c r="BU15" s="942">
        <f t="shared" ref="BU15:CJ15" si="32">BU7/BU4</f>
        <v>9.6827738841755817</v>
      </c>
      <c r="BV15" s="942">
        <f t="shared" si="32"/>
        <v>13.501483679525222</v>
      </c>
      <c r="BW15" s="942">
        <f t="shared" si="32"/>
        <v>11.525257479156449</v>
      </c>
      <c r="BX15" s="942">
        <f t="shared" si="32"/>
        <v>11.158516573679028</v>
      </c>
      <c r="BY15" s="942">
        <f t="shared" si="32"/>
        <v>8.3353763177249327</v>
      </c>
      <c r="BZ15" s="942">
        <f t="shared" si="32"/>
        <v>8.1395348837209305</v>
      </c>
      <c r="CA15" s="942">
        <f t="shared" si="32"/>
        <v>8.0705204348987483</v>
      </c>
      <c r="CB15" s="942">
        <f t="shared" si="32"/>
        <v>8.6756965477957486</v>
      </c>
      <c r="CC15" s="942">
        <f t="shared" si="32"/>
        <v>9.2840494329519476</v>
      </c>
      <c r="CD15" s="942">
        <f t="shared" si="32"/>
        <v>10.025351463470846</v>
      </c>
      <c r="CE15" s="942">
        <f t="shared" si="32"/>
        <v>9.1549295774647881</v>
      </c>
      <c r="CF15" s="942">
        <f t="shared" si="32"/>
        <v>9.8594120869088915</v>
      </c>
      <c r="CG15" s="942">
        <f t="shared" si="32"/>
        <v>9.8673300165837485</v>
      </c>
      <c r="CH15" s="942">
        <f t="shared" si="32"/>
        <v>9.6721311475409841</v>
      </c>
      <c r="CI15" s="942">
        <f t="shared" si="32"/>
        <v>9.0301003344481607</v>
      </c>
      <c r="CJ15" s="942">
        <f t="shared" si="32"/>
        <v>8.5570469798657722</v>
      </c>
    </row>
    <row r="16" spans="1:88" s="946" customFormat="1">
      <c r="A16" s="1171"/>
      <c r="B16" s="944"/>
      <c r="C16" s="944"/>
      <c r="D16" s="944"/>
      <c r="E16" s="944"/>
      <c r="F16" s="944"/>
      <c r="G16" s="944"/>
      <c r="H16" s="944"/>
      <c r="I16" s="944"/>
      <c r="J16" s="944"/>
      <c r="K16" s="944"/>
      <c r="L16" s="944"/>
      <c r="M16" s="944"/>
      <c r="N16" s="945"/>
      <c r="O16" s="944"/>
      <c r="P16" s="944"/>
      <c r="Q16" s="944"/>
      <c r="R16" s="944"/>
      <c r="AD16" s="959"/>
      <c r="AU16" s="959"/>
      <c r="BB16" s="875"/>
      <c r="BX16" s="993"/>
      <c r="BY16" s="993"/>
      <c r="BZ16" s="993"/>
      <c r="CA16" s="993"/>
      <c r="CB16" s="993"/>
    </row>
    <row r="17" spans="1:88" s="946" customFormat="1">
      <c r="A17" s="1163" t="s">
        <v>394</v>
      </c>
      <c r="B17" s="1163"/>
      <c r="C17" s="1163"/>
      <c r="D17" s="1163"/>
      <c r="E17" s="1163"/>
      <c r="F17" s="1163"/>
      <c r="G17" s="1163"/>
      <c r="H17" s="1163"/>
      <c r="I17" s="1163"/>
      <c r="J17" s="1163"/>
      <c r="K17" s="1163"/>
      <c r="L17" s="1163"/>
      <c r="M17" s="1163"/>
      <c r="N17" s="1163"/>
      <c r="O17" s="1163"/>
      <c r="P17" s="1163"/>
      <c r="Q17" s="1163"/>
      <c r="R17" s="1163"/>
      <c r="S17" s="1163"/>
      <c r="T17" s="1163"/>
      <c r="U17" s="1163"/>
      <c r="V17" s="1163"/>
      <c r="W17" s="1163"/>
      <c r="X17" s="1163"/>
      <c r="Y17" s="1163"/>
      <c r="Z17" s="1163"/>
      <c r="AA17" s="1163"/>
      <c r="AB17" s="1163"/>
      <c r="AC17" s="1163"/>
      <c r="AD17" s="1163"/>
      <c r="AE17" s="1163"/>
      <c r="AF17" s="1163"/>
      <c r="AG17" s="1163"/>
      <c r="AH17" s="1163"/>
      <c r="AI17" s="1163"/>
      <c r="AJ17" s="1163"/>
      <c r="AK17" s="1163"/>
      <c r="AL17" s="1163"/>
      <c r="AM17" s="1163"/>
      <c r="AN17" s="1163"/>
      <c r="AO17" s="1163"/>
      <c r="AP17" s="1163"/>
      <c r="AQ17" s="1163"/>
      <c r="AR17" s="1163"/>
      <c r="AS17" s="1163"/>
      <c r="AT17" s="1163"/>
      <c r="AU17" s="1163"/>
      <c r="AV17" s="1163"/>
      <c r="AW17" s="1163"/>
      <c r="AX17" s="1163"/>
      <c r="AY17" s="1163"/>
      <c r="AZ17" s="1163"/>
      <c r="BA17" s="1163"/>
      <c r="BB17" s="1163"/>
      <c r="BC17" s="1163"/>
      <c r="BD17" s="1163"/>
      <c r="BE17" s="1163"/>
      <c r="BF17" s="1163"/>
      <c r="BG17" s="1163"/>
      <c r="BH17" s="1163"/>
      <c r="BI17" s="1163"/>
      <c r="BJ17" s="1163"/>
      <c r="BK17" s="1163"/>
      <c r="BL17" s="1163"/>
      <c r="BM17" s="1163"/>
      <c r="BN17" s="1163"/>
      <c r="BO17" s="1163"/>
      <c r="BP17" s="1163"/>
      <c r="BQ17" s="1163"/>
      <c r="BR17" s="1163"/>
      <c r="BS17" s="1163"/>
      <c r="BT17" s="1163"/>
      <c r="BU17" s="1163"/>
      <c r="BV17" s="1163"/>
      <c r="BW17" s="1163"/>
      <c r="BX17" s="993"/>
      <c r="BY17" s="993"/>
      <c r="BZ17" s="993"/>
      <c r="CA17" s="993"/>
      <c r="CB17" s="993"/>
    </row>
    <row r="18" spans="1:88" s="946" customFormat="1" ht="18.75" thickBot="1"/>
    <row r="19" spans="1:88" s="946" customFormat="1" ht="18.75" hidden="1" customHeight="1" thickBot="1">
      <c r="A19" s="1171"/>
      <c r="B19" s="1171"/>
      <c r="C19" s="1171"/>
      <c r="D19" s="1171"/>
      <c r="E19" s="1171"/>
      <c r="F19" s="1171"/>
      <c r="G19" s="1171"/>
      <c r="H19" s="1171"/>
      <c r="I19" s="1171"/>
      <c r="J19" s="1171"/>
      <c r="K19" s="1171"/>
      <c r="L19" s="1171"/>
      <c r="M19" s="1171"/>
      <c r="N19" s="1171"/>
      <c r="O19" s="1171"/>
      <c r="P19" s="1171"/>
      <c r="Q19" s="1171"/>
      <c r="R19" s="1171"/>
      <c r="S19" s="1171"/>
      <c r="T19" s="1171"/>
      <c r="U19" s="1171"/>
      <c r="V19" s="1171"/>
      <c r="W19" s="1171"/>
      <c r="X19" s="1171"/>
      <c r="Y19" s="1171"/>
      <c r="Z19" s="1171"/>
      <c r="AA19" s="1171"/>
      <c r="AB19" s="1171"/>
      <c r="AC19" s="1171"/>
      <c r="AD19" s="1171"/>
      <c r="AE19" s="1171"/>
      <c r="AF19" s="1171"/>
      <c r="AG19" s="1171"/>
      <c r="AH19" s="1171"/>
      <c r="AI19" s="1171"/>
      <c r="AJ19" s="1171"/>
      <c r="AK19" s="1171"/>
      <c r="AL19" s="1171"/>
      <c r="AM19" s="1171"/>
      <c r="AN19" s="1171"/>
      <c r="AO19" s="1171"/>
      <c r="AP19" s="1171"/>
      <c r="AQ19" s="1171"/>
      <c r="AR19" s="1171"/>
      <c r="AS19" s="1171"/>
      <c r="AT19" s="1171"/>
      <c r="AU19" s="1171"/>
      <c r="AV19" s="1171"/>
      <c r="AW19" s="1171"/>
      <c r="AX19" s="1171"/>
      <c r="AY19" s="1171"/>
      <c r="AZ19" s="1171"/>
      <c r="BA19" s="1171"/>
      <c r="BB19" s="1171"/>
      <c r="BC19" s="1171"/>
      <c r="BD19" s="1171"/>
      <c r="BE19" s="1171"/>
      <c r="BF19" s="1171"/>
      <c r="BG19" s="1171"/>
      <c r="BH19" s="1171"/>
      <c r="BI19" s="1171"/>
      <c r="BJ19" s="1171"/>
      <c r="BK19" s="1171"/>
      <c r="BL19" s="1171"/>
      <c r="BM19" s="1171"/>
      <c r="BN19" s="1171"/>
      <c r="BO19" s="1171"/>
      <c r="BP19" s="1171"/>
      <c r="BQ19" s="1171"/>
      <c r="BR19" s="1171"/>
      <c r="BS19" s="1171"/>
      <c r="BT19" s="1119" t="s">
        <v>274</v>
      </c>
      <c r="BU19" s="1119" t="s">
        <v>273</v>
      </c>
      <c r="BV19" s="1119" t="s">
        <v>273</v>
      </c>
      <c r="BW19" s="1171"/>
    </row>
    <row r="20" spans="1:88" s="946" customFormat="1" ht="18.75" hidden="1" customHeight="1" thickBot="1">
      <c r="A20" s="1052"/>
      <c r="B20" s="1053"/>
      <c r="C20" s="1053"/>
      <c r="D20" s="1053"/>
      <c r="E20" s="1053"/>
      <c r="F20" s="1053"/>
      <c r="G20" s="1053"/>
      <c r="H20" s="1053"/>
      <c r="I20" s="1053"/>
      <c r="J20" s="1053"/>
      <c r="K20" s="1053"/>
      <c r="L20" s="1053"/>
      <c r="M20" s="1053"/>
      <c r="N20" s="1054"/>
      <c r="O20" s="1053"/>
      <c r="P20" s="1053"/>
      <c r="Q20" s="1053"/>
      <c r="R20" s="1053"/>
      <c r="S20" s="1055"/>
      <c r="T20" s="1055"/>
      <c r="U20" s="1055"/>
      <c r="V20" s="1055"/>
      <c r="W20" s="1055"/>
      <c r="X20" s="1055"/>
      <c r="Y20" s="1055"/>
      <c r="Z20" s="1055"/>
      <c r="AA20" s="1055"/>
      <c r="AB20" s="1055"/>
      <c r="AC20" s="1055"/>
      <c r="AD20" s="1056"/>
      <c r="AE20" s="1055"/>
      <c r="AF20" s="1055"/>
      <c r="AG20" s="1055"/>
      <c r="AH20" s="1055"/>
      <c r="AI20" s="1055"/>
      <c r="AJ20" s="1055"/>
      <c r="AK20" s="1055"/>
      <c r="AL20" s="1055"/>
      <c r="AM20" s="1055"/>
      <c r="AN20" s="1055"/>
      <c r="AO20" s="1055"/>
      <c r="AP20" s="1055"/>
      <c r="AQ20" s="1055"/>
      <c r="AR20" s="1055"/>
      <c r="AS20" s="1055"/>
      <c r="AT20" s="1055"/>
      <c r="AU20" s="1056"/>
      <c r="AV20" s="1057">
        <v>43101</v>
      </c>
      <c r="AW20" s="1057">
        <v>43132</v>
      </c>
      <c r="AX20" s="1057">
        <v>43160</v>
      </c>
      <c r="AY20" s="1057">
        <v>43191</v>
      </c>
      <c r="AZ20" s="1057">
        <v>43221</v>
      </c>
      <c r="BA20" s="1057">
        <v>43252</v>
      </c>
      <c r="BB20" s="1057">
        <v>43283</v>
      </c>
      <c r="BC20" s="1057">
        <v>43315</v>
      </c>
      <c r="BD20" s="1057">
        <v>43347</v>
      </c>
      <c r="BE20" s="1057">
        <v>43378</v>
      </c>
      <c r="BF20" s="1057">
        <v>43410</v>
      </c>
      <c r="BG20" s="1057">
        <v>43441</v>
      </c>
      <c r="BH20" s="1109">
        <v>43466</v>
      </c>
      <c r="BI20" s="1109">
        <v>43497</v>
      </c>
      <c r="BJ20" s="1109">
        <v>43526</v>
      </c>
      <c r="BK20" s="1109">
        <v>43558</v>
      </c>
      <c r="BL20" s="1110">
        <v>43586</v>
      </c>
      <c r="BM20" s="1110">
        <v>43617</v>
      </c>
      <c r="BN20" s="1110">
        <v>43647</v>
      </c>
      <c r="BO20" s="1110">
        <v>43678</v>
      </c>
      <c r="BP20" s="1110">
        <v>43709</v>
      </c>
      <c r="BQ20" s="1110">
        <v>43739</v>
      </c>
      <c r="BR20" s="1110">
        <v>43770</v>
      </c>
      <c r="BS20" s="1112">
        <v>43800</v>
      </c>
      <c r="BT20" s="1113">
        <v>43831</v>
      </c>
      <c r="BU20" s="1113">
        <v>43863</v>
      </c>
      <c r="BV20" s="1113">
        <v>43895</v>
      </c>
      <c r="BW20" s="1113">
        <v>43926</v>
      </c>
      <c r="BX20" s="1113">
        <v>43952</v>
      </c>
      <c r="BY20" s="1113">
        <v>43983</v>
      </c>
      <c r="BZ20" s="1113">
        <v>44013</v>
      </c>
      <c r="CA20" s="1113">
        <v>44044</v>
      </c>
      <c r="CB20" s="1125">
        <v>44075</v>
      </c>
      <c r="CC20" s="1125">
        <v>44105</v>
      </c>
      <c r="CD20" s="1125">
        <v>44136</v>
      </c>
      <c r="CE20" s="1125">
        <v>44166</v>
      </c>
      <c r="CF20" s="861">
        <v>44197</v>
      </c>
      <c r="CG20" s="1130">
        <v>44228</v>
      </c>
      <c r="CH20" s="1130">
        <v>44256</v>
      </c>
      <c r="CI20" s="1130">
        <v>44287</v>
      </c>
    </row>
    <row r="21" spans="1:88" s="946" customFormat="1" ht="18" hidden="1" customHeight="1">
      <c r="A21" s="1059" t="s">
        <v>250</v>
      </c>
      <c r="B21" s="1060"/>
      <c r="C21" s="1060"/>
      <c r="D21" s="1060"/>
      <c r="E21" s="1060"/>
      <c r="F21" s="1060"/>
      <c r="G21" s="1060"/>
      <c r="H21" s="1060"/>
      <c r="I21" s="1060"/>
      <c r="J21" s="1060"/>
      <c r="K21" s="1060"/>
      <c r="L21" s="1060"/>
      <c r="M21" s="1060"/>
      <c r="N21" s="1061"/>
      <c r="O21" s="1060"/>
      <c r="P21" s="1060"/>
      <c r="Q21" s="1060"/>
      <c r="R21" s="1060"/>
      <c r="S21" s="1062"/>
      <c r="T21" s="1062"/>
      <c r="U21" s="1062"/>
      <c r="V21" s="1062"/>
      <c r="W21" s="1062"/>
      <c r="X21" s="1062"/>
      <c r="Y21" s="1062"/>
      <c r="Z21" s="1062"/>
      <c r="AA21" s="1062"/>
      <c r="AB21" s="1062"/>
      <c r="AC21" s="1062"/>
      <c r="AD21" s="1063"/>
      <c r="AE21" s="1062"/>
      <c r="AF21" s="1062"/>
      <c r="AG21" s="1062"/>
      <c r="AH21" s="1062"/>
      <c r="AI21" s="1062"/>
      <c r="AJ21" s="1062"/>
      <c r="AK21" s="1062"/>
      <c r="AL21" s="1062"/>
      <c r="AM21" s="1062"/>
      <c r="AN21" s="1062"/>
      <c r="AO21" s="1062"/>
      <c r="AP21" s="1062"/>
      <c r="AQ21" s="1062"/>
      <c r="AR21" s="1062"/>
      <c r="AS21" s="1062"/>
      <c r="AT21" s="1062"/>
      <c r="AU21" s="1063"/>
      <c r="AV21" s="1068">
        <f>(AV22+AV23+AV24)/3</f>
        <v>556.66666666666663</v>
      </c>
      <c r="AW21" s="1068">
        <f>AVERAGE(AW22:AW25)</f>
        <v>530</v>
      </c>
      <c r="AX21" s="1068">
        <f t="shared" ref="AX21:BH21" si="33">AVERAGE(AX22:AX25)</f>
        <v>482.5</v>
      </c>
      <c r="AY21" s="1068">
        <f t="shared" si="33"/>
        <v>467.5</v>
      </c>
      <c r="AZ21" s="1068">
        <f t="shared" si="33"/>
        <v>487.125</v>
      </c>
      <c r="BA21" s="1068">
        <f t="shared" si="33"/>
        <v>555.75</v>
      </c>
      <c r="BB21" s="1068">
        <f t="shared" si="33"/>
        <v>539.75</v>
      </c>
      <c r="BC21" s="1068">
        <f t="shared" si="33"/>
        <v>560.625</v>
      </c>
      <c r="BD21" s="1068">
        <f t="shared" si="33"/>
        <v>606.25</v>
      </c>
      <c r="BE21" s="1068">
        <f t="shared" si="33"/>
        <v>651.875</v>
      </c>
      <c r="BF21" s="1068">
        <f t="shared" si="33"/>
        <v>591.25</v>
      </c>
      <c r="BG21" s="1068">
        <f t="shared" si="33"/>
        <v>453.75</v>
      </c>
      <c r="BH21" s="1068">
        <f t="shared" si="33"/>
        <v>409.16666666666669</v>
      </c>
      <c r="BI21" s="1068">
        <f t="shared" ref="BI21:BV21" si="34">AVERAGE(BI22:BI26)</f>
        <v>436</v>
      </c>
      <c r="BJ21" s="1068">
        <f t="shared" si="34"/>
        <v>486</v>
      </c>
      <c r="BK21" s="1068">
        <f t="shared" si="34"/>
        <v>513</v>
      </c>
      <c r="BL21" s="1068">
        <f t="shared" si="34"/>
        <v>528.5</v>
      </c>
      <c r="BM21" s="1068">
        <f t="shared" si="34"/>
        <v>428.75</v>
      </c>
      <c r="BN21" s="1068">
        <f t="shared" si="34"/>
        <v>349.5</v>
      </c>
      <c r="BO21" s="1068">
        <f t="shared" si="34"/>
        <v>380.625</v>
      </c>
      <c r="BP21" s="1068">
        <f t="shared" si="34"/>
        <v>345.5</v>
      </c>
      <c r="BQ21" s="1068">
        <f t="shared" si="34"/>
        <v>393.75</v>
      </c>
      <c r="BR21" s="1068">
        <f t="shared" si="34"/>
        <v>432.5</v>
      </c>
      <c r="BS21" s="1100">
        <f t="shared" si="34"/>
        <v>423.125</v>
      </c>
      <c r="BT21" s="1100">
        <f t="shared" si="34"/>
        <v>485.625</v>
      </c>
      <c r="BU21" s="1100">
        <f t="shared" si="34"/>
        <v>547.5</v>
      </c>
      <c r="BV21" s="1100">
        <f t="shared" si="34"/>
        <v>407.5</v>
      </c>
      <c r="BW21" s="1100">
        <f t="shared" ref="BW21:CI21" si="35">AVERAGE(BW22:BW27)</f>
        <v>278.75</v>
      </c>
      <c r="BX21" s="1100">
        <f t="shared" si="35"/>
        <v>339.16666666666669</v>
      </c>
      <c r="BY21" s="1092">
        <f t="shared" si="35"/>
        <v>320</v>
      </c>
      <c r="BZ21" s="1092">
        <f t="shared" si="35"/>
        <v>335.83333333333331</v>
      </c>
      <c r="CA21" s="1092">
        <f t="shared" si="35"/>
        <v>352.5</v>
      </c>
      <c r="CB21" s="1126">
        <f t="shared" si="35"/>
        <v>361.66666666666669</v>
      </c>
      <c r="CC21" s="1126">
        <f t="shared" si="35"/>
        <v>369.58333333333331</v>
      </c>
      <c r="CD21" s="1126">
        <f t="shared" si="35"/>
        <v>432.5</v>
      </c>
      <c r="CE21" s="1126">
        <f t="shared" si="35"/>
        <v>455.83333333333331</v>
      </c>
      <c r="CF21" s="1126">
        <f t="shared" si="35"/>
        <v>474.16666666666669</v>
      </c>
      <c r="CG21" s="1126">
        <f t="shared" si="35"/>
        <v>581.66666666666663</v>
      </c>
      <c r="CH21" s="1126">
        <f t="shared" si="35"/>
        <v>589.58333333333337</v>
      </c>
      <c r="CI21" s="1126">
        <f t="shared" si="35"/>
        <v>539.33333333333337</v>
      </c>
    </row>
    <row r="22" spans="1:88" s="946" customFormat="1" ht="18" hidden="1" customHeight="1">
      <c r="A22" s="1050" t="s">
        <v>240</v>
      </c>
      <c r="B22" s="1053"/>
      <c r="C22" s="1053"/>
      <c r="D22" s="1053"/>
      <c r="E22" s="1053"/>
      <c r="F22" s="1053"/>
      <c r="G22" s="1053"/>
      <c r="H22" s="1053"/>
      <c r="I22" s="1053"/>
      <c r="J22" s="1053"/>
      <c r="K22" s="1053"/>
      <c r="L22" s="1053"/>
      <c r="M22" s="1053"/>
      <c r="N22" s="1054"/>
      <c r="O22" s="1053"/>
      <c r="P22" s="1053"/>
      <c r="Q22" s="1053"/>
      <c r="R22" s="1053"/>
      <c r="S22" s="1055"/>
      <c r="T22" s="1055"/>
      <c r="U22" s="1055"/>
      <c r="V22" s="1055"/>
      <c r="W22" s="1055"/>
      <c r="X22" s="1055"/>
      <c r="Y22" s="1055"/>
      <c r="Z22" s="1055"/>
      <c r="AA22" s="1055"/>
      <c r="AB22" s="1055"/>
      <c r="AC22" s="1055"/>
      <c r="AD22" s="1056"/>
      <c r="AE22" s="1055"/>
      <c r="AF22" s="1055"/>
      <c r="AG22" s="1055"/>
      <c r="AH22" s="1055"/>
      <c r="AI22" s="1055"/>
      <c r="AJ22" s="1055"/>
      <c r="AK22" s="1055"/>
      <c r="AL22" s="1055"/>
      <c r="AM22" s="1055"/>
      <c r="AN22" s="1055"/>
      <c r="AO22" s="1055"/>
      <c r="AP22" s="1055"/>
      <c r="AQ22" s="1055"/>
      <c r="AR22" s="1055"/>
      <c r="AS22" s="1055"/>
      <c r="AT22" s="1055"/>
      <c r="AU22" s="1056"/>
      <c r="AV22" s="1071">
        <v>575</v>
      </c>
      <c r="AW22" s="1072">
        <v>540</v>
      </c>
      <c r="AX22" s="1078">
        <f t="shared" ref="AX22:CI27" si="36">(AX30+AX38)/2</f>
        <v>475</v>
      </c>
      <c r="AY22" s="1082">
        <f t="shared" si="36"/>
        <v>465</v>
      </c>
      <c r="AZ22" s="1082">
        <f t="shared" si="36"/>
        <v>485</v>
      </c>
      <c r="BA22" s="1078">
        <f t="shared" si="36"/>
        <v>560</v>
      </c>
      <c r="BB22" s="1082">
        <f t="shared" si="36"/>
        <v>540</v>
      </c>
      <c r="BC22" s="1082">
        <f t="shared" si="36"/>
        <v>560</v>
      </c>
      <c r="BD22" s="1082">
        <f t="shared" si="36"/>
        <v>602.5</v>
      </c>
      <c r="BE22" s="1078">
        <f t="shared" si="36"/>
        <v>657.5</v>
      </c>
      <c r="BF22" s="1082">
        <f t="shared" si="36"/>
        <v>605</v>
      </c>
      <c r="BG22" s="1082">
        <f t="shared" si="36"/>
        <v>460</v>
      </c>
      <c r="BH22" s="1078">
        <f t="shared" si="36"/>
        <v>415</v>
      </c>
      <c r="BI22" s="1082">
        <f t="shared" si="36"/>
        <v>435</v>
      </c>
      <c r="BJ22" s="1082">
        <f t="shared" si="36"/>
        <v>485</v>
      </c>
      <c r="BK22" s="1078">
        <f t="shared" si="36"/>
        <v>525</v>
      </c>
      <c r="BL22" s="1082">
        <f t="shared" si="36"/>
        <v>520</v>
      </c>
      <c r="BM22" s="1082">
        <f t="shared" si="36"/>
        <v>440</v>
      </c>
      <c r="BN22" s="1082">
        <f t="shared" si="36"/>
        <v>352.5</v>
      </c>
      <c r="BO22" s="1078">
        <f t="shared" si="36"/>
        <v>375</v>
      </c>
      <c r="BP22" s="1082">
        <f t="shared" si="36"/>
        <v>345</v>
      </c>
      <c r="BQ22" s="1082">
        <f t="shared" si="36"/>
        <v>382.5</v>
      </c>
      <c r="BR22" s="1082">
        <f t="shared" si="36"/>
        <v>425</v>
      </c>
      <c r="BS22" s="1078">
        <f t="shared" si="36"/>
        <v>427.5</v>
      </c>
      <c r="BT22" s="1107">
        <f t="shared" si="36"/>
        <v>485</v>
      </c>
      <c r="BU22" s="1082">
        <f t="shared" si="36"/>
        <v>550</v>
      </c>
      <c r="BV22" s="1078">
        <f t="shared" si="36"/>
        <v>425</v>
      </c>
      <c r="BW22" s="1078">
        <f t="shared" si="36"/>
        <v>275</v>
      </c>
      <c r="BX22" s="1117">
        <f t="shared" si="36"/>
        <v>352.5</v>
      </c>
      <c r="BY22" s="1117">
        <f t="shared" si="36"/>
        <v>310</v>
      </c>
      <c r="BZ22" s="1117">
        <f t="shared" si="36"/>
        <v>345</v>
      </c>
      <c r="CA22" s="1078">
        <f t="shared" si="36"/>
        <v>355</v>
      </c>
      <c r="CB22" s="1117">
        <f t="shared" si="36"/>
        <v>365</v>
      </c>
      <c r="CC22" s="1117">
        <f t="shared" si="36"/>
        <v>370</v>
      </c>
      <c r="CD22" s="1117">
        <f t="shared" si="36"/>
        <v>430</v>
      </c>
      <c r="CE22" s="1117">
        <f t="shared" si="36"/>
        <v>450</v>
      </c>
      <c r="CF22" s="862">
        <f t="shared" si="36"/>
        <v>480</v>
      </c>
      <c r="CG22" s="1127">
        <f t="shared" si="36"/>
        <v>610</v>
      </c>
      <c r="CH22" s="1127">
        <f t="shared" si="36"/>
        <v>582.5</v>
      </c>
      <c r="CI22" s="1127">
        <f t="shared" si="36"/>
        <v>512.5</v>
      </c>
    </row>
    <row r="23" spans="1:88" s="946" customFormat="1" ht="18" hidden="1" customHeight="1">
      <c r="A23" s="1050" t="s">
        <v>255</v>
      </c>
      <c r="B23" s="1053"/>
      <c r="C23" s="1053"/>
      <c r="D23" s="1053"/>
      <c r="E23" s="1053"/>
      <c r="F23" s="1053"/>
      <c r="G23" s="1053"/>
      <c r="H23" s="1053"/>
      <c r="I23" s="1053"/>
      <c r="J23" s="1053"/>
      <c r="K23" s="1053"/>
      <c r="L23" s="1053"/>
      <c r="M23" s="1053"/>
      <c r="N23" s="1054"/>
      <c r="O23" s="1053"/>
      <c r="P23" s="1053"/>
      <c r="Q23" s="1053"/>
      <c r="R23" s="1053"/>
      <c r="S23" s="1055"/>
      <c r="T23" s="1055"/>
      <c r="U23" s="1055"/>
      <c r="V23" s="1055"/>
      <c r="W23" s="1055"/>
      <c r="X23" s="1055"/>
      <c r="Y23" s="1055"/>
      <c r="Z23" s="1055"/>
      <c r="AA23" s="1055"/>
      <c r="AB23" s="1055"/>
      <c r="AC23" s="1055"/>
      <c r="AD23" s="1056"/>
      <c r="AE23" s="1055"/>
      <c r="AF23" s="1055"/>
      <c r="AG23" s="1055"/>
      <c r="AH23" s="1055"/>
      <c r="AI23" s="1055"/>
      <c r="AJ23" s="1055"/>
      <c r="AK23" s="1055"/>
      <c r="AL23" s="1055"/>
      <c r="AM23" s="1055"/>
      <c r="AN23" s="1055"/>
      <c r="AO23" s="1055"/>
      <c r="AP23" s="1055"/>
      <c r="AQ23" s="1055"/>
      <c r="AR23" s="1055"/>
      <c r="AS23" s="1055"/>
      <c r="AT23" s="1055"/>
      <c r="AU23" s="1056"/>
      <c r="AV23" s="1073">
        <v>550</v>
      </c>
      <c r="AW23" s="1072">
        <v>530</v>
      </c>
      <c r="AX23" s="1077">
        <f t="shared" si="36"/>
        <v>490</v>
      </c>
      <c r="AY23" s="1082">
        <f t="shared" si="36"/>
        <v>465</v>
      </c>
      <c r="AZ23" s="1082">
        <f t="shared" si="36"/>
        <v>485</v>
      </c>
      <c r="BA23" s="1082">
        <f t="shared" si="36"/>
        <v>550</v>
      </c>
      <c r="BB23" s="1078">
        <f t="shared" si="36"/>
        <v>542.5</v>
      </c>
      <c r="BC23" s="1085">
        <f t="shared" si="36"/>
        <v>567.5</v>
      </c>
      <c r="BD23" s="1078">
        <f t="shared" si="36"/>
        <v>610</v>
      </c>
      <c r="BE23" s="1082">
        <f t="shared" si="36"/>
        <v>660</v>
      </c>
      <c r="BF23" s="1082">
        <f t="shared" si="36"/>
        <v>585</v>
      </c>
      <c r="BG23" s="1082">
        <f t="shared" si="36"/>
        <v>460</v>
      </c>
      <c r="BH23" s="1082">
        <f t="shared" si="36"/>
        <v>407.5</v>
      </c>
      <c r="BI23" s="1082">
        <f t="shared" si="36"/>
        <v>437.5</v>
      </c>
      <c r="BJ23" s="1082">
        <f t="shared" si="36"/>
        <v>490</v>
      </c>
      <c r="BK23" s="1082">
        <f t="shared" si="36"/>
        <v>510</v>
      </c>
      <c r="BL23" s="1078">
        <f t="shared" si="36"/>
        <v>527.5</v>
      </c>
      <c r="BM23" s="1082">
        <f t="shared" si="36"/>
        <v>430</v>
      </c>
      <c r="BN23" s="1082">
        <f t="shared" si="36"/>
        <v>355</v>
      </c>
      <c r="BO23" s="1082">
        <f t="shared" si="36"/>
        <v>395</v>
      </c>
      <c r="BP23" s="1082">
        <f t="shared" si="36"/>
        <v>345</v>
      </c>
      <c r="BQ23" s="1082">
        <f t="shared" si="36"/>
        <v>397.5</v>
      </c>
      <c r="BR23" s="1082">
        <f t="shared" si="36"/>
        <v>430</v>
      </c>
      <c r="BS23" s="1082">
        <f t="shared" si="36"/>
        <v>420</v>
      </c>
      <c r="BT23" s="1078">
        <f t="shared" si="36"/>
        <v>500</v>
      </c>
      <c r="BU23" s="1082">
        <f t="shared" si="36"/>
        <v>545</v>
      </c>
      <c r="BV23" s="1082">
        <f t="shared" si="36"/>
        <v>410</v>
      </c>
      <c r="BW23" s="1078">
        <f t="shared" si="36"/>
        <v>275</v>
      </c>
      <c r="BX23" s="1056">
        <f>(BX31+BX39)/2</f>
        <v>342.5</v>
      </c>
      <c r="BY23" s="1117">
        <f>(BY31+BY39)/2</f>
        <v>332.5</v>
      </c>
      <c r="BZ23" s="1117">
        <f>(BZ31+BZ39)/2</f>
        <v>322.5</v>
      </c>
      <c r="CA23" s="1078">
        <f>(CA31+CA39)/2</f>
        <v>355</v>
      </c>
      <c r="CB23" s="1127">
        <f>(CB31+CB39)/2</f>
        <v>360</v>
      </c>
      <c r="CC23" s="1127">
        <f t="shared" si="36"/>
        <v>372.5</v>
      </c>
      <c r="CD23" s="1117">
        <f t="shared" si="36"/>
        <v>430</v>
      </c>
      <c r="CE23" s="1117">
        <f t="shared" si="36"/>
        <v>465</v>
      </c>
      <c r="CF23" s="862">
        <f t="shared" si="36"/>
        <v>470</v>
      </c>
      <c r="CG23" s="1127">
        <f t="shared" si="36"/>
        <v>565</v>
      </c>
      <c r="CH23" s="1127">
        <f t="shared" si="36"/>
        <v>580</v>
      </c>
      <c r="CI23" s="1127">
        <f t="shared" si="36"/>
        <v>520</v>
      </c>
    </row>
    <row r="24" spans="1:88" s="946" customFormat="1" ht="18" hidden="1" customHeight="1">
      <c r="A24" s="1050" t="s">
        <v>241</v>
      </c>
      <c r="B24" s="1053"/>
      <c r="C24" s="1053"/>
      <c r="D24" s="1053"/>
      <c r="E24" s="1053"/>
      <c r="F24" s="1053"/>
      <c r="G24" s="1053"/>
      <c r="H24" s="1053"/>
      <c r="I24" s="1053"/>
      <c r="J24" s="1053"/>
      <c r="K24" s="1053"/>
      <c r="L24" s="1053"/>
      <c r="M24" s="1053"/>
      <c r="N24" s="1054"/>
      <c r="O24" s="1053"/>
      <c r="P24" s="1053"/>
      <c r="Q24" s="1053"/>
      <c r="R24" s="1053"/>
      <c r="S24" s="1055"/>
      <c r="T24" s="1055"/>
      <c r="U24" s="1055"/>
      <c r="V24" s="1055"/>
      <c r="W24" s="1055"/>
      <c r="X24" s="1055"/>
      <c r="Y24" s="1055"/>
      <c r="Z24" s="1055"/>
      <c r="AA24" s="1055"/>
      <c r="AB24" s="1055"/>
      <c r="AC24" s="1055"/>
      <c r="AD24" s="1056"/>
      <c r="AE24" s="1055"/>
      <c r="AF24" s="1055"/>
      <c r="AG24" s="1055"/>
      <c r="AH24" s="1055"/>
      <c r="AI24" s="1055"/>
      <c r="AJ24" s="1055"/>
      <c r="AK24" s="1055"/>
      <c r="AL24" s="1055"/>
      <c r="AM24" s="1055"/>
      <c r="AN24" s="1055"/>
      <c r="AO24" s="1055"/>
      <c r="AP24" s="1055"/>
      <c r="AQ24" s="1055"/>
      <c r="AR24" s="1055"/>
      <c r="AS24" s="1055"/>
      <c r="AT24" s="1055"/>
      <c r="AU24" s="1056"/>
      <c r="AV24" s="1073">
        <v>545</v>
      </c>
      <c r="AW24" s="1072">
        <v>530</v>
      </c>
      <c r="AX24" s="1077">
        <f t="shared" si="36"/>
        <v>487.5</v>
      </c>
      <c r="AY24" s="1082">
        <f t="shared" si="36"/>
        <v>470</v>
      </c>
      <c r="AZ24" s="1082">
        <f t="shared" si="36"/>
        <v>486</v>
      </c>
      <c r="BA24" s="1082">
        <f t="shared" si="36"/>
        <v>550</v>
      </c>
      <c r="BB24" s="1082">
        <f t="shared" si="36"/>
        <v>535</v>
      </c>
      <c r="BC24" s="1082">
        <f t="shared" si="36"/>
        <v>560</v>
      </c>
      <c r="BD24" s="1082">
        <f t="shared" si="36"/>
        <v>605</v>
      </c>
      <c r="BE24" s="1082">
        <f t="shared" si="36"/>
        <v>640</v>
      </c>
      <c r="BF24" s="1082">
        <f t="shared" si="36"/>
        <v>600</v>
      </c>
      <c r="BG24" s="1082">
        <f t="shared" si="36"/>
        <v>455</v>
      </c>
      <c r="BH24" s="1082">
        <f t="shared" si="36"/>
        <v>405</v>
      </c>
      <c r="BI24" s="1078">
        <f t="shared" si="36"/>
        <v>440</v>
      </c>
      <c r="BJ24" s="1082">
        <f t="shared" si="36"/>
        <v>480</v>
      </c>
      <c r="BK24" s="1082">
        <f t="shared" si="36"/>
        <v>507.5</v>
      </c>
      <c r="BL24" s="1082">
        <f t="shared" si="36"/>
        <v>535</v>
      </c>
      <c r="BM24" s="1078">
        <f t="shared" si="36"/>
        <v>420</v>
      </c>
      <c r="BN24" s="1082">
        <f t="shared" si="36"/>
        <v>325</v>
      </c>
      <c r="BO24" s="1082">
        <f t="shared" si="36"/>
        <v>377.5</v>
      </c>
      <c r="BP24" s="1082">
        <f t="shared" si="36"/>
        <v>342.5</v>
      </c>
      <c r="BQ24" s="1082">
        <f t="shared" si="36"/>
        <v>395</v>
      </c>
      <c r="BR24" s="1082">
        <f t="shared" si="36"/>
        <v>435</v>
      </c>
      <c r="BS24" s="1082">
        <f t="shared" si="36"/>
        <v>425</v>
      </c>
      <c r="BT24" s="1107">
        <f t="shared" si="36"/>
        <v>490</v>
      </c>
      <c r="BU24" s="1078">
        <f t="shared" si="36"/>
        <v>540</v>
      </c>
      <c r="BV24" s="1082">
        <f t="shared" si="36"/>
        <v>375</v>
      </c>
      <c r="BW24" s="1078">
        <f t="shared" si="36"/>
        <v>275</v>
      </c>
      <c r="BX24" s="1056">
        <f t="shared" si="36"/>
        <v>342.5</v>
      </c>
      <c r="BY24" s="1117">
        <f t="shared" si="36"/>
        <v>317.5</v>
      </c>
      <c r="BZ24" s="1117">
        <f t="shared" si="36"/>
        <v>332.5</v>
      </c>
      <c r="CA24" s="1117">
        <f t="shared" si="36"/>
        <v>342.5</v>
      </c>
      <c r="CB24" s="1117">
        <f t="shared" si="36"/>
        <v>355</v>
      </c>
      <c r="CC24" s="1117">
        <f t="shared" si="36"/>
        <v>367.5</v>
      </c>
      <c r="CD24" s="1117">
        <f t="shared" si="36"/>
        <v>425</v>
      </c>
      <c r="CE24" s="1127">
        <f t="shared" si="36"/>
        <v>455</v>
      </c>
      <c r="CF24" s="862">
        <f t="shared" si="36"/>
        <v>472.5</v>
      </c>
      <c r="CG24" s="1127">
        <f t="shared" si="36"/>
        <v>565</v>
      </c>
      <c r="CH24" s="1127">
        <f t="shared" si="36"/>
        <v>592.5</v>
      </c>
      <c r="CI24" s="1127">
        <f t="shared" si="36"/>
        <v>540</v>
      </c>
    </row>
    <row r="25" spans="1:88" s="946" customFormat="1" ht="18" hidden="1" customHeight="1">
      <c r="A25" s="1050" t="s">
        <v>242</v>
      </c>
      <c r="B25" s="1053"/>
      <c r="C25" s="1053"/>
      <c r="D25" s="1053"/>
      <c r="E25" s="1053"/>
      <c r="F25" s="1053"/>
      <c r="G25" s="1053"/>
      <c r="H25" s="1053"/>
      <c r="I25" s="1053"/>
      <c r="J25" s="1053"/>
      <c r="K25" s="1053"/>
      <c r="L25" s="1053"/>
      <c r="M25" s="1053"/>
      <c r="N25" s="1054"/>
      <c r="O25" s="1053"/>
      <c r="P25" s="1053"/>
      <c r="Q25" s="1053"/>
      <c r="R25" s="1053"/>
      <c r="S25" s="1055"/>
      <c r="T25" s="1055"/>
      <c r="U25" s="1055"/>
      <c r="V25" s="1055"/>
      <c r="W25" s="1055"/>
      <c r="X25" s="1055"/>
      <c r="Y25" s="1055"/>
      <c r="Z25" s="1055"/>
      <c r="AA25" s="1055"/>
      <c r="AB25" s="1055"/>
      <c r="AC25" s="1055"/>
      <c r="AD25" s="1056"/>
      <c r="AE25" s="1055"/>
      <c r="AF25" s="1055"/>
      <c r="AG25" s="1055"/>
      <c r="AH25" s="1055"/>
      <c r="AI25" s="1055"/>
      <c r="AJ25" s="1055"/>
      <c r="AK25" s="1055"/>
      <c r="AL25" s="1055"/>
      <c r="AM25" s="1055"/>
      <c r="AN25" s="1055"/>
      <c r="AO25" s="1055"/>
      <c r="AP25" s="1055"/>
      <c r="AQ25" s="1055"/>
      <c r="AR25" s="1055"/>
      <c r="AS25" s="1055"/>
      <c r="AT25" s="1055"/>
      <c r="AU25" s="1056"/>
      <c r="AV25" s="1067"/>
      <c r="AW25" s="1074">
        <v>520</v>
      </c>
      <c r="AX25" s="1077">
        <f t="shared" si="36"/>
        <v>477.5</v>
      </c>
      <c r="AY25" s="1082">
        <f t="shared" si="36"/>
        <v>470</v>
      </c>
      <c r="AZ25" s="1078">
        <f t="shared" si="36"/>
        <v>492.5</v>
      </c>
      <c r="BA25" s="1082">
        <f t="shared" si="36"/>
        <v>563</v>
      </c>
      <c r="BB25" s="1082">
        <f t="shared" si="36"/>
        <v>541.5</v>
      </c>
      <c r="BC25" s="1082">
        <f t="shared" si="36"/>
        <v>555</v>
      </c>
      <c r="BD25" s="1082">
        <f t="shared" si="36"/>
        <v>607.5</v>
      </c>
      <c r="BE25" s="1082">
        <f t="shared" si="36"/>
        <v>650</v>
      </c>
      <c r="BF25" s="1078">
        <f t="shared" si="36"/>
        <v>575</v>
      </c>
      <c r="BG25" s="1078">
        <f t="shared" si="36"/>
        <v>440</v>
      </c>
      <c r="BH25" s="1078"/>
      <c r="BI25" s="1082">
        <f t="shared" si="36"/>
        <v>432.5</v>
      </c>
      <c r="BJ25" s="1078">
        <f t="shared" si="36"/>
        <v>492.5</v>
      </c>
      <c r="BK25" s="1082">
        <f t="shared" si="36"/>
        <v>512.5</v>
      </c>
      <c r="BL25" s="1082">
        <f t="shared" si="36"/>
        <v>535</v>
      </c>
      <c r="BM25" s="1078">
        <f t="shared" si="36"/>
        <v>425</v>
      </c>
      <c r="BN25" s="1078">
        <f t="shared" si="36"/>
        <v>360</v>
      </c>
      <c r="BO25" s="1078">
        <f t="shared" si="36"/>
        <v>375</v>
      </c>
      <c r="BP25" s="1082">
        <f t="shared" si="36"/>
        <v>345</v>
      </c>
      <c r="BQ25" s="1078">
        <f t="shared" si="36"/>
        <v>400</v>
      </c>
      <c r="BR25" s="1082">
        <f t="shared" si="36"/>
        <v>435</v>
      </c>
      <c r="BS25" s="1082"/>
      <c r="BT25" s="1101"/>
      <c r="BU25" s="1102"/>
      <c r="BV25" s="1082">
        <f>(BV33+BV41)/2</f>
        <v>420</v>
      </c>
      <c r="BW25" s="1082">
        <f>(BW33+BW41)/2</f>
        <v>290</v>
      </c>
      <c r="BX25" s="1117">
        <f t="shared" si="36"/>
        <v>352.5</v>
      </c>
      <c r="BY25" s="1078">
        <f t="shared" si="36"/>
        <v>337.5</v>
      </c>
      <c r="BZ25" s="1117">
        <f t="shared" si="36"/>
        <v>342.5</v>
      </c>
      <c r="CA25" s="1117">
        <f t="shared" si="36"/>
        <v>365</v>
      </c>
      <c r="CB25" s="1117">
        <f t="shared" si="36"/>
        <v>370</v>
      </c>
      <c r="CC25" s="1117">
        <f t="shared" si="36"/>
        <v>367.5</v>
      </c>
      <c r="CD25" s="1127">
        <f t="shared" si="36"/>
        <v>435</v>
      </c>
      <c r="CE25" s="1127">
        <f t="shared" si="36"/>
        <v>455</v>
      </c>
      <c r="CF25" s="1127">
        <f t="shared" si="36"/>
        <v>490</v>
      </c>
      <c r="CG25" s="1127">
        <f t="shared" si="36"/>
        <v>585</v>
      </c>
      <c r="CH25" s="1127">
        <f t="shared" si="36"/>
        <v>602.5</v>
      </c>
      <c r="CI25" s="1127">
        <f t="shared" si="36"/>
        <v>535</v>
      </c>
    </row>
    <row r="26" spans="1:88" s="946" customFormat="1" ht="18" hidden="1" customHeight="1">
      <c r="A26" s="1050" t="s">
        <v>254</v>
      </c>
      <c r="B26" s="1053"/>
      <c r="C26" s="1053"/>
      <c r="D26" s="1053"/>
      <c r="E26" s="1053"/>
      <c r="F26" s="1053"/>
      <c r="G26" s="1053"/>
      <c r="H26" s="1053"/>
      <c r="I26" s="1053"/>
      <c r="J26" s="1053"/>
      <c r="K26" s="1053"/>
      <c r="L26" s="1053"/>
      <c r="M26" s="1053"/>
      <c r="N26" s="1054"/>
      <c r="O26" s="1053"/>
      <c r="P26" s="1053"/>
      <c r="Q26" s="1053"/>
      <c r="R26" s="1053"/>
      <c r="S26" s="1055"/>
      <c r="T26" s="1055"/>
      <c r="U26" s="1055"/>
      <c r="V26" s="1055"/>
      <c r="W26" s="1055"/>
      <c r="X26" s="1055"/>
      <c r="Y26" s="1055"/>
      <c r="Z26" s="1055"/>
      <c r="AA26" s="1055"/>
      <c r="AB26" s="1055"/>
      <c r="AC26" s="1055"/>
      <c r="AD26" s="1056"/>
      <c r="AE26" s="1055"/>
      <c r="AF26" s="1055"/>
      <c r="AG26" s="1055"/>
      <c r="AH26" s="1055"/>
      <c r="AI26" s="1055"/>
      <c r="AJ26" s="1055"/>
      <c r="AK26" s="1055"/>
      <c r="AL26" s="1055"/>
      <c r="AM26" s="1055"/>
      <c r="AN26" s="1055"/>
      <c r="AO26" s="1055"/>
      <c r="AP26" s="1055"/>
      <c r="AQ26" s="1055"/>
      <c r="AR26" s="1055"/>
      <c r="AS26" s="1055"/>
      <c r="AT26" s="1055"/>
      <c r="AU26" s="1056"/>
      <c r="AV26" s="1067"/>
      <c r="AW26" s="1074"/>
      <c r="AX26" s="1077"/>
      <c r="AY26" s="1082"/>
      <c r="AZ26" s="1078"/>
      <c r="BA26" s="1082"/>
      <c r="BB26" s="1082"/>
      <c r="BC26" s="1082"/>
      <c r="BD26" s="1082"/>
      <c r="BE26" s="1082"/>
      <c r="BF26" s="1078"/>
      <c r="BG26" s="1078"/>
      <c r="BH26" s="1078"/>
      <c r="BI26" s="1082">
        <f>(BI34+BI42)/2</f>
        <v>435</v>
      </c>
      <c r="BJ26" s="1082">
        <f>(BJ34+BJ42)/2</f>
        <v>482.5</v>
      </c>
      <c r="BK26" s="1082">
        <f>(BK34+BK42)/2</f>
        <v>510</v>
      </c>
      <c r="BL26" s="1082">
        <f>(BL34+BL42)/2</f>
        <v>525</v>
      </c>
      <c r="BM26" s="1078"/>
      <c r="BN26" s="1082">
        <f>(BN34+BN42)/2</f>
        <v>355</v>
      </c>
      <c r="BO26" s="1085"/>
      <c r="BP26" s="1078">
        <f>(BP34+BP42)/2</f>
        <v>350</v>
      </c>
      <c r="BQ26" s="1078"/>
      <c r="BR26" s="1078">
        <f>(BR34+BR42)/2</f>
        <v>437.5</v>
      </c>
      <c r="BS26" s="1082">
        <f>(BS34+BS42)/2</f>
        <v>420</v>
      </c>
      <c r="BT26" s="1107">
        <f>(BT34+BT42)/2</f>
        <v>467.5</v>
      </c>
      <c r="BU26" s="1082">
        <f>(BU34+BU42)/2</f>
        <v>555</v>
      </c>
      <c r="BV26" s="1078"/>
      <c r="BW26" s="1082">
        <f t="shared" ref="BW26:BY27" si="37">(BW34+BW42)/2</f>
        <v>277.5</v>
      </c>
      <c r="BX26" s="1091">
        <f t="shared" si="37"/>
        <v>342.5</v>
      </c>
      <c r="BY26" s="1117">
        <f t="shared" si="37"/>
        <v>290</v>
      </c>
      <c r="BZ26" s="1078">
        <f t="shared" si="36"/>
        <v>352.5</v>
      </c>
      <c r="CA26" s="1117">
        <f t="shared" si="36"/>
        <v>362.5</v>
      </c>
      <c r="CB26" s="1117">
        <f t="shared" si="36"/>
        <v>367.5</v>
      </c>
      <c r="CC26" s="1127">
        <f t="shared" si="36"/>
        <v>372.5</v>
      </c>
      <c r="CD26" s="1127">
        <f t="shared" si="36"/>
        <v>435</v>
      </c>
      <c r="CE26" s="1127">
        <f t="shared" si="36"/>
        <v>455</v>
      </c>
      <c r="CF26" s="862">
        <f t="shared" si="36"/>
        <v>462.5</v>
      </c>
      <c r="CG26" s="1127">
        <f t="shared" si="36"/>
        <v>590</v>
      </c>
      <c r="CH26" s="1127">
        <f t="shared" si="36"/>
        <v>590</v>
      </c>
      <c r="CI26" s="1127">
        <f t="shared" si="36"/>
        <v>570</v>
      </c>
    </row>
    <row r="27" spans="1:88" s="946" customFormat="1" ht="18" hidden="1" customHeight="1" thickBot="1">
      <c r="A27" s="1050" t="s">
        <v>279</v>
      </c>
      <c r="B27" s="1053"/>
      <c r="C27" s="1053"/>
      <c r="D27" s="1053"/>
      <c r="E27" s="1053"/>
      <c r="F27" s="1053"/>
      <c r="G27" s="1053"/>
      <c r="H27" s="1053"/>
      <c r="I27" s="1053"/>
      <c r="J27" s="1053"/>
      <c r="K27" s="1053"/>
      <c r="L27" s="1053"/>
      <c r="M27" s="1053"/>
      <c r="N27" s="1054"/>
      <c r="O27" s="1053"/>
      <c r="P27" s="1053"/>
      <c r="Q27" s="1053"/>
      <c r="R27" s="1053"/>
      <c r="S27" s="1055"/>
      <c r="T27" s="1055"/>
      <c r="U27" s="1055"/>
      <c r="V27" s="1055"/>
      <c r="W27" s="1055"/>
      <c r="X27" s="1055"/>
      <c r="Y27" s="1055"/>
      <c r="Z27" s="1055"/>
      <c r="AA27" s="1055"/>
      <c r="AB27" s="1055"/>
      <c r="AC27" s="1055"/>
      <c r="AD27" s="1056"/>
      <c r="AE27" s="1055"/>
      <c r="AF27" s="1055"/>
      <c r="AG27" s="1055"/>
      <c r="AH27" s="1055"/>
      <c r="AI27" s="1055"/>
      <c r="AJ27" s="1055"/>
      <c r="AK27" s="1055"/>
      <c r="AL27" s="1055"/>
      <c r="AM27" s="1055"/>
      <c r="AN27" s="1055"/>
      <c r="AO27" s="1055"/>
      <c r="AP27" s="1055"/>
      <c r="AQ27" s="1055"/>
      <c r="AR27" s="1055"/>
      <c r="AS27" s="1055"/>
      <c r="AT27" s="1055"/>
      <c r="AU27" s="1056"/>
      <c r="AV27" s="1067"/>
      <c r="AW27" s="1074"/>
      <c r="AX27" s="1077"/>
      <c r="AY27" s="1082"/>
      <c r="AZ27" s="1078"/>
      <c r="BA27" s="1082"/>
      <c r="BB27" s="1082"/>
      <c r="BC27" s="1082"/>
      <c r="BD27" s="1082"/>
      <c r="BE27" s="1082"/>
      <c r="BF27" s="1078"/>
      <c r="BG27" s="1078"/>
      <c r="BH27" s="1078"/>
      <c r="BI27" s="1082"/>
      <c r="BJ27" s="1082"/>
      <c r="BK27" s="1082"/>
      <c r="BL27" s="1082"/>
      <c r="BM27" s="1078"/>
      <c r="BN27" s="1082"/>
      <c r="BO27" s="1085"/>
      <c r="BP27" s="1078"/>
      <c r="BQ27" s="1078"/>
      <c r="BR27" s="1078"/>
      <c r="BS27" s="1082"/>
      <c r="BT27" s="1107"/>
      <c r="BU27" s="1082"/>
      <c r="BV27" s="1078"/>
      <c r="BW27" s="1082">
        <f t="shared" si="37"/>
        <v>280</v>
      </c>
      <c r="BX27" s="1117">
        <f t="shared" si="37"/>
        <v>302.5</v>
      </c>
      <c r="BY27" s="1117">
        <f t="shared" si="37"/>
        <v>332.5</v>
      </c>
      <c r="BZ27" s="1117">
        <f t="shared" si="36"/>
        <v>320</v>
      </c>
      <c r="CA27" s="1117">
        <f t="shared" si="36"/>
        <v>335</v>
      </c>
      <c r="CB27" s="1117">
        <f t="shared" si="36"/>
        <v>352.5</v>
      </c>
      <c r="CC27" s="1117">
        <f t="shared" si="36"/>
        <v>367.5</v>
      </c>
      <c r="CD27" s="1117">
        <f t="shared" si="36"/>
        <v>440</v>
      </c>
      <c r="CE27" s="1127">
        <f t="shared" si="36"/>
        <v>455</v>
      </c>
      <c r="CF27" s="862">
        <f t="shared" si="36"/>
        <v>470</v>
      </c>
      <c r="CG27" s="1127">
        <f t="shared" si="36"/>
        <v>575</v>
      </c>
      <c r="CH27" s="1127">
        <f t="shared" si="36"/>
        <v>590</v>
      </c>
      <c r="CI27" s="1127">
        <f t="shared" si="36"/>
        <v>558.5</v>
      </c>
    </row>
    <row r="28" spans="1:88" s="946" customFormat="1" ht="18" customHeight="1" thickBot="1">
      <c r="A28" s="1051"/>
      <c r="B28" s="1053"/>
      <c r="C28" s="1053"/>
      <c r="D28" s="1053"/>
      <c r="E28" s="1053"/>
      <c r="F28" s="1053"/>
      <c r="G28" s="1053"/>
      <c r="H28" s="1053"/>
      <c r="I28" s="1053"/>
      <c r="J28" s="1053"/>
      <c r="K28" s="1053"/>
      <c r="L28" s="1053"/>
      <c r="M28" s="1053"/>
      <c r="N28" s="1053"/>
      <c r="O28" s="1053"/>
      <c r="P28" s="1053"/>
      <c r="Q28" s="1053"/>
      <c r="R28" s="1053"/>
      <c r="S28" s="1053"/>
      <c r="T28" s="1053"/>
      <c r="U28" s="1053"/>
      <c r="V28" s="1053"/>
      <c r="W28" s="1053"/>
      <c r="X28" s="1053"/>
      <c r="Y28" s="1053"/>
      <c r="Z28" s="1053"/>
      <c r="AA28" s="1053"/>
      <c r="AB28" s="1053"/>
      <c r="AC28" s="1053"/>
      <c r="AD28" s="1069"/>
      <c r="AE28" s="1053"/>
      <c r="AF28" s="1053"/>
      <c r="AG28" s="1053"/>
      <c r="AH28" s="1053"/>
      <c r="AI28" s="1053"/>
      <c r="AJ28" s="1053"/>
      <c r="AK28" s="1053"/>
      <c r="AL28" s="1053"/>
      <c r="AM28" s="1053"/>
      <c r="AN28" s="1053"/>
      <c r="AO28" s="1053"/>
      <c r="AP28" s="1053"/>
      <c r="AQ28" s="1053"/>
      <c r="AR28" s="1053"/>
      <c r="AS28" s="1053"/>
      <c r="AT28" s="1053"/>
      <c r="AU28" s="1069"/>
      <c r="AV28" s="1070"/>
      <c r="AW28" s="1070"/>
      <c r="AX28" s="1070"/>
      <c r="AY28" s="1058"/>
      <c r="AZ28" s="1070"/>
      <c r="BA28" s="1070"/>
      <c r="BB28" s="1070"/>
      <c r="BC28" s="1070"/>
      <c r="BD28" s="1070"/>
      <c r="BE28" s="1070"/>
      <c r="BF28" s="1070"/>
      <c r="BG28" s="1070"/>
      <c r="BH28" s="1070"/>
      <c r="BI28" s="1070"/>
      <c r="BJ28" s="1070"/>
      <c r="BK28" s="1053"/>
      <c r="BL28" s="1053"/>
      <c r="BM28" s="1053"/>
      <c r="BN28" s="1053"/>
      <c r="BO28" s="1053"/>
      <c r="BP28" s="1053"/>
      <c r="BQ28" s="1053"/>
      <c r="BR28" s="1053"/>
      <c r="BS28" s="1053"/>
      <c r="BT28" s="944"/>
      <c r="BU28" s="944"/>
      <c r="BV28" s="944"/>
      <c r="BW28" s="944"/>
      <c r="BX28" s="944"/>
      <c r="BY28" s="944"/>
      <c r="BZ28" s="944"/>
      <c r="CA28" s="944"/>
      <c r="CB28" s="944"/>
      <c r="CD28" s="1125">
        <v>44136</v>
      </c>
      <c r="CE28" s="1125">
        <v>44166</v>
      </c>
      <c r="CF28" s="874">
        <v>44197</v>
      </c>
      <c r="CG28" s="874">
        <v>44228</v>
      </c>
      <c r="CH28" s="1130">
        <v>44256</v>
      </c>
      <c r="CI28" s="1130">
        <v>44287</v>
      </c>
      <c r="CJ28" s="1173">
        <v>44317</v>
      </c>
    </row>
    <row r="29" spans="1:88" s="946" customFormat="1" ht="18" customHeight="1">
      <c r="A29" s="1064" t="s">
        <v>251</v>
      </c>
      <c r="B29" s="1065"/>
      <c r="C29" s="1065"/>
      <c r="D29" s="1065"/>
      <c r="E29" s="1065"/>
      <c r="F29" s="1065"/>
      <c r="G29" s="1065"/>
      <c r="H29" s="1065"/>
      <c r="I29" s="1065"/>
      <c r="J29" s="1065"/>
      <c r="K29" s="1065"/>
      <c r="L29" s="1065"/>
      <c r="M29" s="1065"/>
      <c r="N29" s="1066"/>
      <c r="O29" s="1065"/>
      <c r="P29" s="1065"/>
      <c r="Q29" s="1065"/>
      <c r="R29" s="1065"/>
      <c r="S29" s="1063"/>
      <c r="T29" s="1063"/>
      <c r="U29" s="1063"/>
      <c r="V29" s="1063"/>
      <c r="W29" s="1063"/>
      <c r="X29" s="1063"/>
      <c r="Y29" s="1063"/>
      <c r="Z29" s="1063"/>
      <c r="AA29" s="1063"/>
      <c r="AB29" s="1063"/>
      <c r="AC29" s="1063"/>
      <c r="AD29" s="1063"/>
      <c r="AE29" s="1063"/>
      <c r="AF29" s="1063"/>
      <c r="AG29" s="1063"/>
      <c r="AH29" s="1063"/>
      <c r="AI29" s="1063"/>
      <c r="AJ29" s="1063"/>
      <c r="AK29" s="1063"/>
      <c r="AL29" s="1063"/>
      <c r="AM29" s="1063"/>
      <c r="AN29" s="1063"/>
      <c r="AO29" s="1063"/>
      <c r="AP29" s="1063"/>
      <c r="AQ29" s="1063"/>
      <c r="AR29" s="1063"/>
      <c r="AS29" s="1063"/>
      <c r="AT29" s="1063"/>
      <c r="AU29" s="1063"/>
      <c r="AV29" s="1063"/>
      <c r="AW29" s="1063"/>
      <c r="AX29" s="1068">
        <f>AVERAGE(AX30:AX33)</f>
        <v>490</v>
      </c>
      <c r="AY29" s="1068">
        <f t="shared" ref="AY29:BD29" si="38">AVERAGE(AY30:AY33)</f>
        <v>471.25</v>
      </c>
      <c r="AZ29" s="1068">
        <v>484</v>
      </c>
      <c r="BA29" s="1068">
        <f t="shared" si="38"/>
        <v>555.75</v>
      </c>
      <c r="BB29" s="1068">
        <f t="shared" si="38"/>
        <v>536.25</v>
      </c>
      <c r="BC29" s="1068">
        <f t="shared" si="38"/>
        <v>552.5</v>
      </c>
      <c r="BD29" s="1068">
        <f t="shared" si="38"/>
        <v>595</v>
      </c>
      <c r="BE29" s="1068">
        <f t="shared" ref="BE29:BS29" si="39">AVERAGE(BE30:BE34)</f>
        <v>642</v>
      </c>
      <c r="BF29" s="1068">
        <f t="shared" si="39"/>
        <v>597</v>
      </c>
      <c r="BG29" s="1068">
        <f t="shared" si="39"/>
        <v>461</v>
      </c>
      <c r="BH29" s="1068">
        <f t="shared" si="39"/>
        <v>416.66666666666669</v>
      </c>
      <c r="BI29" s="1068">
        <f t="shared" si="39"/>
        <v>429</v>
      </c>
      <c r="BJ29" s="1068">
        <f t="shared" si="39"/>
        <v>472</v>
      </c>
      <c r="BK29" s="1068">
        <f t="shared" si="39"/>
        <v>503</v>
      </c>
      <c r="BL29" s="1068">
        <f t="shared" si="39"/>
        <v>524</v>
      </c>
      <c r="BM29" s="1068">
        <f t="shared" si="39"/>
        <v>438.75</v>
      </c>
      <c r="BN29" s="1068">
        <f t="shared" si="39"/>
        <v>357</v>
      </c>
      <c r="BO29" s="1068">
        <f t="shared" si="39"/>
        <v>386.25</v>
      </c>
      <c r="BP29" s="1068">
        <f t="shared" si="39"/>
        <v>340</v>
      </c>
      <c r="BQ29" s="1068">
        <f t="shared" si="39"/>
        <v>380</v>
      </c>
      <c r="BR29" s="1068">
        <f t="shared" si="39"/>
        <v>424</v>
      </c>
      <c r="BS29" s="1068">
        <f t="shared" si="39"/>
        <v>417.5</v>
      </c>
      <c r="BT29" s="1068">
        <f>AVERAGE(BT30:BT34)</f>
        <v>475</v>
      </c>
      <c r="BU29" s="1068">
        <f>AVERAGE(BU30:BU34)</f>
        <v>533.75</v>
      </c>
      <c r="BV29" s="1068">
        <f>AVERAGE(BV30:BV34)</f>
        <v>378.75</v>
      </c>
      <c r="BW29" s="1068">
        <f t="shared" ref="BW29:CH29" si="40">AVERAGE(BW30:BW35)</f>
        <v>266.66666666666669</v>
      </c>
      <c r="BX29" s="1068">
        <f t="shared" si="40"/>
        <v>336.66666666666669</v>
      </c>
      <c r="BY29" s="1068">
        <f t="shared" si="40"/>
        <v>328.33333333333331</v>
      </c>
      <c r="BZ29" s="1068">
        <f t="shared" si="40"/>
        <v>343.75</v>
      </c>
      <c r="CA29" s="1068">
        <f t="shared" si="40"/>
        <v>358.33333333333331</v>
      </c>
      <c r="CB29" s="1068">
        <f t="shared" si="40"/>
        <v>366.66666666666669</v>
      </c>
      <c r="CC29" s="1068">
        <f t="shared" si="40"/>
        <v>366.66666666666669</v>
      </c>
      <c r="CD29" s="1068">
        <f t="shared" si="40"/>
        <v>427.5</v>
      </c>
      <c r="CE29" s="1068">
        <f t="shared" si="40"/>
        <v>450.83333333333331</v>
      </c>
      <c r="CF29" s="1161">
        <f t="shared" si="40"/>
        <v>479.16666666666669</v>
      </c>
      <c r="CG29" s="1161">
        <f t="shared" si="40"/>
        <v>595.83333333333337</v>
      </c>
      <c r="CH29" s="1128">
        <f t="shared" si="40"/>
        <v>600.83333333333337</v>
      </c>
      <c r="CI29" s="1128">
        <f>AVERAGE(CI30:CI35)</f>
        <v>542</v>
      </c>
      <c r="CJ29" s="1128">
        <f>AVERAGE(CJ30:CJ35)</f>
        <v>508.66666666666669</v>
      </c>
    </row>
    <row r="30" spans="1:88" s="946" customFormat="1">
      <c r="A30" s="1050" t="s">
        <v>240</v>
      </c>
      <c r="B30" s="1053"/>
      <c r="C30" s="1053"/>
      <c r="D30" s="1053"/>
      <c r="E30" s="1053"/>
      <c r="F30" s="1053"/>
      <c r="G30" s="1053"/>
      <c r="H30" s="1053"/>
      <c r="I30" s="1053"/>
      <c r="J30" s="1053"/>
      <c r="K30" s="1053"/>
      <c r="L30" s="1053"/>
      <c r="M30" s="1053"/>
      <c r="N30" s="1054"/>
      <c r="O30" s="1053"/>
      <c r="P30" s="1053"/>
      <c r="Q30" s="1053"/>
      <c r="R30" s="1053"/>
      <c r="S30" s="1055"/>
      <c r="T30" s="1055"/>
      <c r="U30" s="1055"/>
      <c r="V30" s="1055"/>
      <c r="W30" s="1055"/>
      <c r="X30" s="1055"/>
      <c r="Y30" s="1055"/>
      <c r="Z30" s="1055"/>
      <c r="AA30" s="1055"/>
      <c r="AB30" s="1055"/>
      <c r="AC30" s="1055"/>
      <c r="AD30" s="1056"/>
      <c r="AE30" s="1055"/>
      <c r="AF30" s="1055"/>
      <c r="AG30" s="1055"/>
      <c r="AH30" s="1055"/>
      <c r="AI30" s="1055"/>
      <c r="AJ30" s="1055"/>
      <c r="AK30" s="1055"/>
      <c r="AL30" s="1055"/>
      <c r="AM30" s="1055"/>
      <c r="AN30" s="1055"/>
      <c r="AO30" s="1055"/>
      <c r="AP30" s="1055"/>
      <c r="AQ30" s="1055"/>
      <c r="AR30" s="1055"/>
      <c r="AS30" s="1055"/>
      <c r="AT30" s="1055"/>
      <c r="AU30" s="1056"/>
      <c r="AV30" s="1058"/>
      <c r="AW30" s="1058"/>
      <c r="AX30" s="1080">
        <v>485</v>
      </c>
      <c r="AY30" s="1073">
        <v>470</v>
      </c>
      <c r="AZ30" s="1073">
        <v>480</v>
      </c>
      <c r="BA30" s="1078">
        <v>560</v>
      </c>
      <c r="BB30" s="1073">
        <v>535</v>
      </c>
      <c r="BC30" s="1082">
        <v>550</v>
      </c>
      <c r="BD30" s="1082">
        <v>590</v>
      </c>
      <c r="BE30" s="1082">
        <v>645</v>
      </c>
      <c r="BF30" s="1082">
        <v>610</v>
      </c>
      <c r="BG30" s="1082">
        <v>470</v>
      </c>
      <c r="BH30" s="1085">
        <v>420</v>
      </c>
      <c r="BI30" s="1056">
        <v>430</v>
      </c>
      <c r="BJ30" s="1082">
        <v>470</v>
      </c>
      <c r="BK30" s="1056">
        <v>510</v>
      </c>
      <c r="BL30" s="1082">
        <v>510</v>
      </c>
      <c r="BM30" s="1082">
        <v>450</v>
      </c>
      <c r="BN30" s="1082">
        <v>360</v>
      </c>
      <c r="BO30" s="1056">
        <v>380</v>
      </c>
      <c r="BP30" s="1082">
        <v>340</v>
      </c>
      <c r="BQ30" s="1082">
        <v>380</v>
      </c>
      <c r="BR30" s="1082">
        <v>415</v>
      </c>
      <c r="BS30" s="1056">
        <v>420</v>
      </c>
      <c r="BT30" s="1108">
        <v>470</v>
      </c>
      <c r="BU30" s="1117">
        <v>535</v>
      </c>
      <c r="BV30" s="1056">
        <v>400</v>
      </c>
      <c r="BW30" s="1117">
        <v>260</v>
      </c>
      <c r="BX30" s="1117">
        <v>350</v>
      </c>
      <c r="BY30" s="1117">
        <v>320</v>
      </c>
      <c r="BZ30" s="1117">
        <v>355</v>
      </c>
      <c r="CA30" s="1056">
        <v>360</v>
      </c>
      <c r="CB30" s="1117">
        <v>370</v>
      </c>
      <c r="CC30" s="1117">
        <v>365</v>
      </c>
      <c r="CD30" s="1117">
        <v>425</v>
      </c>
      <c r="CE30" s="1117">
        <v>445</v>
      </c>
      <c r="CF30" s="1160">
        <v>490</v>
      </c>
      <c r="CG30" s="1158">
        <v>630</v>
      </c>
      <c r="CH30" s="1129">
        <v>595</v>
      </c>
      <c r="CI30" s="1129">
        <v>520</v>
      </c>
      <c r="CJ30" s="1129">
        <v>480</v>
      </c>
    </row>
    <row r="31" spans="1:88" s="946" customFormat="1">
      <c r="A31" s="865" t="s">
        <v>255</v>
      </c>
      <c r="B31" s="1054"/>
      <c r="C31" s="1054"/>
      <c r="D31" s="1054"/>
      <c r="E31" s="1054"/>
      <c r="F31" s="1054"/>
      <c r="G31" s="1054"/>
      <c r="H31" s="1054"/>
      <c r="I31" s="1054"/>
      <c r="J31" s="1054"/>
      <c r="K31" s="1054"/>
      <c r="L31" s="1054"/>
      <c r="M31" s="1054"/>
      <c r="N31" s="1054"/>
      <c r="O31" s="1054"/>
      <c r="P31" s="1054"/>
      <c r="Q31" s="1054"/>
      <c r="R31" s="1054"/>
      <c r="S31" s="1054"/>
      <c r="T31" s="1054"/>
      <c r="U31" s="1054"/>
      <c r="V31" s="1054"/>
      <c r="W31" s="1054"/>
      <c r="X31" s="1054"/>
      <c r="Y31" s="1054"/>
      <c r="Z31" s="1054"/>
      <c r="AA31" s="1054"/>
      <c r="AB31" s="1054"/>
      <c r="AC31" s="1054"/>
      <c r="AD31" s="1091"/>
      <c r="AE31" s="1054"/>
      <c r="AF31" s="1054"/>
      <c r="AG31" s="1054"/>
      <c r="AH31" s="1054"/>
      <c r="AI31" s="1054"/>
      <c r="AJ31" s="1054"/>
      <c r="AK31" s="1054"/>
      <c r="AL31" s="1054"/>
      <c r="AM31" s="1054"/>
      <c r="AN31" s="1054"/>
      <c r="AO31" s="1054"/>
      <c r="AP31" s="1054"/>
      <c r="AQ31" s="1054"/>
      <c r="AR31" s="1054"/>
      <c r="AS31" s="1054"/>
      <c r="AT31" s="1054"/>
      <c r="AU31" s="1091"/>
      <c r="AV31" s="866"/>
      <c r="AW31" s="866"/>
      <c r="AX31" s="867">
        <v>495</v>
      </c>
      <c r="AY31" s="867">
        <v>465</v>
      </c>
      <c r="AZ31" s="867">
        <v>480</v>
      </c>
      <c r="BA31" s="867">
        <v>550</v>
      </c>
      <c r="BB31" s="1078">
        <v>540</v>
      </c>
      <c r="BC31" s="1078">
        <v>560</v>
      </c>
      <c r="BD31" s="868">
        <v>600</v>
      </c>
      <c r="BE31" s="1078">
        <v>650</v>
      </c>
      <c r="BF31" s="869">
        <v>590</v>
      </c>
      <c r="BG31" s="869">
        <v>470</v>
      </c>
      <c r="BH31" s="869">
        <v>415</v>
      </c>
      <c r="BI31" s="1091">
        <v>430</v>
      </c>
      <c r="BJ31" s="1091">
        <v>480</v>
      </c>
      <c r="BK31" s="869">
        <v>500</v>
      </c>
      <c r="BL31" s="869">
        <v>520</v>
      </c>
      <c r="BM31" s="869">
        <v>440</v>
      </c>
      <c r="BN31" s="869">
        <v>360</v>
      </c>
      <c r="BO31" s="869">
        <v>400</v>
      </c>
      <c r="BP31" s="869">
        <v>340</v>
      </c>
      <c r="BQ31" s="1091">
        <v>390</v>
      </c>
      <c r="BR31" s="869">
        <v>425</v>
      </c>
      <c r="BS31" s="869">
        <v>415</v>
      </c>
      <c r="BT31" s="1091">
        <v>490</v>
      </c>
      <c r="BU31" s="1054">
        <v>535</v>
      </c>
      <c r="BV31" s="1054">
        <v>380</v>
      </c>
      <c r="BW31" s="1091">
        <v>250</v>
      </c>
      <c r="BX31" s="1091">
        <v>340</v>
      </c>
      <c r="BY31" s="1054">
        <v>340</v>
      </c>
      <c r="BZ31" s="1054">
        <v>330</v>
      </c>
      <c r="CA31" s="1091">
        <v>360</v>
      </c>
      <c r="CB31" s="1091">
        <v>365</v>
      </c>
      <c r="CC31" s="1091">
        <v>370</v>
      </c>
      <c r="CD31" s="1054">
        <v>425</v>
      </c>
      <c r="CE31" s="1054">
        <v>460</v>
      </c>
      <c r="CF31" s="1158">
        <v>475</v>
      </c>
      <c r="CG31" s="1158">
        <v>580</v>
      </c>
      <c r="CH31" s="774">
        <v>590</v>
      </c>
      <c r="CI31" s="774">
        <v>520</v>
      </c>
      <c r="CJ31" s="774">
        <v>500</v>
      </c>
    </row>
    <row r="32" spans="1:88" s="946" customFormat="1" ht="61.15" customHeight="1">
      <c r="A32" s="1050" t="s">
        <v>241</v>
      </c>
      <c r="B32" s="1053"/>
      <c r="C32" s="1053"/>
      <c r="D32" s="1053"/>
      <c r="E32" s="1053"/>
      <c r="F32" s="1053"/>
      <c r="G32" s="1053"/>
      <c r="H32" s="1053"/>
      <c r="I32" s="1053"/>
      <c r="J32" s="1053"/>
      <c r="K32" s="1053"/>
      <c r="L32" s="1053"/>
      <c r="M32" s="1053"/>
      <c r="N32" s="1054"/>
      <c r="O32" s="1053"/>
      <c r="P32" s="1053"/>
      <c r="Q32" s="1053"/>
      <c r="R32" s="1053"/>
      <c r="S32" s="1055"/>
      <c r="T32" s="1055"/>
      <c r="U32" s="1055"/>
      <c r="V32" s="1055"/>
      <c r="W32" s="1055"/>
      <c r="X32" s="1055"/>
      <c r="Y32" s="1055"/>
      <c r="Z32" s="1055"/>
      <c r="AA32" s="1055"/>
      <c r="AB32" s="1055"/>
      <c r="AC32" s="1055"/>
      <c r="AD32" s="1056"/>
      <c r="AE32" s="1055"/>
      <c r="AF32" s="1055"/>
      <c r="AG32" s="1055"/>
      <c r="AH32" s="1055"/>
      <c r="AI32" s="1055"/>
      <c r="AJ32" s="1055"/>
      <c r="AK32" s="1055"/>
      <c r="AL32" s="1055"/>
      <c r="AM32" s="1055"/>
      <c r="AN32" s="1055"/>
      <c r="AO32" s="1055"/>
      <c r="AP32" s="1055"/>
      <c r="AQ32" s="1055"/>
      <c r="AR32" s="1055"/>
      <c r="AS32" s="1055"/>
      <c r="AT32" s="1055"/>
      <c r="AU32" s="1056"/>
      <c r="AV32" s="1058"/>
      <c r="AW32" s="1058"/>
      <c r="AX32" s="1079">
        <v>495</v>
      </c>
      <c r="AY32" s="1073">
        <v>475</v>
      </c>
      <c r="AZ32" s="1073">
        <v>485</v>
      </c>
      <c r="BA32" s="1073">
        <v>550</v>
      </c>
      <c r="BB32" s="1073">
        <v>530</v>
      </c>
      <c r="BC32" s="1082">
        <v>550</v>
      </c>
      <c r="BD32" s="1082">
        <v>595</v>
      </c>
      <c r="BE32" s="1082">
        <v>630</v>
      </c>
      <c r="BF32" s="1082">
        <v>610</v>
      </c>
      <c r="BG32" s="1082">
        <v>465</v>
      </c>
      <c r="BH32" s="1082">
        <v>415</v>
      </c>
      <c r="BI32" s="1056">
        <v>430</v>
      </c>
      <c r="BJ32" s="1082">
        <v>465</v>
      </c>
      <c r="BK32" s="1082">
        <v>500</v>
      </c>
      <c r="BL32" s="1056">
        <v>530</v>
      </c>
      <c r="BM32" s="1056">
        <v>430</v>
      </c>
      <c r="BN32" s="1082">
        <v>335</v>
      </c>
      <c r="BO32" s="1082">
        <v>385</v>
      </c>
      <c r="BP32" s="1082">
        <v>335</v>
      </c>
      <c r="BQ32" s="1056">
        <v>390</v>
      </c>
      <c r="BR32" s="1082">
        <v>425</v>
      </c>
      <c r="BS32" s="1082">
        <v>420</v>
      </c>
      <c r="BT32" s="1108">
        <v>480</v>
      </c>
      <c r="BU32" s="1056">
        <v>525</v>
      </c>
      <c r="BV32" s="1117">
        <v>350</v>
      </c>
      <c r="BW32" s="1117">
        <v>270</v>
      </c>
      <c r="BX32" s="1056">
        <v>340</v>
      </c>
      <c r="BY32" s="1117">
        <v>325</v>
      </c>
      <c r="BZ32" s="1117">
        <v>340</v>
      </c>
      <c r="CA32" s="1117">
        <v>350</v>
      </c>
      <c r="CB32" s="1117">
        <v>360</v>
      </c>
      <c r="CC32" s="1117">
        <v>365</v>
      </c>
      <c r="CD32" s="1117">
        <v>420</v>
      </c>
      <c r="CE32" s="1056">
        <v>450</v>
      </c>
      <c r="CF32" s="1157">
        <v>480</v>
      </c>
      <c r="CG32" s="1158">
        <v>580</v>
      </c>
      <c r="CH32" s="1129">
        <v>605</v>
      </c>
      <c r="CI32" s="1129">
        <v>535</v>
      </c>
      <c r="CJ32" s="1129">
        <v>510</v>
      </c>
    </row>
    <row r="33" spans="1:88" s="946" customFormat="1">
      <c r="A33" s="1050" t="s">
        <v>242</v>
      </c>
      <c r="B33" s="1053"/>
      <c r="C33" s="1053"/>
      <c r="D33" s="1053"/>
      <c r="E33" s="1053"/>
      <c r="F33" s="1053"/>
      <c r="G33" s="1053"/>
      <c r="H33" s="1053"/>
      <c r="I33" s="1053"/>
      <c r="J33" s="1053"/>
      <c r="K33" s="1053"/>
      <c r="L33" s="1053"/>
      <c r="M33" s="1053"/>
      <c r="N33" s="1054"/>
      <c r="O33" s="1053"/>
      <c r="P33" s="1053"/>
      <c r="Q33" s="1053"/>
      <c r="R33" s="1053"/>
      <c r="S33" s="1055"/>
      <c r="T33" s="1055"/>
      <c r="U33" s="1055"/>
      <c r="V33" s="1055"/>
      <c r="W33" s="1055"/>
      <c r="X33" s="1055"/>
      <c r="Y33" s="1055"/>
      <c r="Z33" s="1055"/>
      <c r="AA33" s="1055"/>
      <c r="AB33" s="1055"/>
      <c r="AC33" s="1055"/>
      <c r="AD33" s="1056"/>
      <c r="AE33" s="1055"/>
      <c r="AF33" s="1055"/>
      <c r="AG33" s="1055"/>
      <c r="AH33" s="1055"/>
      <c r="AI33" s="1055"/>
      <c r="AJ33" s="1055"/>
      <c r="AK33" s="1055"/>
      <c r="AL33" s="1055"/>
      <c r="AM33" s="1055"/>
      <c r="AN33" s="1055"/>
      <c r="AO33" s="1055"/>
      <c r="AP33" s="1055"/>
      <c r="AQ33" s="1055"/>
      <c r="AR33" s="1055"/>
      <c r="AS33" s="1055"/>
      <c r="AT33" s="1055"/>
      <c r="AU33" s="1056"/>
      <c r="AV33" s="1058"/>
      <c r="AW33" s="1058"/>
      <c r="AX33" s="1080">
        <v>485</v>
      </c>
      <c r="AY33" s="1073">
        <v>475</v>
      </c>
      <c r="AZ33" s="1080">
        <v>490</v>
      </c>
      <c r="BA33" s="1073">
        <v>563</v>
      </c>
      <c r="BB33" s="1073">
        <v>540</v>
      </c>
      <c r="BC33" s="1082">
        <v>550</v>
      </c>
      <c r="BD33" s="1082">
        <v>595</v>
      </c>
      <c r="BE33" s="1082">
        <v>645</v>
      </c>
      <c r="BF33" s="1172">
        <v>580</v>
      </c>
      <c r="BG33" s="1056">
        <v>450</v>
      </c>
      <c r="BH33" s="1055"/>
      <c r="BI33" s="1082">
        <v>425</v>
      </c>
      <c r="BJ33" s="1082">
        <v>475</v>
      </c>
      <c r="BK33" s="1082">
        <v>505</v>
      </c>
      <c r="BL33" s="1056">
        <v>530</v>
      </c>
      <c r="BM33" s="1082">
        <v>435</v>
      </c>
      <c r="BN33" s="1056">
        <v>370</v>
      </c>
      <c r="BO33" s="1056">
        <v>380</v>
      </c>
      <c r="BP33" s="1082">
        <v>340</v>
      </c>
      <c r="BQ33" s="1056">
        <v>390</v>
      </c>
      <c r="BR33" s="1082">
        <v>425</v>
      </c>
      <c r="BS33" s="1082"/>
      <c r="BT33" s="1101"/>
      <c r="BU33" s="1101"/>
      <c r="BV33" s="1117">
        <v>385</v>
      </c>
      <c r="BW33" s="1117">
        <v>280</v>
      </c>
      <c r="BX33" s="1117">
        <v>350</v>
      </c>
      <c r="BY33" s="1091">
        <v>345</v>
      </c>
      <c r="BZ33" s="1117">
        <v>350</v>
      </c>
      <c r="CA33" s="1056">
        <v>370</v>
      </c>
      <c r="CB33" s="1117">
        <v>375</v>
      </c>
      <c r="CC33" s="1117">
        <v>365</v>
      </c>
      <c r="CD33" s="1056">
        <v>430</v>
      </c>
      <c r="CE33" s="1056">
        <v>450</v>
      </c>
      <c r="CF33" s="1160">
        <v>490</v>
      </c>
      <c r="CG33" s="1164">
        <v>600</v>
      </c>
      <c r="CH33" s="1129">
        <v>615</v>
      </c>
      <c r="CI33" s="1129">
        <v>530</v>
      </c>
      <c r="CJ33" s="1129">
        <v>490</v>
      </c>
    </row>
    <row r="34" spans="1:88" s="946" customFormat="1" ht="18" customHeight="1">
      <c r="A34" s="1050" t="s">
        <v>254</v>
      </c>
      <c r="B34" s="1053"/>
      <c r="C34" s="1053"/>
      <c r="D34" s="1053"/>
      <c r="E34" s="1053"/>
      <c r="F34" s="1053"/>
      <c r="G34" s="1053"/>
      <c r="H34" s="1053"/>
      <c r="I34" s="1053"/>
      <c r="J34" s="1053"/>
      <c r="K34" s="1053"/>
      <c r="L34" s="1053"/>
      <c r="M34" s="1053"/>
      <c r="N34" s="1054"/>
      <c r="O34" s="1053"/>
      <c r="P34" s="1053"/>
      <c r="Q34" s="1053"/>
      <c r="R34" s="1053"/>
      <c r="S34" s="1055"/>
      <c r="T34" s="1055"/>
      <c r="U34" s="1055"/>
      <c r="V34" s="1055"/>
      <c r="W34" s="1055"/>
      <c r="X34" s="1055"/>
      <c r="Y34" s="1055"/>
      <c r="Z34" s="1055"/>
      <c r="AA34" s="1055"/>
      <c r="AB34" s="1055"/>
      <c r="AC34" s="1055"/>
      <c r="AD34" s="1056"/>
      <c r="AE34" s="1055"/>
      <c r="AF34" s="1055"/>
      <c r="AG34" s="1055"/>
      <c r="AH34" s="1055"/>
      <c r="AI34" s="1055"/>
      <c r="AJ34" s="1055"/>
      <c r="AK34" s="1055"/>
      <c r="AL34" s="1055"/>
      <c r="AM34" s="1055"/>
      <c r="AN34" s="1055"/>
      <c r="AO34" s="1055"/>
      <c r="AP34" s="1055"/>
      <c r="AQ34" s="1055"/>
      <c r="AR34" s="1055"/>
      <c r="AS34" s="1055"/>
      <c r="AT34" s="1055"/>
      <c r="AU34" s="1056"/>
      <c r="AV34" s="1058"/>
      <c r="AW34" s="1058"/>
      <c r="AX34" s="1080"/>
      <c r="AY34" s="1073"/>
      <c r="AZ34" s="1080"/>
      <c r="BA34" s="1073"/>
      <c r="BB34" s="1073"/>
      <c r="BC34" s="1082"/>
      <c r="BD34" s="1082"/>
      <c r="BE34" s="1082">
        <v>640</v>
      </c>
      <c r="BF34" s="1082">
        <v>595</v>
      </c>
      <c r="BG34" s="1056">
        <v>450</v>
      </c>
      <c r="BH34" s="1055"/>
      <c r="BI34" s="1091">
        <v>430</v>
      </c>
      <c r="BJ34" s="1082">
        <v>470</v>
      </c>
      <c r="BK34" s="1082">
        <v>500</v>
      </c>
      <c r="BL34" s="1056">
        <v>530</v>
      </c>
      <c r="BM34" s="1082"/>
      <c r="BN34" s="1082">
        <v>360</v>
      </c>
      <c r="BO34" s="1055"/>
      <c r="BP34" s="1056">
        <v>345</v>
      </c>
      <c r="BQ34" s="1082">
        <v>350</v>
      </c>
      <c r="BR34" s="1056">
        <v>430</v>
      </c>
      <c r="BS34" s="1082">
        <v>415</v>
      </c>
      <c r="BT34" s="1108">
        <v>460</v>
      </c>
      <c r="BU34" s="1117">
        <v>540</v>
      </c>
      <c r="BV34" s="1054"/>
      <c r="BW34" s="1117">
        <v>265</v>
      </c>
      <c r="BX34" s="1091">
        <v>340</v>
      </c>
      <c r="BY34" s="1117">
        <v>300</v>
      </c>
      <c r="BZ34" s="1091">
        <v>360</v>
      </c>
      <c r="CA34" s="1056">
        <v>370</v>
      </c>
      <c r="CB34" s="1117">
        <v>370</v>
      </c>
      <c r="CC34" s="1056">
        <v>370</v>
      </c>
      <c r="CD34" s="1056">
        <v>430</v>
      </c>
      <c r="CE34" s="1056">
        <v>450</v>
      </c>
      <c r="CF34" s="1158">
        <v>465</v>
      </c>
      <c r="CG34" s="1164">
        <v>600</v>
      </c>
      <c r="CH34" s="1129">
        <v>600</v>
      </c>
      <c r="CI34" s="1129">
        <v>580</v>
      </c>
      <c r="CJ34" s="1129">
        <v>550</v>
      </c>
    </row>
    <row r="35" spans="1:88" s="946" customFormat="1" ht="18.75" thickBot="1">
      <c r="A35" s="1050" t="s">
        <v>279</v>
      </c>
      <c r="B35" s="1053"/>
      <c r="C35" s="1053"/>
      <c r="D35" s="1053"/>
      <c r="E35" s="1053"/>
      <c r="F35" s="1053"/>
      <c r="G35" s="1053"/>
      <c r="H35" s="1053"/>
      <c r="I35" s="1053"/>
      <c r="J35" s="1053"/>
      <c r="K35" s="1053"/>
      <c r="L35" s="1053"/>
      <c r="M35" s="1053"/>
      <c r="N35" s="1054"/>
      <c r="O35" s="1053"/>
      <c r="P35" s="1053"/>
      <c r="Q35" s="1053"/>
      <c r="R35" s="1053"/>
      <c r="S35" s="1055"/>
      <c r="T35" s="1055"/>
      <c r="U35" s="1055"/>
      <c r="V35" s="1055"/>
      <c r="W35" s="1055"/>
      <c r="X35" s="1055"/>
      <c r="Y35" s="1055"/>
      <c r="Z35" s="1055"/>
      <c r="AA35" s="1055"/>
      <c r="AB35" s="1055"/>
      <c r="AC35" s="1055"/>
      <c r="AD35" s="1056"/>
      <c r="AE35" s="1055"/>
      <c r="AF35" s="1055"/>
      <c r="AG35" s="1055"/>
      <c r="AH35" s="1055"/>
      <c r="AI35" s="1055"/>
      <c r="AJ35" s="1055"/>
      <c r="AK35" s="1055"/>
      <c r="AL35" s="1055"/>
      <c r="AM35" s="1055"/>
      <c r="AN35" s="1055"/>
      <c r="AO35" s="1055"/>
      <c r="AP35" s="1055"/>
      <c r="AQ35" s="1055"/>
      <c r="AR35" s="1055"/>
      <c r="AS35" s="1055"/>
      <c r="AT35" s="1055"/>
      <c r="AU35" s="1056"/>
      <c r="AV35" s="1058"/>
      <c r="AW35" s="1058"/>
      <c r="AX35" s="1080"/>
      <c r="AY35" s="1073"/>
      <c r="AZ35" s="1080"/>
      <c r="BA35" s="1073"/>
      <c r="BB35" s="1073"/>
      <c r="BC35" s="1082"/>
      <c r="BD35" s="1082"/>
      <c r="BE35" s="1082"/>
      <c r="BF35" s="1082"/>
      <c r="BG35" s="1056"/>
      <c r="BH35" s="1055"/>
      <c r="BI35" s="1091"/>
      <c r="BJ35" s="1082"/>
      <c r="BK35" s="1082"/>
      <c r="BL35" s="1056"/>
      <c r="BM35" s="1082"/>
      <c r="BN35" s="1082"/>
      <c r="BO35" s="1055"/>
      <c r="BP35" s="1056"/>
      <c r="BQ35" s="1082"/>
      <c r="BR35" s="1056"/>
      <c r="BS35" s="1082"/>
      <c r="BT35" s="1108"/>
      <c r="BU35" s="1117"/>
      <c r="BV35" s="1054"/>
      <c r="BW35" s="1117">
        <v>275</v>
      </c>
      <c r="BX35" s="1117">
        <v>300</v>
      </c>
      <c r="BY35" s="1117">
        <v>340</v>
      </c>
      <c r="BZ35" s="1117">
        <v>327.5</v>
      </c>
      <c r="CA35" s="1117">
        <v>340</v>
      </c>
      <c r="CB35" s="1117">
        <v>360</v>
      </c>
      <c r="CC35" s="1117">
        <v>365</v>
      </c>
      <c r="CD35" s="1117">
        <v>435</v>
      </c>
      <c r="CE35" s="1056">
        <v>450</v>
      </c>
      <c r="CF35" s="1159">
        <v>475</v>
      </c>
      <c r="CG35" s="1159">
        <v>585</v>
      </c>
      <c r="CH35" s="1155">
        <v>600</v>
      </c>
      <c r="CI35" s="1155">
        <v>567</v>
      </c>
      <c r="CJ35" s="1155">
        <v>522</v>
      </c>
    </row>
    <row r="36" spans="1:88" s="946" customFormat="1" ht="18.75" thickBot="1">
      <c r="A36" s="1051"/>
      <c r="B36" s="1053"/>
      <c r="C36" s="1053"/>
      <c r="D36" s="1053"/>
      <c r="E36" s="1053"/>
      <c r="F36" s="1053"/>
      <c r="G36" s="1053"/>
      <c r="H36" s="1053"/>
      <c r="I36" s="1053"/>
      <c r="J36" s="1053"/>
      <c r="K36" s="1053"/>
      <c r="L36" s="1053"/>
      <c r="M36" s="1053"/>
      <c r="N36" s="1054"/>
      <c r="O36" s="1053"/>
      <c r="P36" s="1053"/>
      <c r="Q36" s="1053"/>
      <c r="R36" s="1053"/>
      <c r="S36" s="1055"/>
      <c r="T36" s="1055"/>
      <c r="U36" s="1055"/>
      <c r="V36" s="1055"/>
      <c r="W36" s="1055"/>
      <c r="X36" s="1055"/>
      <c r="Y36" s="1055"/>
      <c r="Z36" s="1055"/>
      <c r="AA36" s="1055"/>
      <c r="AB36" s="1055"/>
      <c r="AC36" s="1055"/>
      <c r="AD36" s="1056"/>
      <c r="AE36" s="1055"/>
      <c r="AF36" s="1055"/>
      <c r="AG36" s="1055"/>
      <c r="AH36" s="1055"/>
      <c r="AI36" s="1055"/>
      <c r="AJ36" s="1055"/>
      <c r="AK36" s="1055"/>
      <c r="AL36" s="1055"/>
      <c r="AM36" s="1055"/>
      <c r="AN36" s="1055"/>
      <c r="AO36" s="1055"/>
      <c r="AP36" s="1055"/>
      <c r="AQ36" s="1055"/>
      <c r="AR36" s="1055"/>
      <c r="AS36" s="1055"/>
      <c r="AT36" s="1055"/>
      <c r="AU36" s="1056"/>
      <c r="AV36" s="1058"/>
      <c r="AW36" s="1058"/>
      <c r="AX36" s="1070"/>
      <c r="AY36" s="1058"/>
      <c r="AZ36" s="1070"/>
      <c r="BA36" s="1070"/>
      <c r="BB36" s="1070"/>
      <c r="BC36" s="1070"/>
      <c r="BD36" s="1070"/>
      <c r="BE36" s="1070"/>
      <c r="BF36" s="1070"/>
      <c r="BG36" s="1070"/>
      <c r="BH36" s="1070"/>
      <c r="BI36" s="1070"/>
      <c r="BJ36" s="1070"/>
      <c r="BK36" s="1055"/>
      <c r="BL36" s="1055"/>
      <c r="BM36" s="1055"/>
      <c r="BN36" s="1055"/>
      <c r="BO36" s="1055"/>
      <c r="BP36" s="1055"/>
      <c r="BQ36" s="1055"/>
      <c r="BR36" s="1055"/>
      <c r="BS36" s="1055"/>
      <c r="CC36" s="1117"/>
      <c r="CD36" s="1125">
        <v>44136</v>
      </c>
      <c r="CE36" s="1125">
        <v>44166</v>
      </c>
      <c r="CF36" s="1125">
        <v>44197</v>
      </c>
      <c r="CG36" s="1125">
        <v>44228</v>
      </c>
      <c r="CH36" s="1130">
        <v>44256</v>
      </c>
      <c r="CI36" s="1130">
        <v>44287</v>
      </c>
      <c r="CJ36" s="1130">
        <v>44317</v>
      </c>
    </row>
    <row r="37" spans="1:88" s="946" customFormat="1">
      <c r="A37" s="1064" t="s">
        <v>252</v>
      </c>
      <c r="B37" s="1065"/>
      <c r="C37" s="1065"/>
      <c r="D37" s="1065"/>
      <c r="E37" s="1065"/>
      <c r="F37" s="1065"/>
      <c r="G37" s="1065"/>
      <c r="H37" s="1065"/>
      <c r="I37" s="1065"/>
      <c r="J37" s="1065"/>
      <c r="K37" s="1065"/>
      <c r="L37" s="1065"/>
      <c r="M37" s="1065"/>
      <c r="N37" s="1066"/>
      <c r="O37" s="1065"/>
      <c r="P37" s="1065"/>
      <c r="Q37" s="1065"/>
      <c r="R37" s="1065"/>
      <c r="S37" s="1063"/>
      <c r="T37" s="1063"/>
      <c r="U37" s="1063"/>
      <c r="V37" s="1063"/>
      <c r="W37" s="1063"/>
      <c r="X37" s="1063"/>
      <c r="Y37" s="1063"/>
      <c r="Z37" s="1063"/>
      <c r="AA37" s="1063"/>
      <c r="AB37" s="1063"/>
      <c r="AC37" s="1063"/>
      <c r="AD37" s="1063"/>
      <c r="AE37" s="1063"/>
      <c r="AF37" s="1063"/>
      <c r="AG37" s="1063"/>
      <c r="AH37" s="1063"/>
      <c r="AI37" s="1063"/>
      <c r="AJ37" s="1063"/>
      <c r="AK37" s="1063"/>
      <c r="AL37" s="1063"/>
      <c r="AM37" s="1063"/>
      <c r="AN37" s="1063"/>
      <c r="AO37" s="1063"/>
      <c r="AP37" s="1063"/>
      <c r="AQ37" s="1063"/>
      <c r="AR37" s="1063"/>
      <c r="AS37" s="1063"/>
      <c r="AT37" s="1063"/>
      <c r="AU37" s="1063"/>
      <c r="AV37" s="1063"/>
      <c r="AW37" s="1063"/>
      <c r="AX37" s="1068">
        <f>AVERAGE(AX38:AX41)</f>
        <v>475</v>
      </c>
      <c r="AY37" s="1068">
        <f t="shared" ref="AY37:BD37" si="41">AVERAGE(AY38:AY41)</f>
        <v>463.75</v>
      </c>
      <c r="AZ37" s="1068">
        <f t="shared" si="41"/>
        <v>490.5</v>
      </c>
      <c r="BA37" s="1068">
        <f t="shared" si="41"/>
        <v>555.75</v>
      </c>
      <c r="BB37" s="1068">
        <f t="shared" si="41"/>
        <v>543.25</v>
      </c>
      <c r="BC37" s="1068">
        <f t="shared" si="41"/>
        <v>568.75</v>
      </c>
      <c r="BD37" s="1068">
        <f t="shared" si="41"/>
        <v>617.5</v>
      </c>
      <c r="BE37" s="1068">
        <f t="shared" ref="BE37:BV37" si="42">AVERAGE(BE38:BE42)</f>
        <v>659</v>
      </c>
      <c r="BF37" s="1068">
        <f t="shared" si="42"/>
        <v>588</v>
      </c>
      <c r="BG37" s="1068">
        <f t="shared" si="42"/>
        <v>442</v>
      </c>
      <c r="BH37" s="1068">
        <f t="shared" si="42"/>
        <v>401.66666666666669</v>
      </c>
      <c r="BI37" s="1068">
        <f>AVERAGE(BI38:BI42)</f>
        <v>443</v>
      </c>
      <c r="BJ37" s="1068">
        <f t="shared" si="42"/>
        <v>500</v>
      </c>
      <c r="BK37" s="1068">
        <f t="shared" si="42"/>
        <v>523</v>
      </c>
      <c r="BL37" s="1068">
        <f t="shared" si="42"/>
        <v>533</v>
      </c>
      <c r="BM37" s="1068">
        <f t="shared" si="42"/>
        <v>418.75</v>
      </c>
      <c r="BN37" s="1068">
        <f t="shared" si="42"/>
        <v>342</v>
      </c>
      <c r="BO37" s="1068">
        <f t="shared" si="42"/>
        <v>375</v>
      </c>
      <c r="BP37" s="1068">
        <f t="shared" si="42"/>
        <v>351</v>
      </c>
      <c r="BQ37" s="1068">
        <f t="shared" si="42"/>
        <v>392</v>
      </c>
      <c r="BR37" s="1068">
        <f t="shared" si="42"/>
        <v>441</v>
      </c>
      <c r="BS37" s="1068">
        <f t="shared" si="42"/>
        <v>428.75</v>
      </c>
      <c r="BT37" s="1068">
        <f t="shared" si="42"/>
        <v>496.25</v>
      </c>
      <c r="BU37" s="1068">
        <f t="shared" si="42"/>
        <v>561.25</v>
      </c>
      <c r="BV37" s="1068">
        <f t="shared" si="42"/>
        <v>436.25</v>
      </c>
      <c r="BW37" s="1068">
        <f t="shared" ref="BW37:CJ37" si="43">AVERAGE(BW38:BW43)</f>
        <v>290.83333333333331</v>
      </c>
      <c r="BX37" s="1068">
        <f t="shared" si="43"/>
        <v>341.66666666666669</v>
      </c>
      <c r="BY37" s="1068">
        <f t="shared" si="43"/>
        <v>311.66666666666669</v>
      </c>
      <c r="BZ37" s="1068">
        <f t="shared" si="43"/>
        <v>327.91666666666669</v>
      </c>
      <c r="CA37" s="1068">
        <f t="shared" si="43"/>
        <v>346.66666666666669</v>
      </c>
      <c r="CB37" s="1068">
        <f t="shared" si="43"/>
        <v>356.66666666666669</v>
      </c>
      <c r="CC37" s="1068">
        <f t="shared" si="43"/>
        <v>372.5</v>
      </c>
      <c r="CD37" s="1068">
        <f t="shared" si="43"/>
        <v>437.5</v>
      </c>
      <c r="CE37" s="1068">
        <f t="shared" si="43"/>
        <v>460.83333333333331</v>
      </c>
      <c r="CF37" s="1068">
        <f t="shared" si="43"/>
        <v>469.16666666666669</v>
      </c>
      <c r="CG37" s="1068">
        <f t="shared" si="43"/>
        <v>567.5</v>
      </c>
      <c r="CH37" s="1083">
        <f t="shared" si="43"/>
        <v>578.33333333333337</v>
      </c>
      <c r="CI37" s="1083">
        <f t="shared" si="43"/>
        <v>536.66666666666663</v>
      </c>
      <c r="CJ37" s="1083">
        <f t="shared" si="43"/>
        <v>507.16666666666669</v>
      </c>
    </row>
    <row r="38" spans="1:88" s="946" customFormat="1" ht="31.15" customHeight="1">
      <c r="A38" s="1050" t="s">
        <v>240</v>
      </c>
      <c r="B38" s="1053"/>
      <c r="C38" s="1053"/>
      <c r="D38" s="1053"/>
      <c r="E38" s="1053"/>
      <c r="F38" s="1053"/>
      <c r="G38" s="1053"/>
      <c r="H38" s="1053"/>
      <c r="I38" s="1053"/>
      <c r="J38" s="1053"/>
      <c r="K38" s="1053"/>
      <c r="L38" s="1053"/>
      <c r="M38" s="1053"/>
      <c r="N38" s="1054"/>
      <c r="O38" s="1053"/>
      <c r="P38" s="1053"/>
      <c r="Q38" s="1053"/>
      <c r="R38" s="1053"/>
      <c r="S38" s="1055"/>
      <c r="T38" s="1055"/>
      <c r="U38" s="1055"/>
      <c r="V38" s="1055"/>
      <c r="W38" s="1055"/>
      <c r="X38" s="1055"/>
      <c r="Y38" s="1055"/>
      <c r="Z38" s="1055"/>
      <c r="AA38" s="1055"/>
      <c r="AB38" s="1055"/>
      <c r="AC38" s="1055"/>
      <c r="AD38" s="1056"/>
      <c r="AE38" s="1055"/>
      <c r="AF38" s="1055"/>
      <c r="AG38" s="1055"/>
      <c r="AH38" s="1055"/>
      <c r="AI38" s="1055"/>
      <c r="AJ38" s="1055"/>
      <c r="AK38" s="1055"/>
      <c r="AL38" s="1055"/>
      <c r="AM38" s="1055"/>
      <c r="AN38" s="1055"/>
      <c r="AO38" s="1055"/>
      <c r="AP38" s="1055"/>
      <c r="AQ38" s="1055"/>
      <c r="AR38" s="1055"/>
      <c r="AS38" s="1055"/>
      <c r="AT38" s="1055"/>
      <c r="AU38" s="1056"/>
      <c r="AV38" s="1058"/>
      <c r="AW38" s="1058"/>
      <c r="AX38" s="1080">
        <v>465</v>
      </c>
      <c r="AY38" s="1073">
        <v>460</v>
      </c>
      <c r="AZ38" s="1073">
        <v>490</v>
      </c>
      <c r="BA38" s="1078">
        <v>560</v>
      </c>
      <c r="BB38" s="1078">
        <v>545</v>
      </c>
      <c r="BC38" s="1082">
        <v>570</v>
      </c>
      <c r="BD38" s="1082">
        <v>615</v>
      </c>
      <c r="BE38" s="1082">
        <v>670</v>
      </c>
      <c r="BF38" s="1082">
        <v>600</v>
      </c>
      <c r="BG38" s="1082">
        <v>450</v>
      </c>
      <c r="BH38" s="1056">
        <v>410</v>
      </c>
      <c r="BI38" s="1082">
        <v>440</v>
      </c>
      <c r="BJ38" s="1082">
        <v>500</v>
      </c>
      <c r="BK38" s="1091">
        <v>540</v>
      </c>
      <c r="BL38" s="1091">
        <v>530</v>
      </c>
      <c r="BM38" s="1082">
        <v>430</v>
      </c>
      <c r="BN38" s="1082">
        <v>345</v>
      </c>
      <c r="BO38" s="1091">
        <v>370</v>
      </c>
      <c r="BP38" s="1082">
        <v>350</v>
      </c>
      <c r="BQ38" s="1082">
        <v>385</v>
      </c>
      <c r="BR38" s="1082">
        <v>435</v>
      </c>
      <c r="BS38" s="1056">
        <v>435</v>
      </c>
      <c r="BT38" s="1108">
        <v>500</v>
      </c>
      <c r="BU38" s="1117">
        <v>565</v>
      </c>
      <c r="BV38" s="1117">
        <v>450</v>
      </c>
      <c r="BW38" s="1117">
        <v>290</v>
      </c>
      <c r="BX38" s="1117">
        <v>355</v>
      </c>
      <c r="BY38" s="1117">
        <v>300</v>
      </c>
      <c r="BZ38" s="1117">
        <v>335</v>
      </c>
      <c r="CA38" s="1056">
        <v>350</v>
      </c>
      <c r="CB38" s="1117">
        <v>360</v>
      </c>
      <c r="CC38" s="1056">
        <v>375</v>
      </c>
      <c r="CD38" s="1117">
        <v>435</v>
      </c>
      <c r="CE38" s="1117">
        <v>455</v>
      </c>
      <c r="CF38" s="1055">
        <v>470</v>
      </c>
      <c r="CG38" s="1091">
        <v>590</v>
      </c>
      <c r="CH38" s="1123">
        <v>570</v>
      </c>
      <c r="CI38" s="1123">
        <v>505</v>
      </c>
      <c r="CJ38" s="1123">
        <v>480</v>
      </c>
    </row>
    <row r="39" spans="1:88" s="946" customFormat="1">
      <c r="A39" s="865" t="s">
        <v>255</v>
      </c>
      <c r="B39" s="1054"/>
      <c r="C39" s="1054"/>
      <c r="D39" s="1054"/>
      <c r="E39" s="1054"/>
      <c r="F39" s="1054"/>
      <c r="G39" s="1054"/>
      <c r="H39" s="1054"/>
      <c r="I39" s="1054"/>
      <c r="J39" s="1054"/>
      <c r="K39" s="1054"/>
      <c r="L39" s="1054"/>
      <c r="M39" s="1054"/>
      <c r="N39" s="1054"/>
      <c r="O39" s="1054"/>
      <c r="P39" s="1054"/>
      <c r="Q39" s="1054"/>
      <c r="R39" s="1054"/>
      <c r="S39" s="1054"/>
      <c r="T39" s="1054"/>
      <c r="U39" s="1054"/>
      <c r="V39" s="1054"/>
      <c r="W39" s="1054"/>
      <c r="X39" s="1054"/>
      <c r="Y39" s="1054"/>
      <c r="Z39" s="1054"/>
      <c r="AA39" s="1054"/>
      <c r="AB39" s="1054"/>
      <c r="AC39" s="1054"/>
      <c r="AD39" s="1091"/>
      <c r="AE39" s="1054"/>
      <c r="AF39" s="1054"/>
      <c r="AG39" s="1054"/>
      <c r="AH39" s="1054"/>
      <c r="AI39" s="1054"/>
      <c r="AJ39" s="1054"/>
      <c r="AK39" s="1054"/>
      <c r="AL39" s="1054"/>
      <c r="AM39" s="1054"/>
      <c r="AN39" s="1054"/>
      <c r="AO39" s="1054"/>
      <c r="AP39" s="1054"/>
      <c r="AQ39" s="1054"/>
      <c r="AR39" s="1054"/>
      <c r="AS39" s="1054"/>
      <c r="AT39" s="1054"/>
      <c r="AU39" s="1091"/>
      <c r="AV39" s="866"/>
      <c r="AW39" s="866"/>
      <c r="AX39" s="867">
        <v>485</v>
      </c>
      <c r="AY39" s="867">
        <v>465</v>
      </c>
      <c r="AZ39" s="867">
        <v>490</v>
      </c>
      <c r="BA39" s="867">
        <v>550</v>
      </c>
      <c r="BB39" s="1078">
        <v>545</v>
      </c>
      <c r="BC39" s="1078">
        <v>575</v>
      </c>
      <c r="BD39" s="868">
        <v>620</v>
      </c>
      <c r="BE39" s="869">
        <v>670</v>
      </c>
      <c r="BF39" s="869">
        <v>580</v>
      </c>
      <c r="BG39" s="869">
        <v>450</v>
      </c>
      <c r="BH39" s="869">
        <v>400</v>
      </c>
      <c r="BI39" s="869">
        <v>445</v>
      </c>
      <c r="BJ39" s="869">
        <v>500</v>
      </c>
      <c r="BK39" s="869">
        <v>520</v>
      </c>
      <c r="BL39" s="869">
        <v>535</v>
      </c>
      <c r="BM39" s="869">
        <v>420</v>
      </c>
      <c r="BN39" s="1091">
        <v>350</v>
      </c>
      <c r="BO39" s="869">
        <v>390</v>
      </c>
      <c r="BP39" s="869">
        <v>350</v>
      </c>
      <c r="BQ39" s="869">
        <v>405</v>
      </c>
      <c r="BR39" s="869">
        <v>435</v>
      </c>
      <c r="BS39" s="869">
        <v>425</v>
      </c>
      <c r="BT39" s="1091">
        <v>510</v>
      </c>
      <c r="BU39" s="1091">
        <v>555</v>
      </c>
      <c r="BV39" s="1054">
        <v>440</v>
      </c>
      <c r="BW39" s="1054">
        <v>300</v>
      </c>
      <c r="BX39" s="1091">
        <v>345</v>
      </c>
      <c r="BY39" s="1054">
        <v>325</v>
      </c>
      <c r="BZ39" s="1054">
        <v>315</v>
      </c>
      <c r="CA39" s="1091">
        <v>350</v>
      </c>
      <c r="CB39" s="1091">
        <v>355</v>
      </c>
      <c r="CC39" s="1091">
        <v>375</v>
      </c>
      <c r="CD39" s="1054">
        <v>435</v>
      </c>
      <c r="CE39" s="1054">
        <v>470</v>
      </c>
      <c r="CF39" s="1054">
        <v>465</v>
      </c>
      <c r="CG39" s="1054">
        <v>550</v>
      </c>
      <c r="CH39" s="1122">
        <v>570</v>
      </c>
      <c r="CI39" s="1122">
        <v>520</v>
      </c>
      <c r="CJ39" s="1122">
        <v>510</v>
      </c>
    </row>
    <row r="40" spans="1:88" s="946" customFormat="1">
      <c r="A40" s="1050" t="s">
        <v>241</v>
      </c>
      <c r="B40" s="1053"/>
      <c r="C40" s="1053"/>
      <c r="D40" s="1053"/>
      <c r="E40" s="1053"/>
      <c r="F40" s="1053"/>
      <c r="G40" s="1053"/>
      <c r="H40" s="1053"/>
      <c r="I40" s="1053"/>
      <c r="J40" s="1053"/>
      <c r="K40" s="1053"/>
      <c r="L40" s="1053"/>
      <c r="M40" s="1053"/>
      <c r="N40" s="1054"/>
      <c r="O40" s="1053"/>
      <c r="P40" s="1053"/>
      <c r="Q40" s="1053"/>
      <c r="R40" s="1053"/>
      <c r="S40" s="1055"/>
      <c r="T40" s="1055"/>
      <c r="U40" s="1055"/>
      <c r="V40" s="1055"/>
      <c r="W40" s="1055"/>
      <c r="X40" s="1055"/>
      <c r="Y40" s="1055"/>
      <c r="Z40" s="1055"/>
      <c r="AA40" s="1055"/>
      <c r="AB40" s="1055"/>
      <c r="AC40" s="1055"/>
      <c r="AD40" s="1056"/>
      <c r="AE40" s="1055"/>
      <c r="AF40" s="1055"/>
      <c r="AG40" s="1055"/>
      <c r="AH40" s="1055"/>
      <c r="AI40" s="1055"/>
      <c r="AJ40" s="1055"/>
      <c r="AK40" s="1055"/>
      <c r="AL40" s="1055"/>
      <c r="AM40" s="1055"/>
      <c r="AN40" s="1055"/>
      <c r="AO40" s="1055"/>
      <c r="AP40" s="1055"/>
      <c r="AQ40" s="1055"/>
      <c r="AR40" s="1055"/>
      <c r="AS40" s="1055"/>
      <c r="AT40" s="1055"/>
      <c r="AU40" s="1056"/>
      <c r="AV40" s="1058"/>
      <c r="AW40" s="1058"/>
      <c r="AX40" s="1079">
        <v>480</v>
      </c>
      <c r="AY40" s="1073">
        <v>465</v>
      </c>
      <c r="AZ40" s="1073">
        <v>487</v>
      </c>
      <c r="BA40" s="1073">
        <v>550</v>
      </c>
      <c r="BB40" s="1073">
        <v>540</v>
      </c>
      <c r="BC40" s="1082">
        <v>570</v>
      </c>
      <c r="BD40" s="1082">
        <v>615</v>
      </c>
      <c r="BE40" s="1082">
        <v>650</v>
      </c>
      <c r="BF40" s="1082">
        <v>590</v>
      </c>
      <c r="BG40" s="1082">
        <v>445</v>
      </c>
      <c r="BH40" s="1082">
        <v>395</v>
      </c>
      <c r="BI40" s="1091">
        <v>450</v>
      </c>
      <c r="BJ40" s="1082">
        <v>495</v>
      </c>
      <c r="BK40" s="1082">
        <v>515</v>
      </c>
      <c r="BL40" s="1082">
        <v>540</v>
      </c>
      <c r="BM40" s="1082">
        <v>410</v>
      </c>
      <c r="BN40" s="1082">
        <v>315</v>
      </c>
      <c r="BO40" s="1091">
        <v>370</v>
      </c>
      <c r="BP40" s="1082">
        <v>350</v>
      </c>
      <c r="BQ40" s="1082">
        <v>400</v>
      </c>
      <c r="BR40" s="1082">
        <v>445</v>
      </c>
      <c r="BS40" s="1082">
        <v>430</v>
      </c>
      <c r="BT40" s="1108">
        <v>500</v>
      </c>
      <c r="BU40" s="1056">
        <v>555</v>
      </c>
      <c r="BV40" s="1117">
        <v>400</v>
      </c>
      <c r="BW40" s="1117">
        <v>280</v>
      </c>
      <c r="BX40" s="1056">
        <v>345</v>
      </c>
      <c r="BY40" s="1117">
        <v>310</v>
      </c>
      <c r="BZ40" s="1117">
        <v>325</v>
      </c>
      <c r="CA40" s="1117">
        <v>335</v>
      </c>
      <c r="CB40" s="1117">
        <v>350</v>
      </c>
      <c r="CC40" s="1117">
        <v>370</v>
      </c>
      <c r="CD40" s="1117">
        <v>430</v>
      </c>
      <c r="CE40" s="1056">
        <v>460</v>
      </c>
      <c r="CF40" s="1055">
        <v>465</v>
      </c>
      <c r="CG40" s="1054">
        <v>550</v>
      </c>
      <c r="CH40" s="1123">
        <v>580</v>
      </c>
      <c r="CI40" s="1123">
        <v>545</v>
      </c>
      <c r="CJ40" s="1123">
        <v>510</v>
      </c>
    </row>
    <row r="41" spans="1:88" s="946" customFormat="1">
      <c r="A41" s="1050" t="s">
        <v>242</v>
      </c>
      <c r="B41" s="1053"/>
      <c r="C41" s="1053"/>
      <c r="D41" s="1053"/>
      <c r="E41" s="1053"/>
      <c r="F41" s="1053"/>
      <c r="G41" s="1053"/>
      <c r="H41" s="1053"/>
      <c r="I41" s="1053"/>
      <c r="J41" s="1053"/>
      <c r="K41" s="1053"/>
      <c r="L41" s="1053"/>
      <c r="M41" s="1053"/>
      <c r="N41" s="1054"/>
      <c r="O41" s="1053"/>
      <c r="P41" s="1053"/>
      <c r="Q41" s="1053"/>
      <c r="R41" s="1053"/>
      <c r="S41" s="1055"/>
      <c r="T41" s="1055"/>
      <c r="U41" s="1055"/>
      <c r="V41" s="1055"/>
      <c r="W41" s="1055"/>
      <c r="X41" s="1055"/>
      <c r="Y41" s="1055"/>
      <c r="Z41" s="1055"/>
      <c r="AA41" s="1055"/>
      <c r="AB41" s="1055"/>
      <c r="AC41" s="1055"/>
      <c r="AD41" s="1056"/>
      <c r="AE41" s="1055"/>
      <c r="AF41" s="1055"/>
      <c r="AG41" s="1055"/>
      <c r="AH41" s="1055"/>
      <c r="AI41" s="1055"/>
      <c r="AJ41" s="1055"/>
      <c r="AK41" s="1055"/>
      <c r="AL41" s="1055"/>
      <c r="AM41" s="1055"/>
      <c r="AN41" s="1055"/>
      <c r="AO41" s="1055"/>
      <c r="AP41" s="1055"/>
      <c r="AQ41" s="1055"/>
      <c r="AR41" s="1055"/>
      <c r="AS41" s="1055"/>
      <c r="AT41" s="1055"/>
      <c r="AU41" s="1056"/>
      <c r="AV41" s="1058"/>
      <c r="AW41" s="1058"/>
      <c r="AX41" s="1079">
        <v>470</v>
      </c>
      <c r="AY41" s="1073">
        <v>465</v>
      </c>
      <c r="AZ41" s="1080">
        <v>495</v>
      </c>
      <c r="BA41" s="1073">
        <v>563</v>
      </c>
      <c r="BB41" s="1073">
        <v>543</v>
      </c>
      <c r="BC41" s="1082">
        <v>560</v>
      </c>
      <c r="BD41" s="1172">
        <v>620</v>
      </c>
      <c r="BE41" s="1085">
        <v>655</v>
      </c>
      <c r="BF41" s="1172">
        <v>570</v>
      </c>
      <c r="BG41" s="1056">
        <v>430</v>
      </c>
      <c r="BH41" s="1055"/>
      <c r="BI41" s="1082">
        <v>440</v>
      </c>
      <c r="BJ41" s="1091">
        <v>510</v>
      </c>
      <c r="BK41" s="1082">
        <v>520</v>
      </c>
      <c r="BL41" s="1082">
        <v>540</v>
      </c>
      <c r="BM41" s="1091">
        <v>415</v>
      </c>
      <c r="BN41" s="1091">
        <v>350</v>
      </c>
      <c r="BO41" s="1091">
        <v>370</v>
      </c>
      <c r="BP41" s="1082">
        <v>350</v>
      </c>
      <c r="BQ41" s="1056">
        <v>410</v>
      </c>
      <c r="BR41" s="1082">
        <v>445</v>
      </c>
      <c r="BS41" s="1082"/>
      <c r="BT41" s="1101"/>
      <c r="BU41" s="1101"/>
      <c r="BV41" s="1056">
        <v>455</v>
      </c>
      <c r="BW41" s="1117">
        <v>300</v>
      </c>
      <c r="BX41" s="1117">
        <v>355</v>
      </c>
      <c r="BY41" s="1091">
        <v>330</v>
      </c>
      <c r="BZ41" s="1056">
        <v>335</v>
      </c>
      <c r="CA41" s="1117">
        <v>360</v>
      </c>
      <c r="CB41" s="1117">
        <v>365</v>
      </c>
      <c r="CC41" s="1117">
        <v>370</v>
      </c>
      <c r="CD41" s="1056">
        <v>440</v>
      </c>
      <c r="CE41" s="1056">
        <v>460</v>
      </c>
      <c r="CF41" s="1056">
        <v>490</v>
      </c>
      <c r="CG41" s="1054">
        <v>570</v>
      </c>
      <c r="CH41" s="1123">
        <v>590</v>
      </c>
      <c r="CI41" s="1123">
        <v>540</v>
      </c>
      <c r="CJ41" s="1123">
        <v>510</v>
      </c>
    </row>
    <row r="42" spans="1:88" s="946" customFormat="1">
      <c r="A42" s="1050" t="s">
        <v>254</v>
      </c>
      <c r="B42" s="1053"/>
      <c r="C42" s="1053"/>
      <c r="D42" s="1053"/>
      <c r="E42" s="1053"/>
      <c r="F42" s="1053"/>
      <c r="G42" s="1053"/>
      <c r="H42" s="1053"/>
      <c r="I42" s="1053"/>
      <c r="J42" s="1053"/>
      <c r="K42" s="1053"/>
      <c r="L42" s="1053"/>
      <c r="M42" s="1053"/>
      <c r="N42" s="1054"/>
      <c r="O42" s="1053"/>
      <c r="P42" s="1053"/>
      <c r="Q42" s="1053"/>
      <c r="R42" s="1053"/>
      <c r="S42" s="1055"/>
      <c r="T42" s="1055"/>
      <c r="U42" s="1055"/>
      <c r="V42" s="1055"/>
      <c r="W42" s="1055"/>
      <c r="X42" s="1055"/>
      <c r="Y42" s="1055"/>
      <c r="Z42" s="1055"/>
      <c r="AA42" s="1055"/>
      <c r="AB42" s="1055"/>
      <c r="AC42" s="1055"/>
      <c r="AD42" s="1056"/>
      <c r="AE42" s="1055"/>
      <c r="AF42" s="1055"/>
      <c r="AG42" s="1055"/>
      <c r="AH42" s="1055"/>
      <c r="AI42" s="1055"/>
      <c r="AJ42" s="1055"/>
      <c r="AK42" s="1055"/>
      <c r="AL42" s="1055"/>
      <c r="AM42" s="1055"/>
      <c r="AN42" s="1055"/>
      <c r="AO42" s="1055"/>
      <c r="AP42" s="1055"/>
      <c r="AQ42" s="1055"/>
      <c r="AR42" s="1055"/>
      <c r="AS42" s="1055"/>
      <c r="AT42" s="1055"/>
      <c r="AU42" s="1056"/>
      <c r="AV42" s="1058"/>
      <c r="AW42" s="1058"/>
      <c r="AX42" s="1079"/>
      <c r="AY42" s="1073"/>
      <c r="AZ42" s="1080"/>
      <c r="BA42" s="1073"/>
      <c r="BB42" s="1073"/>
      <c r="BC42" s="1082"/>
      <c r="BD42" s="1172"/>
      <c r="BE42" s="1082">
        <v>650</v>
      </c>
      <c r="BF42" s="1082">
        <v>600</v>
      </c>
      <c r="BG42" s="1082">
        <v>435</v>
      </c>
      <c r="BH42" s="1055"/>
      <c r="BI42" s="1082">
        <v>440</v>
      </c>
      <c r="BJ42" s="1082">
        <v>495</v>
      </c>
      <c r="BK42" s="1082">
        <v>520</v>
      </c>
      <c r="BL42" s="1082">
        <v>520</v>
      </c>
      <c r="BM42" s="1055"/>
      <c r="BN42" s="1091">
        <v>350</v>
      </c>
      <c r="BO42" s="1055"/>
      <c r="BP42" s="1056">
        <v>355</v>
      </c>
      <c r="BQ42" s="1082">
        <v>360</v>
      </c>
      <c r="BR42" s="1056">
        <v>445</v>
      </c>
      <c r="BS42" s="1082">
        <v>425</v>
      </c>
      <c r="BT42" s="1108">
        <v>475</v>
      </c>
      <c r="BU42" s="1117">
        <v>570</v>
      </c>
      <c r="BV42" s="1054"/>
      <c r="BW42" s="1117">
        <v>290</v>
      </c>
      <c r="BX42" s="1091">
        <v>345</v>
      </c>
      <c r="BY42" s="1117">
        <v>280</v>
      </c>
      <c r="BZ42" s="1091">
        <v>345</v>
      </c>
      <c r="CA42" s="1117">
        <v>355</v>
      </c>
      <c r="CB42" s="1117">
        <v>365</v>
      </c>
      <c r="CC42" s="1056">
        <v>375</v>
      </c>
      <c r="CD42" s="1056">
        <v>440</v>
      </c>
      <c r="CE42" s="1056">
        <v>460</v>
      </c>
      <c r="CF42" s="1054">
        <v>460</v>
      </c>
      <c r="CG42" s="1091">
        <v>580</v>
      </c>
      <c r="CH42" s="1123">
        <v>580</v>
      </c>
      <c r="CI42" s="1123">
        <v>560</v>
      </c>
      <c r="CJ42" s="1123">
        <v>530</v>
      </c>
    </row>
    <row r="43" spans="1:88" s="946" customFormat="1">
      <c r="A43" s="1050" t="s">
        <v>279</v>
      </c>
      <c r="B43" s="1053"/>
      <c r="C43" s="1053"/>
      <c r="D43" s="1053"/>
      <c r="E43" s="1053"/>
      <c r="F43" s="1053"/>
      <c r="G43" s="1053"/>
      <c r="H43" s="1053"/>
      <c r="I43" s="1053"/>
      <c r="J43" s="1053"/>
      <c r="K43" s="1053"/>
      <c r="L43" s="1053"/>
      <c r="M43" s="1053"/>
      <c r="N43" s="1054"/>
      <c r="O43" s="1053"/>
      <c r="P43" s="1053"/>
      <c r="Q43" s="1053"/>
      <c r="R43" s="1053"/>
      <c r="S43" s="1055"/>
      <c r="T43" s="1055"/>
      <c r="U43" s="1055"/>
      <c r="V43" s="1055"/>
      <c r="W43" s="1055"/>
      <c r="X43" s="1055"/>
      <c r="Y43" s="1055"/>
      <c r="Z43" s="1055"/>
      <c r="AA43" s="1055"/>
      <c r="AB43" s="1055"/>
      <c r="AC43" s="1055"/>
      <c r="AD43" s="1056"/>
      <c r="AE43" s="1055"/>
      <c r="AF43" s="1055"/>
      <c r="AG43" s="1055"/>
      <c r="AH43" s="1055"/>
      <c r="AI43" s="1055"/>
      <c r="AJ43" s="1055"/>
      <c r="AK43" s="1055"/>
      <c r="AL43" s="1055"/>
      <c r="AM43" s="1055"/>
      <c r="AN43" s="1055"/>
      <c r="AO43" s="1055"/>
      <c r="AP43" s="1055"/>
      <c r="AQ43" s="1055"/>
      <c r="AR43" s="1055"/>
      <c r="AS43" s="1055"/>
      <c r="AT43" s="1055"/>
      <c r="AU43" s="1056"/>
      <c r="AV43" s="1058"/>
      <c r="AW43" s="1058"/>
      <c r="AX43" s="1079"/>
      <c r="AY43" s="1073"/>
      <c r="AZ43" s="1080"/>
      <c r="BA43" s="1073"/>
      <c r="BB43" s="1073"/>
      <c r="BC43" s="1082"/>
      <c r="BD43" s="1172"/>
      <c r="BE43" s="1082"/>
      <c r="BF43" s="1082"/>
      <c r="BG43" s="1082"/>
      <c r="BH43" s="1055"/>
      <c r="BI43" s="1082"/>
      <c r="BJ43" s="1082"/>
      <c r="BK43" s="1082"/>
      <c r="BL43" s="1082"/>
      <c r="BM43" s="1055"/>
      <c r="BN43" s="1091"/>
      <c r="BO43" s="1055"/>
      <c r="BP43" s="1056"/>
      <c r="BQ43" s="1082"/>
      <c r="BR43" s="1056"/>
      <c r="BS43" s="1082"/>
      <c r="BT43" s="1108"/>
      <c r="BU43" s="1117"/>
      <c r="BV43" s="1054"/>
      <c r="BW43" s="1056">
        <v>285</v>
      </c>
      <c r="BX43" s="1117">
        <v>305</v>
      </c>
      <c r="BY43" s="1117">
        <v>325</v>
      </c>
      <c r="BZ43" s="1117">
        <v>312.5</v>
      </c>
      <c r="CA43" s="1117">
        <v>330</v>
      </c>
      <c r="CB43" s="1117">
        <v>345</v>
      </c>
      <c r="CC43" s="1117">
        <v>370</v>
      </c>
      <c r="CD43" s="1117">
        <v>445</v>
      </c>
      <c r="CE43" s="1056">
        <v>460</v>
      </c>
      <c r="CF43" s="1162">
        <v>465</v>
      </c>
      <c r="CG43" s="1162">
        <v>565</v>
      </c>
      <c r="CH43" s="1156">
        <v>580</v>
      </c>
      <c r="CI43" s="1156">
        <v>550</v>
      </c>
      <c r="CJ43" s="1156">
        <v>503</v>
      </c>
    </row>
    <row r="44" spans="1:88" s="946" customFormat="1">
      <c r="A44" s="1051"/>
      <c r="B44" s="1053"/>
      <c r="C44" s="1053"/>
      <c r="D44" s="1053"/>
      <c r="E44" s="1053"/>
      <c r="F44" s="1053"/>
      <c r="G44" s="1053"/>
      <c r="H44" s="1053"/>
      <c r="I44" s="1053"/>
      <c r="J44" s="1053"/>
      <c r="K44" s="1053"/>
      <c r="L44" s="1053"/>
      <c r="M44" s="1053"/>
      <c r="N44" s="1054"/>
      <c r="O44" s="1053"/>
      <c r="P44" s="1053"/>
      <c r="Q44" s="1053"/>
      <c r="R44" s="1053"/>
      <c r="S44" s="1055"/>
      <c r="T44" s="1055"/>
      <c r="U44" s="1055"/>
      <c r="V44" s="1055"/>
      <c r="W44" s="1055"/>
      <c r="X44" s="1055"/>
      <c r="Y44" s="1055"/>
      <c r="Z44" s="1055"/>
      <c r="AA44" s="1055"/>
      <c r="AB44" s="1055"/>
      <c r="AC44" s="1055"/>
      <c r="AD44" s="1056"/>
      <c r="AE44" s="1055"/>
      <c r="AF44" s="1055"/>
      <c r="AG44" s="1055"/>
      <c r="AH44" s="1055"/>
      <c r="AI44" s="1055"/>
      <c r="AJ44" s="1055"/>
      <c r="AK44" s="1055"/>
      <c r="AL44" s="1055"/>
      <c r="AM44" s="1055"/>
      <c r="AN44" s="1055"/>
      <c r="AO44" s="1055"/>
      <c r="AP44" s="1055"/>
      <c r="AQ44" s="1055"/>
      <c r="AR44" s="1055"/>
      <c r="AS44" s="1055"/>
      <c r="AT44" s="1055"/>
      <c r="AU44" s="1056"/>
      <c r="AV44" s="1058"/>
      <c r="AW44" s="1058"/>
      <c r="AX44" s="1070"/>
      <c r="AY44" s="1058"/>
      <c r="AZ44" s="1070"/>
      <c r="BA44" s="1070"/>
      <c r="BB44" s="1070"/>
      <c r="BC44" s="1070"/>
      <c r="BD44" s="1070"/>
      <c r="BE44" s="1070"/>
      <c r="BF44" s="1070"/>
      <c r="BG44" s="1070"/>
      <c r="BH44" s="1070"/>
      <c r="BI44" s="1070"/>
      <c r="BJ44" s="1070"/>
      <c r="BK44" s="1053"/>
      <c r="BL44" s="1053"/>
      <c r="BM44" s="1053"/>
      <c r="BN44" s="1053"/>
      <c r="BO44" s="1053"/>
      <c r="BP44" s="1053"/>
      <c r="BQ44" s="1082"/>
      <c r="BR44" s="1053"/>
      <c r="BS44" s="1053"/>
      <c r="BT44" s="944"/>
      <c r="BU44" s="944"/>
      <c r="BV44" s="944"/>
      <c r="BW44" s="944"/>
    </row>
    <row r="45" spans="1:88" s="946" customFormat="1">
      <c r="A45" s="1064" t="s">
        <v>253</v>
      </c>
      <c r="B45" s="1065"/>
      <c r="C45" s="1065"/>
      <c r="D45" s="1065"/>
      <c r="E45" s="1065"/>
      <c r="F45" s="1065"/>
      <c r="G45" s="1065"/>
      <c r="H45" s="1065"/>
      <c r="I45" s="1065"/>
      <c r="J45" s="1065"/>
      <c r="K45" s="1065"/>
      <c r="L45" s="1065"/>
      <c r="M45" s="1065"/>
      <c r="N45" s="1066"/>
      <c r="O45" s="1065"/>
      <c r="P45" s="1065"/>
      <c r="Q45" s="1065"/>
      <c r="R45" s="1065"/>
      <c r="S45" s="1063"/>
      <c r="T45" s="1063"/>
      <c r="U45" s="1063"/>
      <c r="V45" s="1063"/>
      <c r="W45" s="1063"/>
      <c r="X45" s="1063"/>
      <c r="Y45" s="1063"/>
      <c r="Z45" s="1063"/>
      <c r="AA45" s="1063"/>
      <c r="AB45" s="1063"/>
      <c r="AC45" s="1063"/>
      <c r="AD45" s="1063"/>
      <c r="AE45" s="1063"/>
      <c r="AF45" s="1063"/>
      <c r="AG45" s="1063"/>
      <c r="AH45" s="1063"/>
      <c r="AI45" s="1063"/>
      <c r="AJ45" s="1063"/>
      <c r="AK45" s="1063"/>
      <c r="AL45" s="1063"/>
      <c r="AM45" s="1063"/>
      <c r="AN45" s="1063"/>
      <c r="AO45" s="1063"/>
      <c r="AP45" s="1063"/>
      <c r="AQ45" s="1063"/>
      <c r="AR45" s="1063"/>
      <c r="AS45" s="1063"/>
      <c r="AT45" s="1063"/>
      <c r="AU45" s="1063"/>
      <c r="AV45" s="1063"/>
      <c r="AW45" s="1063"/>
      <c r="AX45" s="1068">
        <f>AX6-AX21</f>
        <v>98.600000000000023</v>
      </c>
      <c r="AY45" s="1068">
        <f t="shared" ref="AY45:CE45" si="44">AY6-AY21</f>
        <v>149.33000000000004</v>
      </c>
      <c r="AZ45" s="1068">
        <f t="shared" si="44"/>
        <v>198.55499999999995</v>
      </c>
      <c r="BA45" s="1068">
        <f t="shared" si="44"/>
        <v>95.189999999999941</v>
      </c>
      <c r="BB45" s="1068">
        <f t="shared" si="44"/>
        <v>124.06000000000006</v>
      </c>
      <c r="BC45" s="1068">
        <f t="shared" si="44"/>
        <v>98.595000000000027</v>
      </c>
      <c r="BD45" s="1068">
        <f t="shared" si="44"/>
        <v>65.75</v>
      </c>
      <c r="BE45" s="1068">
        <f t="shared" si="44"/>
        <v>35.335000000000036</v>
      </c>
      <c r="BF45" s="1068">
        <f t="shared" si="44"/>
        <v>-65.410000000000082</v>
      </c>
      <c r="BG45" s="1068">
        <f t="shared" si="44"/>
        <v>38.25</v>
      </c>
      <c r="BH45" s="1068">
        <f t="shared" si="44"/>
        <v>70.773333333333255</v>
      </c>
      <c r="BI45" s="1068">
        <f t="shared" si="44"/>
        <v>86.509999999999991</v>
      </c>
      <c r="BJ45" s="1068">
        <f t="shared" si="44"/>
        <v>69.269999999999982</v>
      </c>
      <c r="BK45" s="1068">
        <f t="shared" si="44"/>
        <v>70.980000000000018</v>
      </c>
      <c r="BL45" s="1068">
        <f t="shared" si="44"/>
        <v>26.050000000000068</v>
      </c>
      <c r="BM45" s="1068">
        <f t="shared" si="44"/>
        <v>51.099999999999966</v>
      </c>
      <c r="BN45" s="1068">
        <f t="shared" si="44"/>
        <v>165.45000000000005</v>
      </c>
      <c r="BO45" s="1068">
        <f t="shared" si="44"/>
        <v>89.324999999999989</v>
      </c>
      <c r="BP45" s="1068">
        <f t="shared" si="44"/>
        <v>155.76999999999998</v>
      </c>
      <c r="BQ45" s="1068">
        <f t="shared" si="44"/>
        <v>129.63</v>
      </c>
      <c r="BR45" s="1068">
        <f t="shared" si="44"/>
        <v>110.5</v>
      </c>
      <c r="BS45" s="1068">
        <f t="shared" si="44"/>
        <v>167.57499999999993</v>
      </c>
      <c r="BT45" s="1068">
        <f t="shared" si="44"/>
        <v>74.295000000000073</v>
      </c>
      <c r="BU45" s="1068">
        <f t="shared" si="44"/>
        <v>-64.800000000000011</v>
      </c>
      <c r="BV45" s="1068">
        <f t="shared" si="44"/>
        <v>-109.03818181818184</v>
      </c>
      <c r="BW45" s="1068">
        <f t="shared" si="44"/>
        <v>-99.799999999999983</v>
      </c>
      <c r="BX45" s="1068">
        <f t="shared" si="44"/>
        <v>-90.466666666666669</v>
      </c>
      <c r="BY45" s="1068">
        <f t="shared" si="44"/>
        <v>42.730000000000018</v>
      </c>
      <c r="BZ45" s="1068">
        <f t="shared" si="44"/>
        <v>51.916666666666686</v>
      </c>
      <c r="CA45" s="1068">
        <f t="shared" si="44"/>
        <v>45.599999999999909</v>
      </c>
      <c r="CB45" s="1068">
        <f t="shared" si="44"/>
        <v>37.226969696969661</v>
      </c>
      <c r="CC45" s="1068">
        <f t="shared" si="44"/>
        <v>17.986666666666736</v>
      </c>
      <c r="CD45" s="1068">
        <f t="shared" si="44"/>
        <v>-55.550000000000011</v>
      </c>
      <c r="CE45" s="1068">
        <f t="shared" si="44"/>
        <v>-15.523333333333255</v>
      </c>
      <c r="CF45" s="1068">
        <f>CF6-CF21</f>
        <v>38.053333333333342</v>
      </c>
      <c r="CG45" s="1068">
        <f>CG6-CG21</f>
        <v>-22.376666666666665</v>
      </c>
      <c r="CH45" s="1068">
        <f>CH6-CH21</f>
        <v>-26.333333333333371</v>
      </c>
      <c r="CI45" s="1068">
        <f>CI6-CI21</f>
        <v>11.766666666666652</v>
      </c>
      <c r="CJ45" s="1068">
        <f>CJ6-CJ21</f>
        <v>542.81999999999994</v>
      </c>
    </row>
    <row r="46" spans="1:88" s="946" customFormat="1">
      <c r="A46" s="1171"/>
      <c r="B46" s="944"/>
      <c r="C46" s="944"/>
      <c r="D46" s="944"/>
      <c r="E46" s="944"/>
      <c r="F46" s="944"/>
      <c r="G46" s="944"/>
      <c r="H46" s="944"/>
      <c r="I46" s="944"/>
      <c r="J46" s="944"/>
      <c r="K46" s="944"/>
      <c r="L46" s="944"/>
      <c r="M46" s="944"/>
      <c r="N46" s="945"/>
      <c r="O46" s="944"/>
      <c r="P46" s="944"/>
      <c r="Q46" s="944"/>
      <c r="R46" s="944"/>
      <c r="AD46" s="959"/>
      <c r="AU46" s="959"/>
      <c r="BB46" s="1049"/>
    </row>
    <row r="47" spans="1:88">
      <c r="D47" s="948"/>
      <c r="E47" s="948"/>
      <c r="F47" s="948"/>
      <c r="G47" s="948"/>
      <c r="H47" s="948"/>
      <c r="I47" s="948"/>
      <c r="J47" s="948"/>
      <c r="K47" s="948"/>
      <c r="L47" s="948"/>
      <c r="M47" s="948"/>
      <c r="BU47" s="1118"/>
    </row>
    <row r="48" spans="1:88">
      <c r="D48" s="948"/>
      <c r="E48" s="948"/>
      <c r="F48" s="948"/>
      <c r="G48" s="948"/>
      <c r="H48" s="948"/>
      <c r="I48" s="948"/>
      <c r="J48" s="948"/>
      <c r="K48" s="948"/>
      <c r="L48" s="948"/>
      <c r="M48" s="948"/>
    </row>
    <row r="425" spans="1:80" s="947" customFormat="1">
      <c r="A425" s="880"/>
      <c r="I425" s="947">
        <v>333</v>
      </c>
      <c r="N425" s="949"/>
      <c r="S425" s="880"/>
      <c r="T425" s="880"/>
      <c r="U425" s="880"/>
      <c r="V425" s="880"/>
      <c r="W425" s="880"/>
      <c r="X425" s="880"/>
      <c r="Y425" s="880"/>
      <c r="Z425" s="880"/>
      <c r="AA425" s="880"/>
      <c r="AB425" s="880"/>
      <c r="AC425" s="880"/>
      <c r="AD425" s="956"/>
      <c r="AE425" s="880"/>
      <c r="AF425" s="880"/>
      <c r="AG425" s="880"/>
      <c r="AH425" s="880"/>
      <c r="AI425" s="880"/>
      <c r="AJ425" s="880"/>
      <c r="AK425" s="880"/>
      <c r="AL425" s="880"/>
      <c r="AM425" s="880"/>
      <c r="AN425" s="880"/>
      <c r="AO425" s="880"/>
      <c r="AP425" s="880"/>
      <c r="AQ425" s="880"/>
      <c r="AR425" s="880"/>
      <c r="AS425" s="880"/>
      <c r="AT425" s="880"/>
      <c r="AU425" s="880"/>
      <c r="AV425" s="880"/>
      <c r="AW425" s="880"/>
      <c r="AX425" s="880"/>
      <c r="AY425" s="880"/>
      <c r="AZ425" s="880"/>
      <c r="BA425" s="880"/>
      <c r="BB425" s="875"/>
      <c r="BC425" s="880"/>
      <c r="BD425" s="880"/>
      <c r="BE425" s="880"/>
      <c r="BF425" s="880"/>
      <c r="BG425" s="880"/>
      <c r="BH425" s="880"/>
      <c r="BI425" s="880"/>
      <c r="BJ425" s="880"/>
      <c r="BK425" s="880"/>
      <c r="BL425" s="880"/>
      <c r="BM425" s="880"/>
      <c r="BN425" s="880"/>
      <c r="BO425" s="880"/>
      <c r="BP425" s="880"/>
      <c r="BQ425" s="880"/>
      <c r="BR425" s="880"/>
      <c r="BS425" s="880"/>
      <c r="BT425" s="880"/>
      <c r="BU425" s="880"/>
      <c r="BV425" s="880"/>
      <c r="BW425" s="880"/>
      <c r="BX425" s="880"/>
      <c r="BY425" s="880"/>
      <c r="BZ425" s="880"/>
      <c r="CA425" s="880"/>
      <c r="CB425" s="880"/>
    </row>
    <row r="570" spans="14:14">
      <c r="N570" s="949">
        <v>32.659999999999997</v>
      </c>
    </row>
    <row r="572" spans="14:14">
      <c r="N572" s="949">
        <v>31.45</v>
      </c>
    </row>
    <row r="578" spans="14:14">
      <c r="N578" s="949">
        <v>26.62</v>
      </c>
    </row>
  </sheetData>
  <mergeCells count="9">
    <mergeCell ref="BH2:BS2"/>
    <mergeCell ref="BT2:CC2"/>
    <mergeCell ref="CF2:CJ2"/>
    <mergeCell ref="B2:M2"/>
    <mergeCell ref="N2:R2"/>
    <mergeCell ref="S2:AD2"/>
    <mergeCell ref="AE2:AI2"/>
    <mergeCell ref="AJ2:AU2"/>
    <mergeCell ref="AV2:BG2"/>
  </mergeCell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CL578"/>
  <sheetViews>
    <sheetView tabSelected="1" zoomScale="80" zoomScaleNormal="80" workbookViewId="0">
      <selection activeCell="CQ40" sqref="CQ40"/>
    </sheetView>
  </sheetViews>
  <sheetFormatPr defaultColWidth="9.125" defaultRowHeight="18"/>
  <cols>
    <col min="1" max="1" width="38.625" style="880" customWidth="1"/>
    <col min="2" max="12" width="12.5" style="947" hidden="1" customWidth="1"/>
    <col min="13" max="13" width="11.5" style="947" hidden="1" customWidth="1"/>
    <col min="14" max="14" width="12.5" style="949" hidden="1" customWidth="1"/>
    <col min="15" max="17" width="12.5" style="947" hidden="1" customWidth="1"/>
    <col min="18" max="18" width="11.875" style="947" hidden="1" customWidth="1"/>
    <col min="19" max="20" width="10.5" style="880" hidden="1" customWidth="1"/>
    <col min="21" max="21" width="11.125" style="880" hidden="1" customWidth="1"/>
    <col min="22" max="22" width="10.875" style="880" hidden="1" customWidth="1"/>
    <col min="23" max="23" width="11.5" style="880" hidden="1" customWidth="1"/>
    <col min="24" max="24" width="10.5" style="880" hidden="1" customWidth="1"/>
    <col min="25" max="25" width="9.5" style="880" hidden="1" customWidth="1"/>
    <col min="26" max="26" width="11.125" style="880" hidden="1" customWidth="1"/>
    <col min="27" max="28" width="10.5" style="880" hidden="1" customWidth="1"/>
    <col min="29" max="29" width="10.875" style="880" hidden="1" customWidth="1"/>
    <col min="30" max="30" width="12.5" style="956" hidden="1" customWidth="1"/>
    <col min="31" max="35" width="9.5" style="880" hidden="1" customWidth="1"/>
    <col min="36" max="37" width="10.125" style="880" hidden="1" customWidth="1"/>
    <col min="38" max="38" width="11.125" style="880" hidden="1" customWidth="1"/>
    <col min="39" max="39" width="10.875" style="880" hidden="1" customWidth="1"/>
    <col min="40" max="40" width="11" style="880" hidden="1" customWidth="1"/>
    <col min="41" max="41" width="10.5" style="880" hidden="1" customWidth="1"/>
    <col min="42" max="42" width="9.125" style="880" hidden="1" customWidth="1"/>
    <col min="43" max="43" width="11.125" style="880" hidden="1" customWidth="1"/>
    <col min="44" max="45" width="10.5" style="880" hidden="1" customWidth="1"/>
    <col min="46" max="46" width="10.875" style="880" hidden="1" customWidth="1"/>
    <col min="47" max="48" width="11.875" style="880" hidden="1" customWidth="1"/>
    <col min="49" max="49" width="9.5" style="880" hidden="1" customWidth="1"/>
    <col min="50" max="50" width="11.5" style="880" hidden="1" customWidth="1"/>
    <col min="51" max="51" width="9.5" style="880" hidden="1" customWidth="1"/>
    <col min="52" max="52" width="10" style="880" hidden="1" customWidth="1"/>
    <col min="53" max="53" width="9.5" style="880" hidden="1" customWidth="1"/>
    <col min="54" max="54" width="9.125" style="875" hidden="1" customWidth="1"/>
    <col min="55" max="55" width="9.625" style="880" hidden="1" customWidth="1"/>
    <col min="56" max="56" width="9.5" style="880" hidden="1" customWidth="1"/>
    <col min="57" max="57" width="9.125" style="880" hidden="1" customWidth="1"/>
    <col min="58" max="58" width="9.875" style="880" hidden="1" customWidth="1"/>
    <col min="59" max="59" width="9.5" style="880" hidden="1" customWidth="1"/>
    <col min="60" max="64" width="12.5" style="880" hidden="1" customWidth="1"/>
    <col min="65" max="69" width="10.125" style="880" hidden="1" customWidth="1"/>
    <col min="70" max="70" width="11.375" style="880" hidden="1" customWidth="1"/>
    <col min="71" max="71" width="9.5" style="880" hidden="1" customWidth="1"/>
    <col min="72" max="75" width="9.75" style="880" hidden="1" customWidth="1"/>
    <col min="76" max="76" width="11.25" style="880" hidden="1" customWidth="1"/>
    <col min="77" max="78" width="10.5" style="880" hidden="1" customWidth="1"/>
    <col min="79" max="79" width="11.375" style="880" hidden="1" customWidth="1"/>
    <col min="80" max="80" width="10" style="880" hidden="1" customWidth="1"/>
    <col min="81" max="82" width="11.5" style="880" hidden="1" customWidth="1"/>
    <col min="83" max="83" width="11.625" style="880" hidden="1" customWidth="1"/>
    <col min="84" max="86" width="12.875" style="880" customWidth="1"/>
    <col min="87" max="87" width="14" style="880" customWidth="1"/>
    <col min="88" max="88" width="14.5" style="880" customWidth="1"/>
    <col min="89" max="89" width="14.25" style="880" customWidth="1"/>
    <col min="90" max="90" width="53.875" style="880" customWidth="1"/>
    <col min="91" max="16384" width="9.125" style="880"/>
  </cols>
  <sheetData>
    <row r="1" spans="1:89" ht="18.75" thickBot="1">
      <c r="A1" s="876" t="s">
        <v>396</v>
      </c>
      <c r="B1" s="877"/>
      <c r="C1" s="877"/>
      <c r="D1" s="877"/>
      <c r="E1" s="877"/>
      <c r="F1" s="877"/>
      <c r="G1" s="877"/>
      <c r="H1" s="877"/>
      <c r="I1" s="877"/>
      <c r="J1" s="877"/>
      <c r="K1" s="877"/>
      <c r="L1" s="878"/>
      <c r="M1" s="878"/>
      <c r="N1" s="879"/>
      <c r="O1" s="879"/>
      <c r="P1" s="879"/>
      <c r="Q1" s="879"/>
      <c r="R1" s="879"/>
      <c r="BB1" s="976"/>
    </row>
    <row r="2" spans="1:89" ht="18.75" thickBot="1">
      <c r="A2" s="970"/>
      <c r="B2" s="1213" t="s">
        <v>1</v>
      </c>
      <c r="C2" s="1214"/>
      <c r="D2" s="1214"/>
      <c r="E2" s="1214"/>
      <c r="F2" s="1214"/>
      <c r="G2" s="1214"/>
      <c r="H2" s="1214"/>
      <c r="I2" s="1214"/>
      <c r="J2" s="1214"/>
      <c r="K2" s="1214"/>
      <c r="L2" s="1214"/>
      <c r="M2" s="1215"/>
      <c r="N2" s="1216">
        <v>2015</v>
      </c>
      <c r="O2" s="1216"/>
      <c r="P2" s="1216"/>
      <c r="Q2" s="1216"/>
      <c r="R2" s="1217"/>
      <c r="S2" s="1218" t="s">
        <v>1</v>
      </c>
      <c r="T2" s="1219"/>
      <c r="U2" s="1219"/>
      <c r="V2" s="1219"/>
      <c r="W2" s="1219"/>
      <c r="X2" s="1219"/>
      <c r="Y2" s="1219"/>
      <c r="Z2" s="1219"/>
      <c r="AA2" s="1219"/>
      <c r="AB2" s="1219"/>
      <c r="AC2" s="1219"/>
      <c r="AD2" s="1220"/>
      <c r="AE2" s="1221">
        <v>2016</v>
      </c>
      <c r="AF2" s="1222"/>
      <c r="AG2" s="1222"/>
      <c r="AH2" s="1222"/>
      <c r="AI2" s="1222"/>
      <c r="AJ2" s="1223" t="s">
        <v>1</v>
      </c>
      <c r="AK2" s="1224"/>
      <c r="AL2" s="1224"/>
      <c r="AM2" s="1224"/>
      <c r="AN2" s="1224"/>
      <c r="AO2" s="1224"/>
      <c r="AP2" s="1224"/>
      <c r="AQ2" s="1224"/>
      <c r="AR2" s="1224"/>
      <c r="AS2" s="1224"/>
      <c r="AT2" s="1224"/>
      <c r="AU2" s="1225"/>
      <c r="AV2" s="1226" t="s">
        <v>245</v>
      </c>
      <c r="AW2" s="1227"/>
      <c r="AX2" s="1227"/>
      <c r="AY2" s="1227"/>
      <c r="AZ2" s="1227"/>
      <c r="BA2" s="1227"/>
      <c r="BB2" s="1227"/>
      <c r="BC2" s="1227"/>
      <c r="BD2" s="1227"/>
      <c r="BE2" s="1227"/>
      <c r="BF2" s="1227"/>
      <c r="BG2" s="1228"/>
      <c r="BH2" s="1231">
        <v>2019</v>
      </c>
      <c r="BI2" s="1232"/>
      <c r="BJ2" s="1232"/>
      <c r="BK2" s="1232"/>
      <c r="BL2" s="1232"/>
      <c r="BM2" s="1232"/>
      <c r="BN2" s="1232"/>
      <c r="BO2" s="1232"/>
      <c r="BP2" s="1232"/>
      <c r="BQ2" s="1232"/>
      <c r="BR2" s="1232"/>
      <c r="BS2" s="1232"/>
      <c r="BT2" s="1229">
        <v>2020</v>
      </c>
      <c r="BU2" s="1230"/>
      <c r="BV2" s="1230"/>
      <c r="BW2" s="1230"/>
      <c r="BX2" s="1230"/>
      <c r="BY2" s="1230"/>
      <c r="BZ2" s="1230"/>
      <c r="CA2" s="1230"/>
      <c r="CB2" s="1230"/>
      <c r="CC2" s="1230"/>
      <c r="CD2" s="1124"/>
      <c r="CE2" s="1124"/>
      <c r="CF2" s="1236">
        <v>2021</v>
      </c>
      <c r="CG2" s="1236"/>
      <c r="CH2" s="1236"/>
      <c r="CI2" s="1236"/>
      <c r="CJ2" s="1236"/>
      <c r="CK2" s="1236"/>
    </row>
    <row r="3" spans="1:89" ht="18.75" thickBot="1">
      <c r="A3" s="1006" t="s">
        <v>246</v>
      </c>
      <c r="B3" s="881">
        <v>42005</v>
      </c>
      <c r="C3" s="882">
        <v>42036</v>
      </c>
      <c r="D3" s="882">
        <v>42064</v>
      </c>
      <c r="E3" s="882">
        <v>42095</v>
      </c>
      <c r="F3" s="882">
        <v>42125</v>
      </c>
      <c r="G3" s="882">
        <v>42156</v>
      </c>
      <c r="H3" s="882">
        <v>42186</v>
      </c>
      <c r="I3" s="882">
        <v>42217</v>
      </c>
      <c r="J3" s="882">
        <v>42248</v>
      </c>
      <c r="K3" s="883">
        <v>42278</v>
      </c>
      <c r="L3" s="883">
        <v>42309</v>
      </c>
      <c r="M3" s="884">
        <v>42339</v>
      </c>
      <c r="N3" s="885" t="s">
        <v>55</v>
      </c>
      <c r="O3" s="882" t="s">
        <v>233</v>
      </c>
      <c r="P3" s="886" t="s">
        <v>234</v>
      </c>
      <c r="Q3" s="882" t="s">
        <v>235</v>
      </c>
      <c r="R3" s="887">
        <v>2015</v>
      </c>
      <c r="S3" s="888">
        <v>42370</v>
      </c>
      <c r="T3" s="889">
        <v>42401</v>
      </c>
      <c r="U3" s="889">
        <v>42430</v>
      </c>
      <c r="V3" s="889">
        <v>42461</v>
      </c>
      <c r="W3" s="889">
        <v>42491</v>
      </c>
      <c r="X3" s="889">
        <v>42522</v>
      </c>
      <c r="Y3" s="889">
        <v>42552</v>
      </c>
      <c r="Z3" s="889">
        <v>42583</v>
      </c>
      <c r="AA3" s="889">
        <v>42614</v>
      </c>
      <c r="AB3" s="952">
        <v>42644</v>
      </c>
      <c r="AC3" s="960">
        <v>42675</v>
      </c>
      <c r="AD3" s="955">
        <v>42705</v>
      </c>
      <c r="AE3" s="890" t="s">
        <v>79</v>
      </c>
      <c r="AF3" s="891" t="s">
        <v>80</v>
      </c>
      <c r="AG3" s="891" t="s">
        <v>81</v>
      </c>
      <c r="AH3" s="891" t="s">
        <v>82</v>
      </c>
      <c r="AI3" s="966">
        <v>2016</v>
      </c>
      <c r="AJ3" s="1007">
        <v>42736</v>
      </c>
      <c r="AK3" s="963">
        <v>42767</v>
      </c>
      <c r="AL3" s="963">
        <v>42795</v>
      </c>
      <c r="AM3" s="963">
        <v>42826</v>
      </c>
      <c r="AN3" s="963">
        <v>42856</v>
      </c>
      <c r="AO3" s="963">
        <v>42887</v>
      </c>
      <c r="AP3" s="963">
        <v>42917</v>
      </c>
      <c r="AQ3" s="963">
        <v>42948</v>
      </c>
      <c r="AR3" s="963">
        <v>42979</v>
      </c>
      <c r="AS3" s="963">
        <v>43009</v>
      </c>
      <c r="AT3" s="963">
        <v>43040</v>
      </c>
      <c r="AU3" s="1008">
        <v>43070</v>
      </c>
      <c r="AV3" s="999">
        <v>43101</v>
      </c>
      <c r="AW3" s="964">
        <v>43132</v>
      </c>
      <c r="AX3" s="964">
        <v>43160</v>
      </c>
      <c r="AY3" s="964">
        <v>43191</v>
      </c>
      <c r="AZ3" s="964">
        <v>43221</v>
      </c>
      <c r="BA3" s="964">
        <v>43252</v>
      </c>
      <c r="BB3" s="965">
        <v>43283</v>
      </c>
      <c r="BC3" s="965">
        <v>43315</v>
      </c>
      <c r="BD3" s="965">
        <v>43347</v>
      </c>
      <c r="BE3" s="965">
        <v>43378</v>
      </c>
      <c r="BF3" s="965">
        <v>43410</v>
      </c>
      <c r="BG3" s="965">
        <v>43441</v>
      </c>
      <c r="BH3" s="1109">
        <v>43466</v>
      </c>
      <c r="BI3" s="1109">
        <v>43497</v>
      </c>
      <c r="BJ3" s="1109">
        <v>43526</v>
      </c>
      <c r="BK3" s="1109">
        <v>43556</v>
      </c>
      <c r="BL3" s="1110">
        <v>43586</v>
      </c>
      <c r="BM3" s="1110">
        <v>43617</v>
      </c>
      <c r="BN3" s="1110">
        <v>43647</v>
      </c>
      <c r="BO3" s="1110">
        <v>43678</v>
      </c>
      <c r="BP3" s="1110">
        <v>43709</v>
      </c>
      <c r="BQ3" s="1110">
        <v>43739</v>
      </c>
      <c r="BR3" s="1110">
        <v>43770</v>
      </c>
      <c r="BS3" s="1111">
        <v>43800</v>
      </c>
      <c r="BT3" s="1120">
        <v>43832</v>
      </c>
      <c r="BU3" s="1114">
        <v>43863</v>
      </c>
      <c r="BV3" s="1114">
        <v>43892</v>
      </c>
      <c r="BW3" s="1114">
        <v>43923</v>
      </c>
      <c r="BX3" s="1114">
        <v>43952</v>
      </c>
      <c r="BY3" s="1114">
        <v>43983</v>
      </c>
      <c r="BZ3" s="1114">
        <v>44013</v>
      </c>
      <c r="CA3" s="1114">
        <v>44044</v>
      </c>
      <c r="CB3" s="1114">
        <v>44075</v>
      </c>
      <c r="CC3" s="1114">
        <v>44105</v>
      </c>
      <c r="CD3" s="1114">
        <v>44136</v>
      </c>
      <c r="CE3" s="1114">
        <v>44166</v>
      </c>
      <c r="CF3" s="1114">
        <v>44197</v>
      </c>
      <c r="CG3" s="1114">
        <v>44228</v>
      </c>
      <c r="CH3" s="1114">
        <v>44256</v>
      </c>
      <c r="CI3" s="1130">
        <v>44287</v>
      </c>
      <c r="CJ3" s="1130">
        <v>44317</v>
      </c>
      <c r="CK3" s="1130">
        <v>44349</v>
      </c>
    </row>
    <row r="4" spans="1:89">
      <c r="A4" s="971" t="s">
        <v>247</v>
      </c>
      <c r="B4" s="1005">
        <v>45.574285714285715</v>
      </c>
      <c r="C4" s="893">
        <v>55.847249999999995</v>
      </c>
      <c r="D4" s="893">
        <v>54.657727272727271</v>
      </c>
      <c r="E4" s="893">
        <v>58.549523809523819</v>
      </c>
      <c r="F4" s="893">
        <v>63.556999999999995</v>
      </c>
      <c r="G4" s="893">
        <v>61.788095238095245</v>
      </c>
      <c r="H4" s="893">
        <v>56.154130434782623</v>
      </c>
      <c r="I4" s="893">
        <v>47.872619047619047</v>
      </c>
      <c r="J4" s="893">
        <v>45.37909090909092</v>
      </c>
      <c r="K4" s="894">
        <v>45.838636363636354</v>
      </c>
      <c r="L4" s="894">
        <v>41.794047619047618</v>
      </c>
      <c r="M4" s="895">
        <v>34.515217391304354</v>
      </c>
      <c r="N4" s="892">
        <f>AVERAGE(B4:D4)</f>
        <v>52.026420995670996</v>
      </c>
      <c r="O4" s="893">
        <f>AVERAGE(E4:G4)</f>
        <v>61.29820634920636</v>
      </c>
      <c r="P4" s="893">
        <f>AVERAGE(H4:J4)</f>
        <v>49.801946797164192</v>
      </c>
      <c r="Q4" s="893">
        <f>AVERAGE(K4:M4)</f>
        <v>40.715967124662775</v>
      </c>
      <c r="R4" s="895">
        <f>AVERAGE(B4:M4)</f>
        <v>50.960635316676083</v>
      </c>
      <c r="S4" s="896">
        <v>26.809500000000003</v>
      </c>
      <c r="T4" s="897">
        <v>29.4</v>
      </c>
      <c r="U4" s="897">
        <v>35.1</v>
      </c>
      <c r="V4" s="897">
        <v>39.028095238095247</v>
      </c>
      <c r="W4" s="897">
        <v>44.267727272727271</v>
      </c>
      <c r="X4" s="897">
        <v>46.370526315789469</v>
      </c>
      <c r="Y4" s="897">
        <v>42.46</v>
      </c>
      <c r="Z4" s="897">
        <v>43.702272727272721</v>
      </c>
      <c r="AA4" s="897">
        <v>43.329523809523813</v>
      </c>
      <c r="AB4" s="953">
        <v>48.984523809523807</v>
      </c>
      <c r="AC4" s="961">
        <v>43.864545454545457</v>
      </c>
      <c r="AD4" s="957">
        <v>52.097619047619055</v>
      </c>
      <c r="AE4" s="898">
        <f t="shared" ref="AE4:AE7" si="0">AVERAGE(S4:U4)</f>
        <v>30.436500000000006</v>
      </c>
      <c r="AF4" s="899">
        <f t="shared" ref="AF4:AF7" si="1">AVERAGE(V4:X4)</f>
        <v>43.222116275537331</v>
      </c>
      <c r="AG4" s="899">
        <f>AVERAGE(Y4:AA4)</f>
        <v>43.163932178932178</v>
      </c>
      <c r="AH4" s="899">
        <f>AVERAGE(AB4:AD4)</f>
        <v>48.315562770562771</v>
      </c>
      <c r="AI4" s="967">
        <f t="shared" ref="AI4:AI7" si="2">AVERAGE(S4:AD4)</f>
        <v>41.284527806258076</v>
      </c>
      <c r="AJ4" s="997">
        <v>53.72</v>
      </c>
      <c r="AK4" s="969">
        <v>54.44</v>
      </c>
      <c r="AL4" s="969">
        <v>51.2</v>
      </c>
      <c r="AM4" s="969">
        <v>52.29</v>
      </c>
      <c r="AN4" s="969">
        <v>50.54</v>
      </c>
      <c r="AO4" s="969">
        <v>46.47</v>
      </c>
      <c r="AP4" s="969">
        <v>47.57</v>
      </c>
      <c r="AQ4" s="969">
        <v>50.22</v>
      </c>
      <c r="AR4" s="969">
        <v>53.668499999999995</v>
      </c>
      <c r="AS4" s="969">
        <v>55.55</v>
      </c>
      <c r="AT4" s="969">
        <v>60.82</v>
      </c>
      <c r="AU4" s="1000">
        <v>61.6</v>
      </c>
      <c r="AV4" s="969">
        <v>66.19</v>
      </c>
      <c r="AW4" s="969">
        <v>62.72</v>
      </c>
      <c r="AX4" s="969">
        <v>62.74</v>
      </c>
      <c r="AY4" s="969">
        <v>68.27</v>
      </c>
      <c r="AZ4" s="969">
        <v>74.41</v>
      </c>
      <c r="BA4" s="969">
        <v>73.59</v>
      </c>
      <c r="BB4" s="969">
        <v>73.12</v>
      </c>
      <c r="BC4" s="969">
        <v>72.489999999999995</v>
      </c>
      <c r="BD4" s="969">
        <v>75</v>
      </c>
      <c r="BE4" s="969">
        <v>79.39</v>
      </c>
      <c r="BF4" s="969">
        <v>65.56</v>
      </c>
      <c r="BG4" s="969">
        <v>57.32</v>
      </c>
      <c r="BH4" s="1095">
        <v>59.08</v>
      </c>
      <c r="BI4" s="1095">
        <v>64.569999999999993</v>
      </c>
      <c r="BJ4" s="1095">
        <v>66.930000000000007</v>
      </c>
      <c r="BK4" s="1095">
        <v>70.95</v>
      </c>
      <c r="BL4" s="1095">
        <v>69.38</v>
      </c>
      <c r="BM4" s="1095">
        <v>61.76</v>
      </c>
      <c r="BN4" s="1095">
        <v>63.25</v>
      </c>
      <c r="BO4" s="1095">
        <v>59.11</v>
      </c>
      <c r="BP4" s="1095">
        <v>61.12</v>
      </c>
      <c r="BQ4" s="1095">
        <v>59.37</v>
      </c>
      <c r="BR4" s="1095">
        <v>61.8</v>
      </c>
      <c r="BS4" s="1115">
        <v>64</v>
      </c>
      <c r="BT4" s="1095">
        <v>64.290000000000006</v>
      </c>
      <c r="BU4" s="1121">
        <v>54.22</v>
      </c>
      <c r="BV4" s="1121">
        <v>33.700000000000003</v>
      </c>
      <c r="BW4" s="1121">
        <v>20.39</v>
      </c>
      <c r="BX4" s="1121">
        <v>30.47</v>
      </c>
      <c r="BY4" s="1121">
        <v>40.79</v>
      </c>
      <c r="BZ4" s="1121">
        <v>43</v>
      </c>
      <c r="CA4" s="1121">
        <v>43.987250000000003</v>
      </c>
      <c r="CB4" s="1121">
        <v>41.49522727272727</v>
      </c>
      <c r="CC4" s="1121">
        <v>40.661136363636366</v>
      </c>
      <c r="CD4" s="1121">
        <v>43.39</v>
      </c>
      <c r="CE4" s="1121">
        <v>49.7</v>
      </c>
      <c r="CF4" s="1121">
        <v>54.77</v>
      </c>
      <c r="CG4" s="1121">
        <v>60.854999999999997</v>
      </c>
      <c r="CH4" s="1097">
        <v>65.7</v>
      </c>
      <c r="CI4" s="1097">
        <v>65</v>
      </c>
      <c r="CJ4" s="1097">
        <v>64.5</v>
      </c>
      <c r="CK4" s="1097">
        <v>64.7</v>
      </c>
    </row>
    <row r="5" spans="1:89" ht="18" customHeight="1">
      <c r="A5" s="1009" t="s">
        <v>248</v>
      </c>
      <c r="B5" s="1004">
        <v>45.234285714285711</v>
      </c>
      <c r="C5" s="909">
        <v>57.652500000000011</v>
      </c>
      <c r="D5" s="909">
        <v>57.384545454545453</v>
      </c>
      <c r="E5" s="909">
        <v>59.560952380952379</v>
      </c>
      <c r="F5" s="909">
        <v>62.038000000000011</v>
      </c>
      <c r="G5" s="909">
        <v>60.888571428571431</v>
      </c>
      <c r="H5" s="909">
        <v>53.11</v>
      </c>
      <c r="I5" s="909">
        <v>45.976190476190474</v>
      </c>
      <c r="J5" s="909">
        <v>46.822727272727271</v>
      </c>
      <c r="K5" s="910">
        <v>48.924545454545459</v>
      </c>
      <c r="L5" s="910">
        <v>48.988095238095241</v>
      </c>
      <c r="M5" s="977">
        <v>45.648260869565213</v>
      </c>
      <c r="N5" s="908">
        <f t="shared" ref="N5:N7" si="3">AVERAGE(B5:D5)</f>
        <v>53.423777056277061</v>
      </c>
      <c r="O5" s="909">
        <f t="shared" ref="O5:O7" si="4">AVERAGE(E5:G5)</f>
        <v>60.829174603174607</v>
      </c>
      <c r="P5" s="909">
        <f t="shared" ref="P5:P7" si="5">AVERAGE(H5:J5)</f>
        <v>48.636305916305908</v>
      </c>
      <c r="Q5" s="909">
        <f t="shared" ref="Q5:Q7" si="6">AVERAGE(K5:M5)</f>
        <v>47.85363385406864</v>
      </c>
      <c r="R5" s="977">
        <f t="shared" ref="R5" si="7">AVERAGE(B5:M5)</f>
        <v>52.685722857456547</v>
      </c>
      <c r="S5" s="978">
        <v>36.601499999999994</v>
      </c>
      <c r="T5" s="979">
        <v>33.940952380952382</v>
      </c>
      <c r="U5" s="979">
        <v>39</v>
      </c>
      <c r="V5" s="979">
        <v>42.356666666666662</v>
      </c>
      <c r="W5" s="979">
        <v>44.047142857142859</v>
      </c>
      <c r="X5" s="979">
        <v>45.6</v>
      </c>
      <c r="Y5" s="979">
        <v>41.63</v>
      </c>
      <c r="Z5" s="979">
        <v>39.857727272727274</v>
      </c>
      <c r="AA5" s="979">
        <v>42.395238095238085</v>
      </c>
      <c r="AB5" s="980">
        <v>47.552857142857142</v>
      </c>
      <c r="AC5" s="981">
        <v>46.686363636363645</v>
      </c>
      <c r="AD5" s="982">
        <v>51.287142857142854</v>
      </c>
      <c r="AE5" s="983">
        <f t="shared" si="0"/>
        <v>36.514150793650792</v>
      </c>
      <c r="AF5" s="984">
        <f t="shared" si="1"/>
        <v>44.001269841269838</v>
      </c>
      <c r="AG5" s="984">
        <f t="shared" ref="AG5:AG7" si="8">AVERAGE(Y5:AA5)</f>
        <v>41.294321789321792</v>
      </c>
      <c r="AH5" s="984">
        <f t="shared" ref="AH5:AH7" si="9">AVERAGE(AB5:AD5)</f>
        <v>48.508787878787878</v>
      </c>
      <c r="AI5" s="1001">
        <f t="shared" si="2"/>
        <v>42.579632575757572</v>
      </c>
      <c r="AJ5" s="998">
        <v>55.52</v>
      </c>
      <c r="AK5" s="986">
        <v>56.49</v>
      </c>
      <c r="AL5" s="986">
        <v>50.66</v>
      </c>
      <c r="AM5" s="986">
        <v>52.15</v>
      </c>
      <c r="AN5" s="986">
        <v>48.56</v>
      </c>
      <c r="AO5" s="986">
        <v>44.79</v>
      </c>
      <c r="AP5" s="986">
        <v>45.69</v>
      </c>
      <c r="AQ5" s="986">
        <v>50.32</v>
      </c>
      <c r="AR5" s="986">
        <v>54.911500000000004</v>
      </c>
      <c r="AS5" s="986">
        <v>57.58</v>
      </c>
      <c r="AT5" s="986">
        <v>64.64</v>
      </c>
      <c r="AU5" s="987">
        <v>65.012500000000017</v>
      </c>
      <c r="AV5" s="986">
        <v>66.13</v>
      </c>
      <c r="AW5" s="986">
        <v>61.23</v>
      </c>
      <c r="AX5" s="986">
        <v>62.9</v>
      </c>
      <c r="AY5" s="986">
        <v>66.87</v>
      </c>
      <c r="AZ5" s="986">
        <v>74.52</v>
      </c>
      <c r="BA5" s="986">
        <v>70.66</v>
      </c>
      <c r="BB5" s="986">
        <v>72.09</v>
      </c>
      <c r="BC5" s="969">
        <v>71.58</v>
      </c>
      <c r="BD5" s="969">
        <v>73</v>
      </c>
      <c r="BE5" s="969">
        <v>74.69</v>
      </c>
      <c r="BF5" s="969">
        <v>56.76</v>
      </c>
      <c r="BG5" s="1087">
        <v>53</v>
      </c>
      <c r="BH5" s="985">
        <v>51.66</v>
      </c>
      <c r="BI5" s="1095">
        <v>56.39</v>
      </c>
      <c r="BJ5" s="1095">
        <v>60.03</v>
      </c>
      <c r="BK5" s="1095">
        <v>63.22</v>
      </c>
      <c r="BL5" s="1095">
        <v>59.95</v>
      </c>
      <c r="BM5" s="1095">
        <v>51.65</v>
      </c>
      <c r="BN5" s="1095">
        <v>55.55</v>
      </c>
      <c r="BO5" s="1095">
        <v>50.55</v>
      </c>
      <c r="BP5" s="1095">
        <v>54.03</v>
      </c>
      <c r="BQ5" s="1095">
        <v>56.82</v>
      </c>
      <c r="BR5" s="1095">
        <v>59</v>
      </c>
      <c r="BS5" s="1116">
        <v>64.3</v>
      </c>
      <c r="BT5" s="1095">
        <v>60.88</v>
      </c>
      <c r="BU5" s="1121">
        <v>52.3</v>
      </c>
      <c r="BV5" s="1121">
        <v>31.829090909090908</v>
      </c>
      <c r="BW5" s="1121">
        <v>18.55</v>
      </c>
      <c r="BX5" s="1121">
        <v>26.3</v>
      </c>
      <c r="BY5" s="1121">
        <v>38.97</v>
      </c>
      <c r="BZ5" s="1121">
        <v>41.75</v>
      </c>
      <c r="CA5" s="1121">
        <v>42.899999999999991</v>
      </c>
      <c r="CB5" s="1121">
        <v>42.988181818181815</v>
      </c>
      <c r="CC5" s="1121">
        <v>41.730000000000004</v>
      </c>
      <c r="CD5" s="1121">
        <v>40.549999999999997</v>
      </c>
      <c r="CE5" s="1121">
        <v>47.59</v>
      </c>
      <c r="CF5" s="1121">
        <v>55.58</v>
      </c>
      <c r="CG5" s="1121">
        <v>61.602600000000002</v>
      </c>
      <c r="CH5" s="1097">
        <v>66.41</v>
      </c>
      <c r="CI5" s="1097">
        <v>65.14</v>
      </c>
      <c r="CJ5" s="1097">
        <v>63.73</v>
      </c>
      <c r="CK5" s="1097">
        <v>63.6</v>
      </c>
    </row>
    <row r="6" spans="1:89" ht="18.75" customHeight="1" thickBot="1">
      <c r="A6" s="1009" t="s">
        <v>249</v>
      </c>
      <c r="B6" s="1004"/>
      <c r="C6" s="909"/>
      <c r="D6" s="909"/>
      <c r="E6" s="909"/>
      <c r="F6" s="909"/>
      <c r="G6" s="909"/>
      <c r="H6" s="909"/>
      <c r="I6" s="909"/>
      <c r="J6" s="909"/>
      <c r="K6" s="910"/>
      <c r="L6" s="910"/>
      <c r="M6" s="977"/>
      <c r="N6" s="908"/>
      <c r="O6" s="909"/>
      <c r="P6" s="909"/>
      <c r="Q6" s="909"/>
      <c r="R6" s="977"/>
      <c r="S6" s="978"/>
      <c r="T6" s="979"/>
      <c r="U6" s="979"/>
      <c r="V6" s="979"/>
      <c r="W6" s="979"/>
      <c r="X6" s="979"/>
      <c r="Y6" s="979"/>
      <c r="Z6" s="979"/>
      <c r="AA6" s="979"/>
      <c r="AB6" s="980"/>
      <c r="AC6" s="981"/>
      <c r="AD6" s="982"/>
      <c r="AE6" s="983"/>
      <c r="AF6" s="984"/>
      <c r="AG6" s="984"/>
      <c r="AH6" s="984"/>
      <c r="AI6" s="1001"/>
      <c r="AJ6" s="1010"/>
      <c r="AK6" s="1011"/>
      <c r="AL6" s="1011"/>
      <c r="AM6" s="1011"/>
      <c r="AN6" s="1011"/>
      <c r="AO6" s="1011"/>
      <c r="AP6" s="1011"/>
      <c r="AQ6" s="1011"/>
      <c r="AR6" s="1011"/>
      <c r="AS6" s="1011"/>
      <c r="AT6" s="1011"/>
      <c r="AU6" s="1012"/>
      <c r="AV6" s="986">
        <v>603</v>
      </c>
      <c r="AW6" s="986">
        <f t="shared" ref="AW6:BP6" si="10">(AW5*9)+15</f>
        <v>566.06999999999994</v>
      </c>
      <c r="AX6" s="986">
        <f t="shared" si="10"/>
        <v>581.1</v>
      </c>
      <c r="AY6" s="986">
        <f t="shared" si="10"/>
        <v>616.83000000000004</v>
      </c>
      <c r="AZ6" s="986">
        <f t="shared" si="10"/>
        <v>685.68</v>
      </c>
      <c r="BA6" s="986">
        <f t="shared" si="10"/>
        <v>650.93999999999994</v>
      </c>
      <c r="BB6" s="986">
        <f t="shared" si="10"/>
        <v>663.81000000000006</v>
      </c>
      <c r="BC6" s="969">
        <f t="shared" si="10"/>
        <v>659.22</v>
      </c>
      <c r="BD6" s="969">
        <f t="shared" si="10"/>
        <v>672</v>
      </c>
      <c r="BE6" s="969">
        <f t="shared" si="10"/>
        <v>687.21</v>
      </c>
      <c r="BF6" s="969">
        <f t="shared" si="10"/>
        <v>525.83999999999992</v>
      </c>
      <c r="BG6" s="994">
        <f t="shared" si="10"/>
        <v>492</v>
      </c>
      <c r="BH6" s="985">
        <f t="shared" si="10"/>
        <v>479.93999999999994</v>
      </c>
      <c r="BI6" s="1095">
        <f t="shared" si="10"/>
        <v>522.51</v>
      </c>
      <c r="BJ6" s="1095">
        <f t="shared" si="10"/>
        <v>555.27</v>
      </c>
      <c r="BK6" s="1095">
        <f t="shared" si="10"/>
        <v>583.98</v>
      </c>
      <c r="BL6" s="1095">
        <f t="shared" si="10"/>
        <v>554.55000000000007</v>
      </c>
      <c r="BM6" s="1095">
        <f t="shared" si="10"/>
        <v>479.84999999999997</v>
      </c>
      <c r="BN6" s="1095">
        <f t="shared" si="10"/>
        <v>514.95000000000005</v>
      </c>
      <c r="BO6" s="1095">
        <f t="shared" si="10"/>
        <v>469.95</v>
      </c>
      <c r="BP6" s="1095">
        <f t="shared" si="10"/>
        <v>501.27</v>
      </c>
      <c r="BQ6" s="1095">
        <f>(BQ5*9)+12</f>
        <v>523.38</v>
      </c>
      <c r="BR6" s="1095">
        <f>(BR5*9)+12</f>
        <v>543</v>
      </c>
      <c r="BS6" s="1116">
        <f>(BS5*9)+12</f>
        <v>590.69999999999993</v>
      </c>
      <c r="BT6" s="1105">
        <f>(BT5*9)+12</f>
        <v>559.92000000000007</v>
      </c>
      <c r="BU6" s="1121">
        <f>(BU5*9)+12</f>
        <v>482.7</v>
      </c>
      <c r="BV6" s="1121">
        <f t="shared" ref="BV6:CJ6" si="11">(BV5*9)+12</f>
        <v>298.46181818181816</v>
      </c>
      <c r="BW6" s="1121">
        <f t="shared" si="11"/>
        <v>178.95000000000002</v>
      </c>
      <c r="BX6" s="1121">
        <f t="shared" si="11"/>
        <v>248.70000000000002</v>
      </c>
      <c r="BY6" s="1121">
        <f t="shared" si="11"/>
        <v>362.73</v>
      </c>
      <c r="BZ6" s="1121">
        <f t="shared" si="11"/>
        <v>387.75</v>
      </c>
      <c r="CA6" s="1121">
        <f t="shared" si="11"/>
        <v>398.09999999999991</v>
      </c>
      <c r="CB6" s="1121">
        <f t="shared" si="11"/>
        <v>398.89363636363635</v>
      </c>
      <c r="CC6" s="1121">
        <f t="shared" si="11"/>
        <v>387.57000000000005</v>
      </c>
      <c r="CD6" s="1121">
        <f t="shared" si="11"/>
        <v>376.95</v>
      </c>
      <c r="CE6" s="1121">
        <f t="shared" si="11"/>
        <v>440.31000000000006</v>
      </c>
      <c r="CF6" s="1121">
        <f t="shared" si="11"/>
        <v>512.22</v>
      </c>
      <c r="CG6" s="1121">
        <f t="shared" si="11"/>
        <v>566.42340000000002</v>
      </c>
      <c r="CH6" s="1097">
        <f t="shared" si="11"/>
        <v>609.68999999999994</v>
      </c>
      <c r="CI6" s="1097">
        <f t="shared" si="11"/>
        <v>598.26</v>
      </c>
      <c r="CJ6" s="1097">
        <f t="shared" si="11"/>
        <v>585.56999999999994</v>
      </c>
      <c r="CK6" s="1097">
        <f t="shared" ref="CK6" si="12">(CK5*9)+12</f>
        <v>584.4</v>
      </c>
    </row>
    <row r="7" spans="1:89" ht="18" customHeight="1">
      <c r="A7" s="1013" t="s">
        <v>239</v>
      </c>
      <c r="B7" s="1014">
        <v>440</v>
      </c>
      <c r="C7" s="1015">
        <v>462</v>
      </c>
      <c r="D7" s="1015">
        <v>484</v>
      </c>
      <c r="E7" s="1015">
        <v>464</v>
      </c>
      <c r="F7" s="1015">
        <v>469</v>
      </c>
      <c r="G7" s="1015">
        <v>419</v>
      </c>
      <c r="H7" s="1015">
        <v>407</v>
      </c>
      <c r="I7" s="1015">
        <v>379</v>
      </c>
      <c r="J7" s="1015">
        <v>327</v>
      </c>
      <c r="K7" s="1016">
        <v>362</v>
      </c>
      <c r="L7" s="1017">
        <v>411</v>
      </c>
      <c r="M7" s="1018">
        <v>466</v>
      </c>
      <c r="N7" s="1019">
        <f t="shared" si="3"/>
        <v>462</v>
      </c>
      <c r="O7" s="1015">
        <f t="shared" si="4"/>
        <v>450.66666666666669</v>
      </c>
      <c r="P7" s="1015">
        <f t="shared" si="5"/>
        <v>371</v>
      </c>
      <c r="Q7" s="1015">
        <f t="shared" si="6"/>
        <v>413</v>
      </c>
      <c r="R7" s="1018">
        <f>AVERAGE(B7:M7)</f>
        <v>424.16666666666669</v>
      </c>
      <c r="S7" s="1020">
        <v>363</v>
      </c>
      <c r="T7" s="1021">
        <v>297</v>
      </c>
      <c r="U7" s="1021">
        <v>302</v>
      </c>
      <c r="V7" s="1021">
        <v>332</v>
      </c>
      <c r="W7" s="1021">
        <v>347</v>
      </c>
      <c r="X7" s="1021">
        <v>344</v>
      </c>
      <c r="Y7" s="1021">
        <v>301</v>
      </c>
      <c r="Z7" s="1021">
        <v>287</v>
      </c>
      <c r="AA7" s="1021">
        <v>305</v>
      </c>
      <c r="AB7" s="1022">
        <v>352</v>
      </c>
      <c r="AC7" s="1023">
        <v>410</v>
      </c>
      <c r="AD7" s="1024">
        <v>396</v>
      </c>
      <c r="AE7" s="1025">
        <f t="shared" si="0"/>
        <v>320.66666666666669</v>
      </c>
      <c r="AF7" s="1026">
        <f t="shared" si="1"/>
        <v>341</v>
      </c>
      <c r="AG7" s="1026">
        <f t="shared" si="8"/>
        <v>297.66666666666669</v>
      </c>
      <c r="AH7" s="1026">
        <f t="shared" si="9"/>
        <v>386</v>
      </c>
      <c r="AI7" s="1027">
        <f t="shared" si="2"/>
        <v>336.33333333333331</v>
      </c>
      <c r="AJ7" s="1028">
        <f>(AJ8+AJ9)/2</f>
        <v>465</v>
      </c>
      <c r="AK7" s="1029">
        <f t="shared" ref="AK7:AU7" si="13">(AK8+AK9)/2</f>
        <v>555</v>
      </c>
      <c r="AL7" s="1029">
        <f t="shared" si="13"/>
        <v>540</v>
      </c>
      <c r="AM7" s="1029">
        <f t="shared" si="13"/>
        <v>460</v>
      </c>
      <c r="AN7" s="1029">
        <f t="shared" si="13"/>
        <v>387.5</v>
      </c>
      <c r="AO7" s="1029">
        <f t="shared" si="13"/>
        <v>387.5</v>
      </c>
      <c r="AP7" s="1029">
        <f t="shared" si="13"/>
        <v>355</v>
      </c>
      <c r="AQ7" s="1029">
        <f t="shared" si="13"/>
        <v>440</v>
      </c>
      <c r="AR7" s="1029">
        <f t="shared" si="13"/>
        <v>490</v>
      </c>
      <c r="AS7" s="1029">
        <f t="shared" si="13"/>
        <v>577.5</v>
      </c>
      <c r="AT7" s="1029">
        <f t="shared" si="13"/>
        <v>577.5</v>
      </c>
      <c r="AU7" s="1030">
        <f t="shared" si="13"/>
        <v>580</v>
      </c>
      <c r="AV7" s="1031">
        <f>(AV8+AV9)/2</f>
        <v>580</v>
      </c>
      <c r="AW7" s="1032">
        <f t="shared" ref="AW7:CJ7" si="14">(AW8+AW9)/2</f>
        <v>515</v>
      </c>
      <c r="AX7" s="1075">
        <f t="shared" si="14"/>
        <v>472.5</v>
      </c>
      <c r="AY7" s="1075">
        <f>(AY8+AY9)/2</f>
        <v>472.5</v>
      </c>
      <c r="AZ7" s="1075">
        <f t="shared" si="14"/>
        <v>502.5</v>
      </c>
      <c r="BA7" s="1075">
        <f t="shared" si="14"/>
        <v>560</v>
      </c>
      <c r="BB7" s="1075">
        <f t="shared" si="14"/>
        <v>562.5</v>
      </c>
      <c r="BC7" s="1075">
        <f t="shared" si="14"/>
        <v>587.5</v>
      </c>
      <c r="BD7" s="1075">
        <f t="shared" si="14"/>
        <v>617.5</v>
      </c>
      <c r="BE7" s="1075">
        <f t="shared" si="14"/>
        <v>655</v>
      </c>
      <c r="BF7" s="1075">
        <f t="shared" si="14"/>
        <v>532.5</v>
      </c>
      <c r="BG7" s="1075">
        <f t="shared" si="14"/>
        <v>430</v>
      </c>
      <c r="BH7" s="1075">
        <f t="shared" si="14"/>
        <v>425</v>
      </c>
      <c r="BI7" s="1075">
        <f t="shared" si="14"/>
        <v>455</v>
      </c>
      <c r="BJ7" s="1075">
        <f t="shared" si="14"/>
        <v>505</v>
      </c>
      <c r="BK7" s="1075">
        <f t="shared" si="14"/>
        <v>525</v>
      </c>
      <c r="BL7" s="1075">
        <f t="shared" si="14"/>
        <v>527.5</v>
      </c>
      <c r="BM7" s="1075">
        <f t="shared" si="14"/>
        <v>422.5</v>
      </c>
      <c r="BN7" s="1075">
        <f t="shared" si="14"/>
        <v>365</v>
      </c>
      <c r="BO7" s="1075">
        <f t="shared" si="14"/>
        <v>365</v>
      </c>
      <c r="BP7" s="1075">
        <f t="shared" si="14"/>
        <v>355</v>
      </c>
      <c r="BQ7" s="1075">
        <f t="shared" si="14"/>
        <v>427.5</v>
      </c>
      <c r="BR7" s="1075">
        <f t="shared" si="14"/>
        <v>437.5</v>
      </c>
      <c r="BS7" s="1075">
        <f t="shared" si="14"/>
        <v>447.5</v>
      </c>
      <c r="BT7" s="1104">
        <f t="shared" si="14"/>
        <v>577.5</v>
      </c>
      <c r="BU7" s="1104">
        <f t="shared" si="14"/>
        <v>525</v>
      </c>
      <c r="BV7" s="1104">
        <f t="shared" si="14"/>
        <v>455</v>
      </c>
      <c r="BW7" s="1104">
        <f t="shared" si="14"/>
        <v>235</v>
      </c>
      <c r="BX7" s="1104">
        <f t="shared" si="14"/>
        <v>340</v>
      </c>
      <c r="BY7" s="1104">
        <f t="shared" si="14"/>
        <v>340</v>
      </c>
      <c r="BZ7" s="1104">
        <f t="shared" si="14"/>
        <v>350</v>
      </c>
      <c r="CA7" s="1104">
        <f t="shared" si="14"/>
        <v>355</v>
      </c>
      <c r="CB7" s="1104">
        <f t="shared" si="14"/>
        <v>360</v>
      </c>
      <c r="CC7" s="1104">
        <f t="shared" si="14"/>
        <v>377.5</v>
      </c>
      <c r="CD7" s="1104">
        <f t="shared" si="14"/>
        <v>435</v>
      </c>
      <c r="CE7" s="1104">
        <f t="shared" si="14"/>
        <v>455</v>
      </c>
      <c r="CF7" s="1104">
        <f t="shared" si="14"/>
        <v>540</v>
      </c>
      <c r="CG7" s="1104">
        <f t="shared" si="14"/>
        <v>595</v>
      </c>
      <c r="CH7" s="1104">
        <f t="shared" si="14"/>
        <v>610</v>
      </c>
      <c r="CI7" s="1098">
        <f t="shared" si="14"/>
        <v>540</v>
      </c>
      <c r="CJ7" s="1098">
        <f t="shared" si="14"/>
        <v>510</v>
      </c>
      <c r="CK7" s="1098">
        <f t="shared" ref="CK7" si="15">(CK8+CK9)/2</f>
        <v>0</v>
      </c>
    </row>
    <row r="8" spans="1:89" ht="18" customHeight="1">
      <c r="A8" s="1009" t="s">
        <v>243</v>
      </c>
      <c r="B8" s="988"/>
      <c r="C8" s="988"/>
      <c r="D8" s="988"/>
      <c r="E8" s="988"/>
      <c r="F8" s="988"/>
      <c r="G8" s="988"/>
      <c r="H8" s="988"/>
      <c r="I8" s="988"/>
      <c r="J8" s="988"/>
      <c r="K8" s="989"/>
      <c r="L8" s="988"/>
      <c r="M8" s="988"/>
      <c r="N8" s="988"/>
      <c r="O8" s="988"/>
      <c r="P8" s="988"/>
      <c r="Q8" s="988"/>
      <c r="R8" s="988"/>
      <c r="S8" s="990"/>
      <c r="T8" s="990"/>
      <c r="U8" s="990"/>
      <c r="V8" s="990"/>
      <c r="W8" s="990"/>
      <c r="X8" s="990"/>
      <c r="Y8" s="990"/>
      <c r="Z8" s="990"/>
      <c r="AA8" s="990"/>
      <c r="AB8" s="991"/>
      <c r="AC8" s="990"/>
      <c r="AD8" s="990"/>
      <c r="AE8" s="992"/>
      <c r="AF8" s="992"/>
      <c r="AG8" s="992"/>
      <c r="AH8" s="992"/>
      <c r="AI8" s="992"/>
      <c r="AJ8" s="1033">
        <v>435</v>
      </c>
      <c r="AK8" s="1034">
        <v>510</v>
      </c>
      <c r="AL8" s="1034">
        <v>480</v>
      </c>
      <c r="AM8" s="1034">
        <v>430</v>
      </c>
      <c r="AN8" s="1034">
        <v>385</v>
      </c>
      <c r="AO8" s="1034">
        <v>385</v>
      </c>
      <c r="AP8" s="1034">
        <v>345</v>
      </c>
      <c r="AQ8" s="1034">
        <v>420</v>
      </c>
      <c r="AR8" s="1034">
        <v>480</v>
      </c>
      <c r="AS8" s="1034">
        <v>575</v>
      </c>
      <c r="AT8" s="1034">
        <v>575</v>
      </c>
      <c r="AU8" s="1035">
        <v>590</v>
      </c>
      <c r="AV8" s="998">
        <v>590</v>
      </c>
      <c r="AW8" s="985">
        <v>525</v>
      </c>
      <c r="AX8" s="985">
        <v>480</v>
      </c>
      <c r="AY8" s="985">
        <v>475</v>
      </c>
      <c r="AZ8" s="985">
        <v>500</v>
      </c>
      <c r="BA8" s="985">
        <v>560</v>
      </c>
      <c r="BB8" s="985">
        <v>555</v>
      </c>
      <c r="BC8" s="985">
        <v>580</v>
      </c>
      <c r="BD8" s="985">
        <v>600</v>
      </c>
      <c r="BE8" s="985">
        <v>655</v>
      </c>
      <c r="BF8" s="985">
        <v>540</v>
      </c>
      <c r="BG8" s="985">
        <v>445</v>
      </c>
      <c r="BH8" s="985">
        <v>430</v>
      </c>
      <c r="BI8" s="1089">
        <v>440</v>
      </c>
      <c r="BJ8" s="1089">
        <v>490</v>
      </c>
      <c r="BK8" s="1089">
        <v>515</v>
      </c>
      <c r="BL8" s="1089">
        <v>525</v>
      </c>
      <c r="BM8" s="1089">
        <v>430</v>
      </c>
      <c r="BN8" s="1089">
        <v>375</v>
      </c>
      <c r="BO8" s="1089">
        <v>370</v>
      </c>
      <c r="BP8" s="1089">
        <v>350</v>
      </c>
      <c r="BQ8" s="1089">
        <v>420</v>
      </c>
      <c r="BR8" s="1089">
        <v>430</v>
      </c>
      <c r="BS8" s="1089">
        <v>440</v>
      </c>
      <c r="BT8" s="1105">
        <v>565</v>
      </c>
      <c r="BU8" s="1105">
        <v>505</v>
      </c>
      <c r="BV8" s="1105">
        <v>430</v>
      </c>
      <c r="BW8" s="1105">
        <v>230</v>
      </c>
      <c r="BX8" s="1105">
        <v>340</v>
      </c>
      <c r="BY8" s="1105">
        <v>350</v>
      </c>
      <c r="BZ8" s="1105">
        <v>360</v>
      </c>
      <c r="CA8" s="1105">
        <v>365</v>
      </c>
      <c r="CB8" s="1105">
        <v>365</v>
      </c>
      <c r="CC8" s="1105">
        <v>375</v>
      </c>
      <c r="CD8" s="1105">
        <v>430</v>
      </c>
      <c r="CE8" s="1105">
        <v>450</v>
      </c>
      <c r="CF8" s="1105">
        <v>550</v>
      </c>
      <c r="CG8" s="1105">
        <v>605</v>
      </c>
      <c r="CH8" s="1105">
        <v>625</v>
      </c>
      <c r="CI8" s="1174">
        <v>545</v>
      </c>
      <c r="CJ8" s="1174">
        <v>510</v>
      </c>
      <c r="CK8" s="1174"/>
    </row>
    <row r="9" spans="1:89" ht="18.75" customHeight="1" thickBot="1">
      <c r="A9" s="972" t="s">
        <v>244</v>
      </c>
      <c r="B9" s="988"/>
      <c r="C9" s="988"/>
      <c r="D9" s="988"/>
      <c r="E9" s="988"/>
      <c r="F9" s="988"/>
      <c r="G9" s="988"/>
      <c r="H9" s="988"/>
      <c r="I9" s="988"/>
      <c r="J9" s="988"/>
      <c r="K9" s="989"/>
      <c r="L9" s="988"/>
      <c r="M9" s="988"/>
      <c r="N9" s="988"/>
      <c r="O9" s="988"/>
      <c r="P9" s="988"/>
      <c r="Q9" s="988"/>
      <c r="R9" s="988"/>
      <c r="S9" s="990"/>
      <c r="T9" s="990"/>
      <c r="U9" s="990"/>
      <c r="V9" s="990"/>
      <c r="W9" s="990"/>
      <c r="X9" s="990"/>
      <c r="Y9" s="990"/>
      <c r="Z9" s="990"/>
      <c r="AA9" s="990"/>
      <c r="AB9" s="991"/>
      <c r="AC9" s="990"/>
      <c r="AD9" s="990"/>
      <c r="AE9" s="992"/>
      <c r="AF9" s="992"/>
      <c r="AG9" s="992"/>
      <c r="AH9" s="992"/>
      <c r="AI9" s="992"/>
      <c r="AJ9" s="1036">
        <v>495</v>
      </c>
      <c r="AK9" s="1037">
        <v>600</v>
      </c>
      <c r="AL9" s="1037">
        <v>600</v>
      </c>
      <c r="AM9" s="1037">
        <v>490</v>
      </c>
      <c r="AN9" s="1037">
        <v>390</v>
      </c>
      <c r="AO9" s="1037">
        <v>390</v>
      </c>
      <c r="AP9" s="1037">
        <v>365</v>
      </c>
      <c r="AQ9" s="1037">
        <v>460</v>
      </c>
      <c r="AR9" s="1037">
        <v>500</v>
      </c>
      <c r="AS9" s="1037">
        <v>580</v>
      </c>
      <c r="AT9" s="1037">
        <v>580</v>
      </c>
      <c r="AU9" s="1038">
        <v>570</v>
      </c>
      <c r="AV9" s="1003">
        <v>570</v>
      </c>
      <c r="AW9" s="1002">
        <v>505</v>
      </c>
      <c r="AX9" s="1002">
        <v>465</v>
      </c>
      <c r="AY9" s="985">
        <v>470</v>
      </c>
      <c r="AZ9" s="985">
        <v>505</v>
      </c>
      <c r="BA9" s="985">
        <v>560</v>
      </c>
      <c r="BB9" s="985">
        <v>570</v>
      </c>
      <c r="BC9" s="985">
        <v>595</v>
      </c>
      <c r="BD9" s="985">
        <v>635</v>
      </c>
      <c r="BE9" s="985">
        <v>655</v>
      </c>
      <c r="BF9" s="985">
        <v>525</v>
      </c>
      <c r="BG9" s="985">
        <v>415</v>
      </c>
      <c r="BH9" s="985">
        <v>420</v>
      </c>
      <c r="BI9" s="1090">
        <v>470</v>
      </c>
      <c r="BJ9" s="1089">
        <v>520</v>
      </c>
      <c r="BK9" s="1089">
        <v>535</v>
      </c>
      <c r="BL9" s="1089">
        <v>530</v>
      </c>
      <c r="BM9" s="1089">
        <v>415</v>
      </c>
      <c r="BN9" s="1089">
        <v>355</v>
      </c>
      <c r="BO9" s="1089">
        <v>360</v>
      </c>
      <c r="BP9" s="1089">
        <v>360</v>
      </c>
      <c r="BQ9" s="1089">
        <v>435</v>
      </c>
      <c r="BR9" s="1089">
        <v>445</v>
      </c>
      <c r="BS9" s="1089">
        <v>455</v>
      </c>
      <c r="BT9" s="1105">
        <v>590</v>
      </c>
      <c r="BU9" s="1105">
        <v>545</v>
      </c>
      <c r="BV9" s="1105">
        <v>480</v>
      </c>
      <c r="BW9" s="1105">
        <v>240</v>
      </c>
      <c r="BX9" s="1105">
        <v>340</v>
      </c>
      <c r="BY9" s="1105">
        <v>330</v>
      </c>
      <c r="BZ9" s="1105">
        <v>340</v>
      </c>
      <c r="CA9" s="1105">
        <v>345</v>
      </c>
      <c r="CB9" s="1105">
        <v>355</v>
      </c>
      <c r="CC9" s="1105">
        <v>380</v>
      </c>
      <c r="CD9" s="1105">
        <v>440</v>
      </c>
      <c r="CE9" s="1105">
        <v>460</v>
      </c>
      <c r="CF9" s="1105">
        <v>530</v>
      </c>
      <c r="CG9" s="1105">
        <v>585</v>
      </c>
      <c r="CH9" s="1105">
        <v>595</v>
      </c>
      <c r="CI9" s="1174">
        <v>535</v>
      </c>
      <c r="CJ9" s="1174">
        <v>510</v>
      </c>
      <c r="CK9" s="1174"/>
    </row>
    <row r="10" spans="1:89" ht="18.75" thickBot="1">
      <c r="A10" s="1039" t="s">
        <v>265</v>
      </c>
      <c r="B10" s="988"/>
      <c r="C10" s="988"/>
      <c r="D10" s="988"/>
      <c r="E10" s="988"/>
      <c r="F10" s="988"/>
      <c r="G10" s="988"/>
      <c r="H10" s="988"/>
      <c r="I10" s="988"/>
      <c r="J10" s="988"/>
      <c r="K10" s="989"/>
      <c r="L10" s="988"/>
      <c r="M10" s="988"/>
      <c r="N10" s="988"/>
      <c r="O10" s="988"/>
      <c r="P10" s="988"/>
      <c r="Q10" s="988"/>
      <c r="R10" s="988"/>
      <c r="S10" s="990"/>
      <c r="T10" s="990"/>
      <c r="U10" s="990"/>
      <c r="V10" s="990"/>
      <c r="W10" s="990"/>
      <c r="X10" s="990"/>
      <c r="Y10" s="990"/>
      <c r="Z10" s="990"/>
      <c r="AA10" s="990"/>
      <c r="AB10" s="991"/>
      <c r="AC10" s="990"/>
      <c r="AD10" s="990"/>
      <c r="AE10" s="992"/>
      <c r="AF10" s="992"/>
      <c r="AG10" s="992"/>
      <c r="AH10" s="992"/>
      <c r="AI10" s="992"/>
      <c r="AJ10" s="1040"/>
      <c r="AK10" s="1041"/>
      <c r="AL10" s="1041"/>
      <c r="AM10" s="1041"/>
      <c r="AN10" s="1041"/>
      <c r="AO10" s="1041"/>
      <c r="AP10" s="1041"/>
      <c r="AQ10" s="1041"/>
      <c r="AR10" s="1041"/>
      <c r="AS10" s="1041"/>
      <c r="AT10" s="1041"/>
      <c r="AU10" s="1042"/>
      <c r="AV10" s="1043">
        <f>AV6-AV7</f>
        <v>23</v>
      </c>
      <c r="AW10" s="1076">
        <f t="shared" ref="AW10:CJ10" si="16">AW6-AW7</f>
        <v>51.069999999999936</v>
      </c>
      <c r="AX10" s="1076">
        <f t="shared" si="16"/>
        <v>108.60000000000002</v>
      </c>
      <c r="AY10" s="1076">
        <f t="shared" si="16"/>
        <v>144.33000000000004</v>
      </c>
      <c r="AZ10" s="1076">
        <f t="shared" si="16"/>
        <v>183.17999999999995</v>
      </c>
      <c r="BA10" s="1076">
        <f t="shared" si="16"/>
        <v>90.939999999999941</v>
      </c>
      <c r="BB10" s="1076">
        <f t="shared" si="16"/>
        <v>101.31000000000006</v>
      </c>
      <c r="BC10" s="1076">
        <f t="shared" si="16"/>
        <v>71.720000000000027</v>
      </c>
      <c r="BD10" s="1076">
        <f t="shared" si="16"/>
        <v>54.5</v>
      </c>
      <c r="BE10" s="1076">
        <f t="shared" si="16"/>
        <v>32.210000000000036</v>
      </c>
      <c r="BF10" s="1076">
        <f t="shared" si="16"/>
        <v>-6.6600000000000819</v>
      </c>
      <c r="BG10" s="1044">
        <f t="shared" si="16"/>
        <v>62</v>
      </c>
      <c r="BH10" s="1076">
        <f t="shared" si="16"/>
        <v>54.939999999999941</v>
      </c>
      <c r="BI10" s="1076">
        <f t="shared" si="16"/>
        <v>67.509999999999991</v>
      </c>
      <c r="BJ10" s="1076">
        <f t="shared" si="16"/>
        <v>50.269999999999982</v>
      </c>
      <c r="BK10" s="1076">
        <f t="shared" si="16"/>
        <v>58.980000000000018</v>
      </c>
      <c r="BL10" s="1076">
        <f t="shared" si="16"/>
        <v>27.050000000000068</v>
      </c>
      <c r="BM10" s="1076">
        <f t="shared" si="16"/>
        <v>57.349999999999966</v>
      </c>
      <c r="BN10" s="1076">
        <f t="shared" si="16"/>
        <v>149.95000000000005</v>
      </c>
      <c r="BO10" s="1076">
        <f t="shared" si="16"/>
        <v>104.94999999999999</v>
      </c>
      <c r="BP10" s="1076">
        <f t="shared" si="16"/>
        <v>146.26999999999998</v>
      </c>
      <c r="BQ10" s="1076">
        <f t="shared" si="16"/>
        <v>95.88</v>
      </c>
      <c r="BR10" s="1076">
        <f t="shared" si="16"/>
        <v>105.5</v>
      </c>
      <c r="BS10" s="1076">
        <f t="shared" si="16"/>
        <v>143.19999999999993</v>
      </c>
      <c r="BT10" s="1106">
        <f t="shared" si="16"/>
        <v>-17.579999999999927</v>
      </c>
      <c r="BU10" s="1106">
        <f t="shared" si="16"/>
        <v>-42.300000000000011</v>
      </c>
      <c r="BV10" s="1106">
        <f t="shared" si="16"/>
        <v>-156.53818181818184</v>
      </c>
      <c r="BW10" s="1106">
        <f t="shared" si="16"/>
        <v>-56.049999999999983</v>
      </c>
      <c r="BX10" s="1106">
        <f t="shared" si="16"/>
        <v>-91.299999999999983</v>
      </c>
      <c r="BY10" s="1106">
        <f t="shared" si="16"/>
        <v>22.730000000000018</v>
      </c>
      <c r="BZ10" s="1106">
        <f t="shared" si="16"/>
        <v>37.75</v>
      </c>
      <c r="CA10" s="1106">
        <f t="shared" si="16"/>
        <v>43.099999999999909</v>
      </c>
      <c r="CB10" s="1106">
        <f t="shared" si="16"/>
        <v>38.893636363636347</v>
      </c>
      <c r="CC10" s="1106">
        <f t="shared" si="16"/>
        <v>10.07000000000005</v>
      </c>
      <c r="CD10" s="1106">
        <f t="shared" si="16"/>
        <v>-58.050000000000011</v>
      </c>
      <c r="CE10" s="1106">
        <f t="shared" si="16"/>
        <v>-14.689999999999941</v>
      </c>
      <c r="CF10" s="1106">
        <f t="shared" si="16"/>
        <v>-27.779999999999973</v>
      </c>
      <c r="CG10" s="1106">
        <f t="shared" si="16"/>
        <v>-28.576599999999985</v>
      </c>
      <c r="CH10" s="1106">
        <f t="shared" si="16"/>
        <v>-0.31000000000005912</v>
      </c>
      <c r="CI10" s="1099">
        <f t="shared" si="16"/>
        <v>58.259999999999991</v>
      </c>
      <c r="CJ10" s="1099">
        <f t="shared" si="16"/>
        <v>75.569999999999936</v>
      </c>
      <c r="CK10" s="1099">
        <f t="shared" ref="CK10" si="17">CK6-CK7</f>
        <v>584.4</v>
      </c>
    </row>
    <row r="11" spans="1:89" ht="18.75" customHeight="1" thickBot="1">
      <c r="A11" s="916"/>
      <c r="B11" s="917"/>
      <c r="C11" s="917"/>
      <c r="D11" s="917"/>
      <c r="E11" s="918"/>
      <c r="F11" s="918"/>
      <c r="G11" s="471"/>
      <c r="H11" s="472"/>
      <c r="I11" s="472"/>
      <c r="J11" s="473"/>
      <c r="K11" s="473"/>
      <c r="L11" s="474"/>
      <c r="M11" s="474"/>
      <c r="N11" s="911"/>
      <c r="O11" s="911"/>
      <c r="P11" s="912"/>
      <c r="Q11" s="913"/>
      <c r="R11" s="914"/>
      <c r="T11" s="915"/>
      <c r="X11" s="915"/>
      <c r="AB11" s="954"/>
      <c r="AD11" s="915"/>
    </row>
    <row r="12" spans="1:89" ht="18.75" customHeight="1" thickBot="1">
      <c r="A12" s="919" t="s">
        <v>236</v>
      </c>
      <c r="B12" s="881">
        <v>42005</v>
      </c>
      <c r="C12" s="882">
        <v>42036</v>
      </c>
      <c r="D12" s="882">
        <v>42064</v>
      </c>
      <c r="E12" s="882">
        <v>42095</v>
      </c>
      <c r="F12" s="882">
        <v>42125</v>
      </c>
      <c r="G12" s="882">
        <v>42156</v>
      </c>
      <c r="H12" s="882">
        <v>42186</v>
      </c>
      <c r="I12" s="882">
        <v>42217</v>
      </c>
      <c r="J12" s="883">
        <v>42248</v>
      </c>
      <c r="K12" s="883">
        <v>42278</v>
      </c>
      <c r="L12" s="884">
        <v>42309</v>
      </c>
      <c r="M12" s="920">
        <v>42339</v>
      </c>
      <c r="N12" s="885" t="s">
        <v>55</v>
      </c>
      <c r="O12" s="882" t="s">
        <v>233</v>
      </c>
      <c r="P12" s="886" t="s">
        <v>234</v>
      </c>
      <c r="Q12" s="921" t="s">
        <v>235</v>
      </c>
      <c r="R12" s="922">
        <v>2015</v>
      </c>
      <c r="S12" s="923">
        <v>42370</v>
      </c>
      <c r="T12" s="924">
        <v>42401</v>
      </c>
      <c r="U12" s="924">
        <v>42430</v>
      </c>
      <c r="V12" s="924">
        <v>42461</v>
      </c>
      <c r="W12" s="924">
        <v>42491</v>
      </c>
      <c r="X12" s="924">
        <v>42522</v>
      </c>
      <c r="Y12" s="925">
        <v>42552</v>
      </c>
      <c r="Z12" s="950">
        <v>42583</v>
      </c>
      <c r="AA12" s="950">
        <v>42614</v>
      </c>
      <c r="AB12" s="924">
        <v>42644</v>
      </c>
      <c r="AC12" s="925">
        <v>42675</v>
      </c>
      <c r="AD12" s="962">
        <v>42705</v>
      </c>
      <c r="AE12" s="926" t="s">
        <v>79</v>
      </c>
      <c r="AF12" s="927" t="s">
        <v>80</v>
      </c>
      <c r="AG12" s="927" t="s">
        <v>81</v>
      </c>
      <c r="AH12" s="927" t="s">
        <v>82</v>
      </c>
      <c r="AI12" s="973">
        <v>2016</v>
      </c>
      <c r="AJ12" s="1007">
        <v>42736</v>
      </c>
      <c r="AK12" s="963">
        <v>42767</v>
      </c>
      <c r="AL12" s="963">
        <v>42795</v>
      </c>
      <c r="AM12" s="964">
        <v>42826</v>
      </c>
      <c r="AN12" s="964">
        <v>42856</v>
      </c>
      <c r="AO12" s="964">
        <v>42887</v>
      </c>
      <c r="AP12" s="964">
        <v>42917</v>
      </c>
      <c r="AQ12" s="964">
        <v>42948</v>
      </c>
      <c r="AR12" s="964">
        <v>42979</v>
      </c>
      <c r="AS12" s="964">
        <v>43009</v>
      </c>
      <c r="AT12" s="964">
        <v>43040</v>
      </c>
      <c r="AU12" s="965">
        <v>43070</v>
      </c>
      <c r="AV12" s="999">
        <v>43101</v>
      </c>
      <c r="AW12" s="964">
        <v>43132</v>
      </c>
      <c r="AX12" s="964">
        <v>43160</v>
      </c>
      <c r="AY12" s="964">
        <v>43191</v>
      </c>
      <c r="AZ12" s="964">
        <v>43221</v>
      </c>
      <c r="BA12" s="964">
        <v>43252</v>
      </c>
      <c r="BB12" s="965">
        <v>43283</v>
      </c>
      <c r="BC12" s="965">
        <v>43315</v>
      </c>
      <c r="BD12" s="965">
        <v>43347</v>
      </c>
      <c r="BE12" s="965">
        <v>43378</v>
      </c>
      <c r="BF12" s="965">
        <v>43410</v>
      </c>
      <c r="BG12" s="965">
        <v>43441</v>
      </c>
      <c r="BH12" s="999">
        <v>43466</v>
      </c>
      <c r="BI12" s="999">
        <v>43497</v>
      </c>
      <c r="BJ12" s="999">
        <v>43526</v>
      </c>
      <c r="BK12" s="999">
        <v>43558</v>
      </c>
      <c r="BL12" s="1094">
        <v>43586</v>
      </c>
      <c r="BM12" s="1094">
        <v>43617</v>
      </c>
      <c r="BN12" s="1094">
        <v>43647</v>
      </c>
      <c r="BO12" s="1094">
        <v>43678</v>
      </c>
      <c r="BP12" s="1094">
        <v>43709</v>
      </c>
      <c r="BQ12" s="1094">
        <v>43739</v>
      </c>
      <c r="BR12" s="1094">
        <v>43770</v>
      </c>
      <c r="BS12" s="1093">
        <v>43800</v>
      </c>
      <c r="BT12" s="999">
        <v>43831</v>
      </c>
      <c r="BU12" s="999">
        <v>43863</v>
      </c>
      <c r="BV12" s="999">
        <v>43893</v>
      </c>
      <c r="BW12" s="999">
        <v>43922</v>
      </c>
      <c r="BX12" s="999">
        <v>43952</v>
      </c>
      <c r="BY12" s="999">
        <v>43983</v>
      </c>
      <c r="BZ12" s="999">
        <f t="shared" ref="BZ12:CJ12" si="18">BZ3</f>
        <v>44013</v>
      </c>
      <c r="CA12" s="999">
        <f t="shared" si="18"/>
        <v>44044</v>
      </c>
      <c r="CB12" s="999">
        <f t="shared" si="18"/>
        <v>44075</v>
      </c>
      <c r="CC12" s="999">
        <f t="shared" si="18"/>
        <v>44105</v>
      </c>
      <c r="CD12" s="999">
        <f t="shared" si="18"/>
        <v>44136</v>
      </c>
      <c r="CE12" s="999">
        <f t="shared" si="18"/>
        <v>44166</v>
      </c>
      <c r="CF12" s="999">
        <f t="shared" si="18"/>
        <v>44197</v>
      </c>
      <c r="CG12" s="999">
        <f t="shared" si="18"/>
        <v>44228</v>
      </c>
      <c r="CH12" s="1179">
        <f t="shared" si="18"/>
        <v>44256</v>
      </c>
      <c r="CI12" s="1130">
        <f t="shared" si="18"/>
        <v>44287</v>
      </c>
      <c r="CJ12" s="1130">
        <f t="shared" si="18"/>
        <v>44317</v>
      </c>
      <c r="CK12" s="1130">
        <f t="shared" ref="CK12" si="19">CK3</f>
        <v>44349</v>
      </c>
    </row>
    <row r="13" spans="1:89" ht="18.75" thickBot="1">
      <c r="A13" s="928" t="s">
        <v>237</v>
      </c>
      <c r="B13" s="900">
        <f t="shared" ref="B13:M13" si="20">(B7/11.6)-B4</f>
        <v>-7.6432512315270955</v>
      </c>
      <c r="C13" s="901">
        <f t="shared" si="20"/>
        <v>-16.01966379310344</v>
      </c>
      <c r="D13" s="901">
        <f t="shared" si="20"/>
        <v>-12.933589341692787</v>
      </c>
      <c r="E13" s="901">
        <f t="shared" si="20"/>
        <v>-18.549523809523819</v>
      </c>
      <c r="F13" s="901">
        <f t="shared" si="20"/>
        <v>-23.125965517241376</v>
      </c>
      <c r="G13" s="901">
        <f t="shared" si="20"/>
        <v>-25.667405582922832</v>
      </c>
      <c r="H13" s="901">
        <f t="shared" si="20"/>
        <v>-21.0679235382309</v>
      </c>
      <c r="I13" s="901">
        <f t="shared" si="20"/>
        <v>-15.200205254515595</v>
      </c>
      <c r="J13" s="902">
        <f t="shared" si="20"/>
        <v>-17.189435736677126</v>
      </c>
      <c r="K13" s="902">
        <f t="shared" si="20"/>
        <v>-14.631739811912215</v>
      </c>
      <c r="L13" s="903">
        <f t="shared" si="20"/>
        <v>-6.3630131362889983</v>
      </c>
      <c r="M13" s="929">
        <f t="shared" si="20"/>
        <v>5.6571964017990979</v>
      </c>
      <c r="N13" s="900">
        <f t="shared" ref="N13:N14" si="21">AVERAGE(B13:D13)</f>
        <v>-12.198834788774441</v>
      </c>
      <c r="O13" s="901">
        <f t="shared" ref="O13:O14" si="22">AVERAGE(E13:G13)</f>
        <v>-22.447631636562676</v>
      </c>
      <c r="P13" s="901">
        <f t="shared" ref="P13:P14" si="23">AVERAGE(H13:J13)</f>
        <v>-17.81918817647454</v>
      </c>
      <c r="Q13" s="930">
        <f t="shared" ref="Q13:Q14" si="24">AVERAGE(K13:M13)</f>
        <v>-5.112518848800705</v>
      </c>
      <c r="R13" s="931">
        <f t="shared" ref="R13:R14" si="25">AVERAGE(B13:M13)</f>
        <v>-14.39454336265309</v>
      </c>
      <c r="S13" s="904">
        <f t="shared" ref="S13:AD13" si="26">(S7/11.6)-S4</f>
        <v>4.4836034482758613</v>
      </c>
      <c r="T13" s="905">
        <f t="shared" si="26"/>
        <v>-3.7965517241379274</v>
      </c>
      <c r="U13" s="905">
        <f t="shared" si="26"/>
        <v>-9.065517241379311</v>
      </c>
      <c r="V13" s="905">
        <f t="shared" si="26"/>
        <v>-10.407405582922831</v>
      </c>
      <c r="W13" s="905">
        <f t="shared" si="26"/>
        <v>-14.353934169278993</v>
      </c>
      <c r="X13" s="905">
        <f t="shared" si="26"/>
        <v>-16.715353901996366</v>
      </c>
      <c r="Y13" s="932">
        <f t="shared" si="26"/>
        <v>-16.511724137931033</v>
      </c>
      <c r="Z13" s="951">
        <f t="shared" si="26"/>
        <v>-18.960893416927892</v>
      </c>
      <c r="AA13" s="951">
        <f t="shared" si="26"/>
        <v>-17.036420361247952</v>
      </c>
      <c r="AB13" s="905">
        <f t="shared" si="26"/>
        <v>-18.639696223316911</v>
      </c>
      <c r="AC13" s="932">
        <f t="shared" si="26"/>
        <v>-8.5197178683385602</v>
      </c>
      <c r="AD13" s="958">
        <f t="shared" si="26"/>
        <v>-17.959688013136294</v>
      </c>
      <c r="AE13" s="907">
        <f t="shared" ref="AE13:AE14" si="27">AVERAGE(S13:U13)</f>
        <v>-2.7928218390804589</v>
      </c>
      <c r="AF13" s="906">
        <f t="shared" ref="AF13:AF14" si="28">AVERAGE(V13:X13)</f>
        <v>-13.825564551399395</v>
      </c>
      <c r="AG13" s="906">
        <f t="shared" ref="AG13:AG14" si="29">AVERAGE(Y13:AA13)</f>
        <v>-17.503012638702291</v>
      </c>
      <c r="AH13" s="906">
        <f t="shared" ref="AH13:AH14" si="30">AVERAGE(AB13:AD13)</f>
        <v>-15.039700701597255</v>
      </c>
      <c r="AI13" s="968">
        <f t="shared" ref="AI13:AI14" si="31">AVERAGE(S13:AD13)</f>
        <v>-12.290274932694849</v>
      </c>
      <c r="AJ13" s="1045">
        <f t="shared" ref="AJ13:CJ13" si="32">(AJ7/11.6)-AJ4</f>
        <v>-13.633793103448276</v>
      </c>
      <c r="AK13" s="1046">
        <f t="shared" si="32"/>
        <v>-6.5951724137931009</v>
      </c>
      <c r="AL13" s="974">
        <f t="shared" si="32"/>
        <v>-4.6482758620689637</v>
      </c>
      <c r="AM13" s="975">
        <f t="shared" si="32"/>
        <v>-12.634827586206896</v>
      </c>
      <c r="AN13" s="975">
        <f t="shared" si="32"/>
        <v>-17.134827586206896</v>
      </c>
      <c r="AO13" s="975">
        <f t="shared" si="32"/>
        <v>-13.064827586206896</v>
      </c>
      <c r="AP13" s="975">
        <f t="shared" si="32"/>
        <v>-16.966551724137929</v>
      </c>
      <c r="AQ13" s="975">
        <f t="shared" si="32"/>
        <v>-12.28896551724138</v>
      </c>
      <c r="AR13" s="975">
        <f t="shared" si="32"/>
        <v>-11.427120689655169</v>
      </c>
      <c r="AS13" s="975">
        <f t="shared" si="32"/>
        <v>-5.7655172413793068</v>
      </c>
      <c r="AT13" s="975">
        <f t="shared" si="32"/>
        <v>-11.03551724137931</v>
      </c>
      <c r="AU13" s="1047">
        <f t="shared" si="32"/>
        <v>-11.600000000000001</v>
      </c>
      <c r="AV13" s="995">
        <f t="shared" si="32"/>
        <v>-16.189999999999998</v>
      </c>
      <c r="AW13" s="996">
        <f t="shared" si="32"/>
        <v>-18.323448275862063</v>
      </c>
      <c r="AX13" s="996">
        <f t="shared" si="32"/>
        <v>-22.007241379310344</v>
      </c>
      <c r="AY13" s="996">
        <f t="shared" si="32"/>
        <v>-27.537241379310338</v>
      </c>
      <c r="AZ13" s="996">
        <f t="shared" si="32"/>
        <v>-31.091034482758616</v>
      </c>
      <c r="BA13" s="996">
        <f t="shared" si="32"/>
        <v>-25.314137931034487</v>
      </c>
      <c r="BB13" s="996">
        <f t="shared" si="32"/>
        <v>-24.628620689655179</v>
      </c>
      <c r="BC13" s="996">
        <f t="shared" si="32"/>
        <v>-21.843448275862059</v>
      </c>
      <c r="BD13" s="996">
        <f t="shared" si="32"/>
        <v>-21.767241379310342</v>
      </c>
      <c r="BE13" s="996">
        <f t="shared" si="32"/>
        <v>-22.924482758620691</v>
      </c>
      <c r="BF13" s="996">
        <f t="shared" si="32"/>
        <v>-19.654827586206899</v>
      </c>
      <c r="BG13" s="1086">
        <f t="shared" si="32"/>
        <v>-20.25103448275862</v>
      </c>
      <c r="BH13" s="1088">
        <f t="shared" si="32"/>
        <v>-22.442068965517237</v>
      </c>
      <c r="BI13" s="1088">
        <f t="shared" si="32"/>
        <v>-25.345862068965509</v>
      </c>
      <c r="BJ13" s="1088">
        <f t="shared" si="32"/>
        <v>-23.395517241379316</v>
      </c>
      <c r="BK13" s="1088">
        <f t="shared" si="32"/>
        <v>-25.691379310344828</v>
      </c>
      <c r="BL13" s="1088">
        <f t="shared" si="32"/>
        <v>-23.905862068965511</v>
      </c>
      <c r="BM13" s="1088">
        <f t="shared" si="32"/>
        <v>-25.337586206896546</v>
      </c>
      <c r="BN13" s="1088">
        <f t="shared" si="32"/>
        <v>-31.78448275862069</v>
      </c>
      <c r="BO13" s="1088">
        <f t="shared" si="32"/>
        <v>-27.64448275862069</v>
      </c>
      <c r="BP13" s="1088">
        <f t="shared" si="32"/>
        <v>-30.516551724137926</v>
      </c>
      <c r="BQ13" s="1088">
        <f t="shared" si="32"/>
        <v>-22.516551724137926</v>
      </c>
      <c r="BR13" s="1088">
        <f t="shared" si="32"/>
        <v>-24.084482758620688</v>
      </c>
      <c r="BS13" s="1088">
        <f t="shared" si="32"/>
        <v>-25.422413793103445</v>
      </c>
      <c r="BT13" s="1088">
        <f>(BT7/11.6)-BT4</f>
        <v>-14.505517241379316</v>
      </c>
      <c r="BU13" s="1088">
        <f t="shared" si="32"/>
        <v>-8.9613793103448245</v>
      </c>
      <c r="BV13" s="1088">
        <f>(BV7/11.6)-BV4</f>
        <v>5.5241379310344811</v>
      </c>
      <c r="BW13" s="1088">
        <f t="shared" si="32"/>
        <v>-0.13137931034482619</v>
      </c>
      <c r="BX13" s="1088">
        <f t="shared" si="32"/>
        <v>-1.1596551724137925</v>
      </c>
      <c r="BY13" s="1088">
        <f t="shared" si="32"/>
        <v>-11.479655172413793</v>
      </c>
      <c r="BZ13" s="1088">
        <f t="shared" si="32"/>
        <v>-12.827586206896552</v>
      </c>
      <c r="CA13" s="1088">
        <f t="shared" si="32"/>
        <v>-13.383801724137932</v>
      </c>
      <c r="CB13" s="1088">
        <f t="shared" si="32"/>
        <v>-10.46074451410658</v>
      </c>
      <c r="CC13" s="1088">
        <f t="shared" si="32"/>
        <v>-8.1180329153605015</v>
      </c>
      <c r="CD13" s="1088">
        <f t="shared" si="32"/>
        <v>-5.8900000000000006</v>
      </c>
      <c r="CE13" s="1088">
        <f t="shared" si="32"/>
        <v>-10.475862068965519</v>
      </c>
      <c r="CF13" s="1088">
        <f t="shared" si="32"/>
        <v>-8.218275862068964</v>
      </c>
      <c r="CG13" s="1088">
        <f t="shared" si="32"/>
        <v>-9.5618965517241321</v>
      </c>
      <c r="CH13" s="1088">
        <f t="shared" si="32"/>
        <v>-13.11379310344828</v>
      </c>
      <c r="CI13" s="1086">
        <f t="shared" si="32"/>
        <v>-18.448275862068961</v>
      </c>
      <c r="CJ13" s="1086">
        <f t="shared" si="32"/>
        <v>-20.53448275862069</v>
      </c>
      <c r="CK13" s="1086">
        <f t="shared" ref="CK13" si="33">(CK7/11.6)-CK4</f>
        <v>-64.7</v>
      </c>
    </row>
    <row r="14" spans="1:89" s="943" customFormat="1" ht="18" hidden="1" customHeight="1">
      <c r="A14" s="933" t="s">
        <v>238</v>
      </c>
      <c r="B14" s="1131">
        <f>(333/11.6)-B4</f>
        <v>-16.867389162561576</v>
      </c>
      <c r="C14" s="1132">
        <f t="shared" ref="C14:M14" si="34">(333/11.6)-C4</f>
        <v>-27.140353448275857</v>
      </c>
      <c r="D14" s="1132">
        <f t="shared" si="34"/>
        <v>-25.950830721003133</v>
      </c>
      <c r="E14" s="1132">
        <f t="shared" si="34"/>
        <v>-29.842627257799681</v>
      </c>
      <c r="F14" s="1132">
        <f t="shared" si="34"/>
        <v>-34.85010344827586</v>
      </c>
      <c r="G14" s="1132">
        <f t="shared" si="34"/>
        <v>-33.08119868637111</v>
      </c>
      <c r="H14" s="1132">
        <f t="shared" si="34"/>
        <v>-27.447233883058484</v>
      </c>
      <c r="I14" s="1132">
        <f t="shared" si="34"/>
        <v>-19.165722495894908</v>
      </c>
      <c r="J14" s="1133">
        <f t="shared" si="34"/>
        <v>-16.672194357366781</v>
      </c>
      <c r="K14" s="934">
        <f t="shared" si="34"/>
        <v>-17.131739811912215</v>
      </c>
      <c r="L14" s="935">
        <f t="shared" si="34"/>
        <v>-13.087151067323479</v>
      </c>
      <c r="M14" s="936">
        <f t="shared" si="34"/>
        <v>-5.8083208395802153</v>
      </c>
      <c r="N14" s="937">
        <f t="shared" si="21"/>
        <v>-23.319524443946857</v>
      </c>
      <c r="O14" s="938">
        <f t="shared" si="22"/>
        <v>-32.591309797482218</v>
      </c>
      <c r="P14" s="938">
        <f t="shared" si="23"/>
        <v>-21.09505024544006</v>
      </c>
      <c r="Q14" s="939">
        <f t="shared" si="24"/>
        <v>-12.009070572938635</v>
      </c>
      <c r="R14" s="940">
        <f t="shared" si="25"/>
        <v>-22.253738764951944</v>
      </c>
      <c r="S14" s="1134">
        <f t="shared" ref="S14:AD14" si="35">(333/11.6)-S4</f>
        <v>1.8973965517241353</v>
      </c>
      <c r="T14" s="1135">
        <f t="shared" si="35"/>
        <v>-0.69310344827585979</v>
      </c>
      <c r="U14" s="1135">
        <f t="shared" si="35"/>
        <v>-6.3931034482758626</v>
      </c>
      <c r="V14" s="1135">
        <f t="shared" si="35"/>
        <v>-10.321198686371108</v>
      </c>
      <c r="W14" s="1135">
        <f t="shared" si="35"/>
        <v>-15.560830721003132</v>
      </c>
      <c r="X14" s="1135">
        <f t="shared" si="35"/>
        <v>-17.66362976406533</v>
      </c>
      <c r="Y14" s="1136">
        <f t="shared" si="35"/>
        <v>-13.753103448275862</v>
      </c>
      <c r="Z14" s="1137">
        <f t="shared" si="35"/>
        <v>-14.995376175548582</v>
      </c>
      <c r="AA14" s="1137">
        <f t="shared" si="35"/>
        <v>-14.622627257799675</v>
      </c>
      <c r="AB14" s="1135">
        <f t="shared" si="35"/>
        <v>-20.277627257799669</v>
      </c>
      <c r="AC14" s="1136">
        <f t="shared" si="35"/>
        <v>-15.157648902821318</v>
      </c>
      <c r="AD14" s="1138">
        <f t="shared" si="35"/>
        <v>-23.390722495894916</v>
      </c>
      <c r="AE14" s="1139">
        <f t="shared" si="27"/>
        <v>-1.7296034482758624</v>
      </c>
      <c r="AF14" s="1140">
        <f t="shared" si="28"/>
        <v>-14.515219723813189</v>
      </c>
      <c r="AG14" s="1140">
        <f t="shared" si="29"/>
        <v>-14.457035627208038</v>
      </c>
      <c r="AH14" s="1140">
        <f t="shared" si="30"/>
        <v>-19.608666218838636</v>
      </c>
      <c r="AI14" s="1141">
        <f t="shared" si="31"/>
        <v>-12.577631254533932</v>
      </c>
      <c r="AJ14" s="1142">
        <f t="shared" ref="AJ14:AU14" si="36">(333/11.6)-AJ4</f>
        <v>-25.01310344827586</v>
      </c>
      <c r="AK14" s="1143">
        <f t="shared" si="36"/>
        <v>-25.733103448275859</v>
      </c>
      <c r="AL14" s="1143">
        <f t="shared" si="36"/>
        <v>-22.493103448275864</v>
      </c>
      <c r="AM14" s="1144">
        <f t="shared" si="36"/>
        <v>-23.58310344827586</v>
      </c>
      <c r="AN14" s="1144">
        <f t="shared" si="36"/>
        <v>-21.83310344827586</v>
      </c>
      <c r="AO14" s="1144">
        <f t="shared" si="36"/>
        <v>-17.76310344827586</v>
      </c>
      <c r="AP14" s="1144">
        <f t="shared" si="36"/>
        <v>-18.863103448275861</v>
      </c>
      <c r="AQ14" s="1145">
        <f t="shared" si="36"/>
        <v>-21.51310344827586</v>
      </c>
      <c r="AR14" s="1146">
        <f t="shared" si="36"/>
        <v>-24.961603448275856</v>
      </c>
      <c r="AS14" s="1147">
        <f t="shared" si="36"/>
        <v>-26.843103448275858</v>
      </c>
      <c r="AT14" s="1148">
        <f t="shared" si="36"/>
        <v>-32.113103448275865</v>
      </c>
      <c r="AU14" s="1149">
        <f t="shared" si="36"/>
        <v>-32.893103448275866</v>
      </c>
      <c r="AV14" s="1147"/>
      <c r="AW14" s="1148"/>
      <c r="AX14" s="1148"/>
      <c r="AY14" s="1148"/>
      <c r="AZ14" s="1149"/>
      <c r="BB14" s="875"/>
      <c r="BX14" s="1081"/>
      <c r="BY14" s="1081"/>
      <c r="BZ14" s="1081"/>
      <c r="CA14" s="1081"/>
      <c r="CB14" s="1081"/>
    </row>
    <row r="15" spans="1:89" s="943" customFormat="1" ht="18" customHeight="1">
      <c r="A15" s="1150" t="s">
        <v>365</v>
      </c>
      <c r="B15" s="909"/>
      <c r="C15" s="909"/>
      <c r="D15" s="909"/>
      <c r="E15" s="909"/>
      <c r="F15" s="909"/>
      <c r="G15" s="909"/>
      <c r="H15" s="909"/>
      <c r="I15" s="909"/>
      <c r="J15" s="909"/>
      <c r="K15" s="909"/>
      <c r="L15" s="909"/>
      <c r="M15" s="1151"/>
      <c r="N15" s="909"/>
      <c r="O15" s="909"/>
      <c r="P15" s="909"/>
      <c r="Q15" s="1151"/>
      <c r="R15" s="1151"/>
      <c r="S15" s="941"/>
      <c r="T15" s="941"/>
      <c r="U15" s="941"/>
      <c r="V15" s="941"/>
      <c r="W15" s="941"/>
      <c r="X15" s="941"/>
      <c r="Y15" s="941"/>
      <c r="Z15" s="941"/>
      <c r="AA15" s="941"/>
      <c r="AB15" s="941"/>
      <c r="AC15" s="941"/>
      <c r="AD15" s="941"/>
      <c r="AE15" s="942"/>
      <c r="AF15" s="942"/>
      <c r="AG15" s="942"/>
      <c r="AH15" s="942"/>
      <c r="AI15" s="942"/>
      <c r="AJ15" s="1152"/>
      <c r="AK15" s="1153"/>
      <c r="AL15" s="1153"/>
      <c r="AM15" s="941"/>
      <c r="AN15" s="941"/>
      <c r="AO15" s="941"/>
      <c r="AP15" s="941"/>
      <c r="AQ15" s="941"/>
      <c r="AR15" s="941"/>
      <c r="AS15" s="942"/>
      <c r="AT15" s="942"/>
      <c r="AU15" s="942"/>
      <c r="AV15" s="942"/>
      <c r="AW15" s="942"/>
      <c r="AX15" s="942"/>
      <c r="AY15" s="942"/>
      <c r="AZ15" s="942"/>
      <c r="BA15" s="1154"/>
      <c r="BB15" s="1096"/>
      <c r="BC15" s="1154"/>
      <c r="BD15" s="1154"/>
      <c r="BE15" s="1154"/>
      <c r="BF15" s="1154"/>
      <c r="BG15" s="1154"/>
      <c r="BH15" s="1154"/>
      <c r="BI15" s="1154"/>
      <c r="BJ15" s="1154"/>
      <c r="BK15" s="1154"/>
      <c r="BL15" s="1154"/>
      <c r="BM15" s="1154"/>
      <c r="BN15" s="1154"/>
      <c r="BO15" s="1154"/>
      <c r="BP15" s="1154"/>
      <c r="BQ15" s="1154"/>
      <c r="BR15" s="1154"/>
      <c r="BS15" s="1154"/>
      <c r="BT15" s="942">
        <f>BT7/BT4</f>
        <v>8.9827344843677075</v>
      </c>
      <c r="BU15" s="942">
        <f t="shared" ref="BU15:CJ15" si="37">BU7/BU4</f>
        <v>9.6827738841755817</v>
      </c>
      <c r="BV15" s="942">
        <f t="shared" si="37"/>
        <v>13.501483679525222</v>
      </c>
      <c r="BW15" s="942">
        <f t="shared" si="37"/>
        <v>11.525257479156449</v>
      </c>
      <c r="BX15" s="942">
        <f t="shared" si="37"/>
        <v>11.158516573679028</v>
      </c>
      <c r="BY15" s="942">
        <f t="shared" si="37"/>
        <v>8.3353763177249327</v>
      </c>
      <c r="BZ15" s="942">
        <f t="shared" si="37"/>
        <v>8.1395348837209305</v>
      </c>
      <c r="CA15" s="942">
        <f t="shared" si="37"/>
        <v>8.0705204348987483</v>
      </c>
      <c r="CB15" s="942">
        <f t="shared" si="37"/>
        <v>8.6756965477957486</v>
      </c>
      <c r="CC15" s="942">
        <f t="shared" si="37"/>
        <v>9.2840494329519476</v>
      </c>
      <c r="CD15" s="942">
        <f t="shared" si="37"/>
        <v>10.025351463470846</v>
      </c>
      <c r="CE15" s="942">
        <f t="shared" si="37"/>
        <v>9.1549295774647881</v>
      </c>
      <c r="CF15" s="942">
        <f t="shared" si="37"/>
        <v>9.8594120869088915</v>
      </c>
      <c r="CG15" s="942">
        <f t="shared" si="37"/>
        <v>9.7773395776846606</v>
      </c>
      <c r="CH15" s="942">
        <f t="shared" si="37"/>
        <v>9.2846270928462697</v>
      </c>
      <c r="CI15" s="942">
        <f t="shared" si="37"/>
        <v>8.3076923076923084</v>
      </c>
      <c r="CJ15" s="942">
        <f t="shared" si="37"/>
        <v>7.9069767441860463</v>
      </c>
      <c r="CK15" s="942">
        <f t="shared" ref="CK15" si="38">CK7/CK4</f>
        <v>0</v>
      </c>
    </row>
    <row r="16" spans="1:89" s="946" customFormat="1">
      <c r="A16" s="1177"/>
      <c r="B16" s="944"/>
      <c r="C16" s="944"/>
      <c r="D16" s="944"/>
      <c r="E16" s="944"/>
      <c r="F16" s="944"/>
      <c r="G16" s="944"/>
      <c r="H16" s="944"/>
      <c r="I16" s="944"/>
      <c r="J16" s="944"/>
      <c r="K16" s="944"/>
      <c r="L16" s="944"/>
      <c r="M16" s="944"/>
      <c r="N16" s="945"/>
      <c r="O16" s="944"/>
      <c r="P16" s="944"/>
      <c r="Q16" s="944"/>
      <c r="R16" s="944"/>
      <c r="AD16" s="959"/>
      <c r="AU16" s="959"/>
      <c r="BB16" s="875"/>
      <c r="BX16" s="993"/>
      <c r="BY16" s="993"/>
      <c r="BZ16" s="993"/>
      <c r="CA16" s="993"/>
      <c r="CB16" s="993"/>
    </row>
    <row r="17" spans="1:90" s="946" customFormat="1">
      <c r="A17" s="1163" t="s">
        <v>397</v>
      </c>
      <c r="B17" s="1163"/>
      <c r="C17" s="1163"/>
      <c r="D17" s="1163"/>
      <c r="E17" s="1163"/>
      <c r="F17" s="1163"/>
      <c r="G17" s="1163"/>
      <c r="H17" s="1163"/>
      <c r="I17" s="1163"/>
      <c r="J17" s="1163"/>
      <c r="K17" s="1163"/>
      <c r="L17" s="1163"/>
      <c r="M17" s="1163"/>
      <c r="N17" s="1163"/>
      <c r="O17" s="1163"/>
      <c r="P17" s="1163"/>
      <c r="Q17" s="1163"/>
      <c r="R17" s="1163"/>
      <c r="S17" s="1163"/>
      <c r="T17" s="1163"/>
      <c r="U17" s="1163"/>
      <c r="V17" s="1163"/>
      <c r="W17" s="1163"/>
      <c r="X17" s="1163"/>
      <c r="Y17" s="1163"/>
      <c r="Z17" s="1163"/>
      <c r="AA17" s="1163"/>
      <c r="AB17" s="1163"/>
      <c r="AC17" s="1163"/>
      <c r="AD17" s="1163"/>
      <c r="AE17" s="1163"/>
      <c r="AF17" s="1163"/>
      <c r="AG17" s="1163"/>
      <c r="AH17" s="1163"/>
      <c r="AI17" s="1163"/>
      <c r="AJ17" s="1163"/>
      <c r="AK17" s="1163"/>
      <c r="AL17" s="1163"/>
      <c r="AM17" s="1163"/>
      <c r="AN17" s="1163"/>
      <c r="AO17" s="1163"/>
      <c r="AP17" s="1163"/>
      <c r="AQ17" s="1163"/>
      <c r="AR17" s="1163"/>
      <c r="AS17" s="1163"/>
      <c r="AT17" s="1163"/>
      <c r="AU17" s="1163"/>
      <c r="AV17" s="1163"/>
      <c r="AW17" s="1163"/>
      <c r="AX17" s="1163"/>
      <c r="AY17" s="1163"/>
      <c r="AZ17" s="1163"/>
      <c r="BA17" s="1163"/>
      <c r="BB17" s="1163"/>
      <c r="BC17" s="1163"/>
      <c r="BD17" s="1163"/>
      <c r="BE17" s="1163"/>
      <c r="BF17" s="1163"/>
      <c r="BG17" s="1163"/>
      <c r="BH17" s="1163"/>
      <c r="BI17" s="1163"/>
      <c r="BJ17" s="1163"/>
      <c r="BK17" s="1163"/>
      <c r="BL17" s="1163"/>
      <c r="BM17" s="1163"/>
      <c r="BN17" s="1163"/>
      <c r="BO17" s="1163"/>
      <c r="BP17" s="1163"/>
      <c r="BQ17" s="1163"/>
      <c r="BR17" s="1163"/>
      <c r="BS17" s="1163"/>
      <c r="BT17" s="1163"/>
      <c r="BU17" s="1163"/>
      <c r="BV17" s="1163"/>
      <c r="BW17" s="1163"/>
      <c r="BX17" s="993"/>
      <c r="BY17" s="993"/>
      <c r="BZ17" s="993"/>
      <c r="CA17" s="993"/>
      <c r="CB17" s="993"/>
    </row>
    <row r="18" spans="1:90" s="946" customFormat="1" ht="18.75" thickBot="1"/>
    <row r="19" spans="1:90" s="946" customFormat="1" ht="18.75" hidden="1" customHeight="1" thickBot="1">
      <c r="A19" s="1177"/>
      <c r="B19" s="1177"/>
      <c r="C19" s="1177"/>
      <c r="D19" s="1177"/>
      <c r="E19" s="1177"/>
      <c r="F19" s="1177"/>
      <c r="G19" s="1177"/>
      <c r="H19" s="1177"/>
      <c r="I19" s="1177"/>
      <c r="J19" s="1177"/>
      <c r="K19" s="1177"/>
      <c r="L19" s="1177"/>
      <c r="M19" s="1177"/>
      <c r="N19" s="1177"/>
      <c r="O19" s="1177"/>
      <c r="P19" s="1177"/>
      <c r="Q19" s="1177"/>
      <c r="R19" s="1177"/>
      <c r="S19" s="1177"/>
      <c r="T19" s="1177"/>
      <c r="U19" s="1177"/>
      <c r="V19" s="1177"/>
      <c r="W19" s="1177"/>
      <c r="X19" s="1177"/>
      <c r="Y19" s="1177"/>
      <c r="Z19" s="1177"/>
      <c r="AA19" s="1177"/>
      <c r="AB19" s="1177"/>
      <c r="AC19" s="1177"/>
      <c r="AD19" s="1177"/>
      <c r="AE19" s="1177"/>
      <c r="AF19" s="1177"/>
      <c r="AG19" s="1177"/>
      <c r="AH19" s="1177"/>
      <c r="AI19" s="1177"/>
      <c r="AJ19" s="1177"/>
      <c r="AK19" s="1177"/>
      <c r="AL19" s="1177"/>
      <c r="AM19" s="1177"/>
      <c r="AN19" s="1177"/>
      <c r="AO19" s="1177"/>
      <c r="AP19" s="1177"/>
      <c r="AQ19" s="1177"/>
      <c r="AR19" s="1177"/>
      <c r="AS19" s="1177"/>
      <c r="AT19" s="1177"/>
      <c r="AU19" s="1177"/>
      <c r="AV19" s="1177"/>
      <c r="AW19" s="1177"/>
      <c r="AX19" s="1177"/>
      <c r="AY19" s="1177"/>
      <c r="AZ19" s="1177"/>
      <c r="BA19" s="1177"/>
      <c r="BB19" s="1177"/>
      <c r="BC19" s="1177"/>
      <c r="BD19" s="1177"/>
      <c r="BE19" s="1177"/>
      <c r="BF19" s="1177"/>
      <c r="BG19" s="1177"/>
      <c r="BH19" s="1177"/>
      <c r="BI19" s="1177"/>
      <c r="BJ19" s="1177"/>
      <c r="BK19" s="1177"/>
      <c r="BL19" s="1177"/>
      <c r="BM19" s="1177"/>
      <c r="BN19" s="1177"/>
      <c r="BO19" s="1177"/>
      <c r="BP19" s="1177"/>
      <c r="BQ19" s="1177"/>
      <c r="BR19" s="1177"/>
      <c r="BS19" s="1177"/>
      <c r="BT19" s="1119" t="s">
        <v>274</v>
      </c>
      <c r="BU19" s="1119" t="s">
        <v>273</v>
      </c>
      <c r="BV19" s="1119" t="s">
        <v>273</v>
      </c>
      <c r="BW19" s="1177"/>
    </row>
    <row r="20" spans="1:90" s="946" customFormat="1" ht="18.75" hidden="1" customHeight="1" thickBot="1">
      <c r="A20" s="1052"/>
      <c r="B20" s="1053"/>
      <c r="C20" s="1053"/>
      <c r="D20" s="1053"/>
      <c r="E20" s="1053"/>
      <c r="F20" s="1053"/>
      <c r="G20" s="1053"/>
      <c r="H20" s="1053"/>
      <c r="I20" s="1053"/>
      <c r="J20" s="1053"/>
      <c r="K20" s="1053"/>
      <c r="L20" s="1053"/>
      <c r="M20" s="1053"/>
      <c r="N20" s="1054"/>
      <c r="O20" s="1053"/>
      <c r="P20" s="1053"/>
      <c r="Q20" s="1053"/>
      <c r="R20" s="1053"/>
      <c r="S20" s="1055"/>
      <c r="T20" s="1055"/>
      <c r="U20" s="1055"/>
      <c r="V20" s="1055"/>
      <c r="W20" s="1055"/>
      <c r="X20" s="1055"/>
      <c r="Y20" s="1055"/>
      <c r="Z20" s="1055"/>
      <c r="AA20" s="1055"/>
      <c r="AB20" s="1055"/>
      <c r="AC20" s="1055"/>
      <c r="AD20" s="1056"/>
      <c r="AE20" s="1055"/>
      <c r="AF20" s="1055"/>
      <c r="AG20" s="1055"/>
      <c r="AH20" s="1055"/>
      <c r="AI20" s="1055"/>
      <c r="AJ20" s="1055"/>
      <c r="AK20" s="1055"/>
      <c r="AL20" s="1055"/>
      <c r="AM20" s="1055"/>
      <c r="AN20" s="1055"/>
      <c r="AO20" s="1055"/>
      <c r="AP20" s="1055"/>
      <c r="AQ20" s="1055"/>
      <c r="AR20" s="1055"/>
      <c r="AS20" s="1055"/>
      <c r="AT20" s="1055"/>
      <c r="AU20" s="1056"/>
      <c r="AV20" s="1057">
        <v>43101</v>
      </c>
      <c r="AW20" s="1057">
        <v>43132</v>
      </c>
      <c r="AX20" s="1057">
        <v>43160</v>
      </c>
      <c r="AY20" s="1057">
        <v>43191</v>
      </c>
      <c r="AZ20" s="1057">
        <v>43221</v>
      </c>
      <c r="BA20" s="1057">
        <v>43252</v>
      </c>
      <c r="BB20" s="1057">
        <v>43283</v>
      </c>
      <c r="BC20" s="1057">
        <v>43315</v>
      </c>
      <c r="BD20" s="1057">
        <v>43347</v>
      </c>
      <c r="BE20" s="1057">
        <v>43378</v>
      </c>
      <c r="BF20" s="1057">
        <v>43410</v>
      </c>
      <c r="BG20" s="1057">
        <v>43441</v>
      </c>
      <c r="BH20" s="1109">
        <v>43466</v>
      </c>
      <c r="BI20" s="1109">
        <v>43497</v>
      </c>
      <c r="BJ20" s="1109">
        <v>43526</v>
      </c>
      <c r="BK20" s="1109">
        <v>43558</v>
      </c>
      <c r="BL20" s="1110">
        <v>43586</v>
      </c>
      <c r="BM20" s="1110">
        <v>43617</v>
      </c>
      <c r="BN20" s="1110">
        <v>43647</v>
      </c>
      <c r="BO20" s="1110">
        <v>43678</v>
      </c>
      <c r="BP20" s="1110">
        <v>43709</v>
      </c>
      <c r="BQ20" s="1110">
        <v>43739</v>
      </c>
      <c r="BR20" s="1110">
        <v>43770</v>
      </c>
      <c r="BS20" s="1112">
        <v>43800</v>
      </c>
      <c r="BT20" s="1113">
        <v>43831</v>
      </c>
      <c r="BU20" s="1113">
        <v>43863</v>
      </c>
      <c r="BV20" s="1113">
        <v>43895</v>
      </c>
      <c r="BW20" s="1113">
        <v>43926</v>
      </c>
      <c r="BX20" s="1113">
        <v>43952</v>
      </c>
      <c r="BY20" s="1113">
        <v>43983</v>
      </c>
      <c r="BZ20" s="1113">
        <v>44013</v>
      </c>
      <c r="CA20" s="1113">
        <v>44044</v>
      </c>
      <c r="CB20" s="1125">
        <v>44075</v>
      </c>
      <c r="CC20" s="1125">
        <v>44105</v>
      </c>
      <c r="CD20" s="1125">
        <v>44136</v>
      </c>
      <c r="CE20" s="1125">
        <v>44166</v>
      </c>
      <c r="CF20" s="861">
        <v>44197</v>
      </c>
      <c r="CG20" s="1130">
        <v>44228</v>
      </c>
      <c r="CH20" s="1130">
        <v>44256</v>
      </c>
      <c r="CI20" s="1130">
        <v>44287</v>
      </c>
      <c r="CJ20" s="1130">
        <v>44318</v>
      </c>
      <c r="CK20" s="1130">
        <v>44350</v>
      </c>
    </row>
    <row r="21" spans="1:90" s="946" customFormat="1" ht="18" hidden="1" customHeight="1">
      <c r="A21" s="1059" t="s">
        <v>250</v>
      </c>
      <c r="B21" s="1060"/>
      <c r="C21" s="1060"/>
      <c r="D21" s="1060"/>
      <c r="E21" s="1060"/>
      <c r="F21" s="1060"/>
      <c r="G21" s="1060"/>
      <c r="H21" s="1060"/>
      <c r="I21" s="1060"/>
      <c r="J21" s="1060"/>
      <c r="K21" s="1060"/>
      <c r="L21" s="1060"/>
      <c r="M21" s="1060"/>
      <c r="N21" s="1061"/>
      <c r="O21" s="1060"/>
      <c r="P21" s="1060"/>
      <c r="Q21" s="1060"/>
      <c r="R21" s="1060"/>
      <c r="S21" s="1062"/>
      <c r="T21" s="1062"/>
      <c r="U21" s="1062"/>
      <c r="V21" s="1062"/>
      <c r="W21" s="1062"/>
      <c r="X21" s="1062"/>
      <c r="Y21" s="1062"/>
      <c r="Z21" s="1062"/>
      <c r="AA21" s="1062"/>
      <c r="AB21" s="1062"/>
      <c r="AC21" s="1062"/>
      <c r="AD21" s="1063"/>
      <c r="AE21" s="1062"/>
      <c r="AF21" s="1062"/>
      <c r="AG21" s="1062"/>
      <c r="AH21" s="1062"/>
      <c r="AI21" s="1062"/>
      <c r="AJ21" s="1062"/>
      <c r="AK21" s="1062"/>
      <c r="AL21" s="1062"/>
      <c r="AM21" s="1062"/>
      <c r="AN21" s="1062"/>
      <c r="AO21" s="1062"/>
      <c r="AP21" s="1062"/>
      <c r="AQ21" s="1062"/>
      <c r="AR21" s="1062"/>
      <c r="AS21" s="1062"/>
      <c r="AT21" s="1062"/>
      <c r="AU21" s="1063"/>
      <c r="AV21" s="1068">
        <f>(AV22+AV23+AV24)/3</f>
        <v>556.66666666666663</v>
      </c>
      <c r="AW21" s="1068">
        <f>AVERAGE(AW22:AW25)</f>
        <v>530</v>
      </c>
      <c r="AX21" s="1068">
        <f t="shared" ref="AX21:BH21" si="39">AVERAGE(AX22:AX25)</f>
        <v>482.5</v>
      </c>
      <c r="AY21" s="1068">
        <f t="shared" si="39"/>
        <v>467.5</v>
      </c>
      <c r="AZ21" s="1068">
        <f t="shared" si="39"/>
        <v>487.125</v>
      </c>
      <c r="BA21" s="1068">
        <f t="shared" si="39"/>
        <v>555.75</v>
      </c>
      <c r="BB21" s="1068">
        <f t="shared" si="39"/>
        <v>539.75</v>
      </c>
      <c r="BC21" s="1068">
        <f t="shared" si="39"/>
        <v>560.625</v>
      </c>
      <c r="BD21" s="1068">
        <f t="shared" si="39"/>
        <v>606.25</v>
      </c>
      <c r="BE21" s="1068">
        <f t="shared" si="39"/>
        <v>651.875</v>
      </c>
      <c r="BF21" s="1068">
        <f t="shared" si="39"/>
        <v>591.25</v>
      </c>
      <c r="BG21" s="1068">
        <f t="shared" si="39"/>
        <v>453.75</v>
      </c>
      <c r="BH21" s="1068">
        <f t="shared" si="39"/>
        <v>409.16666666666669</v>
      </c>
      <c r="BI21" s="1068">
        <f t="shared" ref="BI21:BV21" si="40">AVERAGE(BI22:BI26)</f>
        <v>436</v>
      </c>
      <c r="BJ21" s="1068">
        <f t="shared" si="40"/>
        <v>486</v>
      </c>
      <c r="BK21" s="1068">
        <f t="shared" si="40"/>
        <v>513</v>
      </c>
      <c r="BL21" s="1068">
        <f t="shared" si="40"/>
        <v>528.5</v>
      </c>
      <c r="BM21" s="1068">
        <f t="shared" si="40"/>
        <v>428.75</v>
      </c>
      <c r="BN21" s="1068">
        <f t="shared" si="40"/>
        <v>349.5</v>
      </c>
      <c r="BO21" s="1068">
        <f t="shared" si="40"/>
        <v>380.625</v>
      </c>
      <c r="BP21" s="1068">
        <f t="shared" si="40"/>
        <v>345.5</v>
      </c>
      <c r="BQ21" s="1068">
        <f t="shared" si="40"/>
        <v>393.75</v>
      </c>
      <c r="BR21" s="1068">
        <f t="shared" si="40"/>
        <v>432.5</v>
      </c>
      <c r="BS21" s="1100">
        <f t="shared" si="40"/>
        <v>423.125</v>
      </c>
      <c r="BT21" s="1100">
        <f t="shared" si="40"/>
        <v>485.625</v>
      </c>
      <c r="BU21" s="1100">
        <f t="shared" si="40"/>
        <v>547.5</v>
      </c>
      <c r="BV21" s="1100">
        <f t="shared" si="40"/>
        <v>407.5</v>
      </c>
      <c r="BW21" s="1100">
        <f t="shared" ref="BW21:CH21" si="41">AVERAGE(BW22:BW27)</f>
        <v>278.75</v>
      </c>
      <c r="BX21" s="1100">
        <f t="shared" si="41"/>
        <v>339.16666666666669</v>
      </c>
      <c r="BY21" s="1092">
        <f t="shared" si="41"/>
        <v>320</v>
      </c>
      <c r="BZ21" s="1092">
        <f t="shared" si="41"/>
        <v>335.83333333333331</v>
      </c>
      <c r="CA21" s="1092">
        <f t="shared" si="41"/>
        <v>352.5</v>
      </c>
      <c r="CB21" s="1126">
        <f t="shared" si="41"/>
        <v>361.66666666666669</v>
      </c>
      <c r="CC21" s="1126">
        <f t="shared" si="41"/>
        <v>369.58333333333331</v>
      </c>
      <c r="CD21" s="1126">
        <f t="shared" si="41"/>
        <v>432.5</v>
      </c>
      <c r="CE21" s="1126">
        <f t="shared" si="41"/>
        <v>455.83333333333331</v>
      </c>
      <c r="CF21" s="1126">
        <f t="shared" si="41"/>
        <v>474.16666666666669</v>
      </c>
      <c r="CG21" s="1126">
        <f t="shared" si="41"/>
        <v>581.66666666666663</v>
      </c>
      <c r="CH21" s="1126">
        <f t="shared" si="41"/>
        <v>589.58333333333337</v>
      </c>
      <c r="CI21" s="1126">
        <f>AVERAGE(CI22:CI27)</f>
        <v>539.33333333333337</v>
      </c>
      <c r="CJ21" s="1126">
        <f t="shared" ref="CJ21:CK21" si="42">AVERAGE(CJ22:CJ27)</f>
        <v>507.91666666666669</v>
      </c>
      <c r="CK21" s="1126">
        <f t="shared" si="42"/>
        <v>0</v>
      </c>
    </row>
    <row r="22" spans="1:90" s="946" customFormat="1" ht="18" hidden="1" customHeight="1">
      <c r="A22" s="1050" t="s">
        <v>240</v>
      </c>
      <c r="B22" s="1053"/>
      <c r="C22" s="1053"/>
      <c r="D22" s="1053"/>
      <c r="E22" s="1053"/>
      <c r="F22" s="1053"/>
      <c r="G22" s="1053"/>
      <c r="H22" s="1053"/>
      <c r="I22" s="1053"/>
      <c r="J22" s="1053"/>
      <c r="K22" s="1053"/>
      <c r="L22" s="1053"/>
      <c r="M22" s="1053"/>
      <c r="N22" s="1054"/>
      <c r="O22" s="1053"/>
      <c r="P22" s="1053"/>
      <c r="Q22" s="1053"/>
      <c r="R22" s="1053"/>
      <c r="S22" s="1055"/>
      <c r="T22" s="1055"/>
      <c r="U22" s="1055"/>
      <c r="V22" s="1055"/>
      <c r="W22" s="1055"/>
      <c r="X22" s="1055"/>
      <c r="Y22" s="1055"/>
      <c r="Z22" s="1055"/>
      <c r="AA22" s="1055"/>
      <c r="AB22" s="1055"/>
      <c r="AC22" s="1055"/>
      <c r="AD22" s="1056"/>
      <c r="AE22" s="1055"/>
      <c r="AF22" s="1055"/>
      <c r="AG22" s="1055"/>
      <c r="AH22" s="1055"/>
      <c r="AI22" s="1055"/>
      <c r="AJ22" s="1055"/>
      <c r="AK22" s="1055"/>
      <c r="AL22" s="1055"/>
      <c r="AM22" s="1055"/>
      <c r="AN22" s="1055"/>
      <c r="AO22" s="1055"/>
      <c r="AP22" s="1055"/>
      <c r="AQ22" s="1055"/>
      <c r="AR22" s="1055"/>
      <c r="AS22" s="1055"/>
      <c r="AT22" s="1055"/>
      <c r="AU22" s="1056"/>
      <c r="AV22" s="1071">
        <v>575</v>
      </c>
      <c r="AW22" s="1072">
        <v>540</v>
      </c>
      <c r="AX22" s="1078">
        <f t="shared" ref="AX22:CH27" si="43">(AX30+AX38)/2</f>
        <v>475</v>
      </c>
      <c r="AY22" s="1082">
        <f t="shared" si="43"/>
        <v>465</v>
      </c>
      <c r="AZ22" s="1082">
        <f t="shared" si="43"/>
        <v>485</v>
      </c>
      <c r="BA22" s="1078">
        <f t="shared" si="43"/>
        <v>560</v>
      </c>
      <c r="BB22" s="1082">
        <f t="shared" si="43"/>
        <v>540</v>
      </c>
      <c r="BC22" s="1082">
        <f t="shared" si="43"/>
        <v>560</v>
      </c>
      <c r="BD22" s="1082">
        <f t="shared" si="43"/>
        <v>602.5</v>
      </c>
      <c r="BE22" s="1078">
        <f t="shared" si="43"/>
        <v>657.5</v>
      </c>
      <c r="BF22" s="1082">
        <f t="shared" si="43"/>
        <v>605</v>
      </c>
      <c r="BG22" s="1082">
        <f t="shared" si="43"/>
        <v>460</v>
      </c>
      <c r="BH22" s="1078">
        <f t="shared" si="43"/>
        <v>415</v>
      </c>
      <c r="BI22" s="1082">
        <f t="shared" si="43"/>
        <v>435</v>
      </c>
      <c r="BJ22" s="1082">
        <f t="shared" si="43"/>
        <v>485</v>
      </c>
      <c r="BK22" s="1078">
        <f t="shared" si="43"/>
        <v>525</v>
      </c>
      <c r="BL22" s="1082">
        <f t="shared" si="43"/>
        <v>520</v>
      </c>
      <c r="BM22" s="1082">
        <f t="shared" si="43"/>
        <v>440</v>
      </c>
      <c r="BN22" s="1082">
        <f t="shared" si="43"/>
        <v>352.5</v>
      </c>
      <c r="BO22" s="1078">
        <f t="shared" si="43"/>
        <v>375</v>
      </c>
      <c r="BP22" s="1082">
        <f t="shared" si="43"/>
        <v>345</v>
      </c>
      <c r="BQ22" s="1082">
        <f t="shared" si="43"/>
        <v>382.5</v>
      </c>
      <c r="BR22" s="1082">
        <f t="shared" si="43"/>
        <v>425</v>
      </c>
      <c r="BS22" s="1078">
        <f t="shared" si="43"/>
        <v>427.5</v>
      </c>
      <c r="BT22" s="1107">
        <f t="shared" si="43"/>
        <v>485</v>
      </c>
      <c r="BU22" s="1082">
        <f t="shared" si="43"/>
        <v>550</v>
      </c>
      <c r="BV22" s="1078">
        <f t="shared" si="43"/>
        <v>425</v>
      </c>
      <c r="BW22" s="1078">
        <f t="shared" si="43"/>
        <v>275</v>
      </c>
      <c r="BX22" s="1117">
        <f t="shared" si="43"/>
        <v>352.5</v>
      </c>
      <c r="BY22" s="1117">
        <f t="shared" si="43"/>
        <v>310</v>
      </c>
      <c r="BZ22" s="1117">
        <f t="shared" si="43"/>
        <v>345</v>
      </c>
      <c r="CA22" s="1078">
        <f t="shared" si="43"/>
        <v>355</v>
      </c>
      <c r="CB22" s="1117">
        <f t="shared" si="43"/>
        <v>365</v>
      </c>
      <c r="CC22" s="1117">
        <f t="shared" si="43"/>
        <v>370</v>
      </c>
      <c r="CD22" s="1117">
        <f t="shared" si="43"/>
        <v>430</v>
      </c>
      <c r="CE22" s="1117">
        <f t="shared" si="43"/>
        <v>450</v>
      </c>
      <c r="CF22" s="862">
        <f t="shared" si="43"/>
        <v>480</v>
      </c>
      <c r="CG22" s="1127">
        <f t="shared" si="43"/>
        <v>610</v>
      </c>
      <c r="CH22" s="1127">
        <f t="shared" si="43"/>
        <v>582.5</v>
      </c>
      <c r="CI22" s="1127">
        <f t="shared" ref="CI22:CI27" si="44">(CI30+CI38)/2</f>
        <v>512.5</v>
      </c>
      <c r="CJ22" s="1127">
        <f t="shared" ref="CJ22:CK22" si="45">(CJ30+CJ38)/2</f>
        <v>480</v>
      </c>
      <c r="CK22" s="1127">
        <f t="shared" si="45"/>
        <v>0</v>
      </c>
    </row>
    <row r="23" spans="1:90" s="946" customFormat="1" ht="18" hidden="1" customHeight="1">
      <c r="A23" s="1050" t="s">
        <v>255</v>
      </c>
      <c r="B23" s="1053"/>
      <c r="C23" s="1053"/>
      <c r="D23" s="1053"/>
      <c r="E23" s="1053"/>
      <c r="F23" s="1053"/>
      <c r="G23" s="1053"/>
      <c r="H23" s="1053"/>
      <c r="I23" s="1053"/>
      <c r="J23" s="1053"/>
      <c r="K23" s="1053"/>
      <c r="L23" s="1053"/>
      <c r="M23" s="1053"/>
      <c r="N23" s="1054"/>
      <c r="O23" s="1053"/>
      <c r="P23" s="1053"/>
      <c r="Q23" s="1053"/>
      <c r="R23" s="1053"/>
      <c r="S23" s="1055"/>
      <c r="T23" s="1055"/>
      <c r="U23" s="1055"/>
      <c r="V23" s="1055"/>
      <c r="W23" s="1055"/>
      <c r="X23" s="1055"/>
      <c r="Y23" s="1055"/>
      <c r="Z23" s="1055"/>
      <c r="AA23" s="1055"/>
      <c r="AB23" s="1055"/>
      <c r="AC23" s="1055"/>
      <c r="AD23" s="1056"/>
      <c r="AE23" s="1055"/>
      <c r="AF23" s="1055"/>
      <c r="AG23" s="1055"/>
      <c r="AH23" s="1055"/>
      <c r="AI23" s="1055"/>
      <c r="AJ23" s="1055"/>
      <c r="AK23" s="1055"/>
      <c r="AL23" s="1055"/>
      <c r="AM23" s="1055"/>
      <c r="AN23" s="1055"/>
      <c r="AO23" s="1055"/>
      <c r="AP23" s="1055"/>
      <c r="AQ23" s="1055"/>
      <c r="AR23" s="1055"/>
      <c r="AS23" s="1055"/>
      <c r="AT23" s="1055"/>
      <c r="AU23" s="1056"/>
      <c r="AV23" s="1073">
        <v>550</v>
      </c>
      <c r="AW23" s="1072">
        <v>530</v>
      </c>
      <c r="AX23" s="1077">
        <f t="shared" si="43"/>
        <v>490</v>
      </c>
      <c r="AY23" s="1082">
        <f t="shared" si="43"/>
        <v>465</v>
      </c>
      <c r="AZ23" s="1082">
        <f t="shared" si="43"/>
        <v>485</v>
      </c>
      <c r="BA23" s="1082">
        <f t="shared" si="43"/>
        <v>550</v>
      </c>
      <c r="BB23" s="1078">
        <f t="shared" si="43"/>
        <v>542.5</v>
      </c>
      <c r="BC23" s="1085">
        <f t="shared" si="43"/>
        <v>567.5</v>
      </c>
      <c r="BD23" s="1078">
        <f t="shared" si="43"/>
        <v>610</v>
      </c>
      <c r="BE23" s="1082">
        <f t="shared" si="43"/>
        <v>660</v>
      </c>
      <c r="BF23" s="1082">
        <f t="shared" si="43"/>
        <v>585</v>
      </c>
      <c r="BG23" s="1082">
        <f t="shared" si="43"/>
        <v>460</v>
      </c>
      <c r="BH23" s="1082">
        <f t="shared" si="43"/>
        <v>407.5</v>
      </c>
      <c r="BI23" s="1082">
        <f t="shared" si="43"/>
        <v>437.5</v>
      </c>
      <c r="BJ23" s="1082">
        <f t="shared" si="43"/>
        <v>490</v>
      </c>
      <c r="BK23" s="1082">
        <f t="shared" si="43"/>
        <v>510</v>
      </c>
      <c r="BL23" s="1078">
        <f t="shared" si="43"/>
        <v>527.5</v>
      </c>
      <c r="BM23" s="1082">
        <f t="shared" si="43"/>
        <v>430</v>
      </c>
      <c r="BN23" s="1082">
        <f t="shared" si="43"/>
        <v>355</v>
      </c>
      <c r="BO23" s="1082">
        <f t="shared" si="43"/>
        <v>395</v>
      </c>
      <c r="BP23" s="1082">
        <f t="shared" si="43"/>
        <v>345</v>
      </c>
      <c r="BQ23" s="1082">
        <f t="shared" si="43"/>
        <v>397.5</v>
      </c>
      <c r="BR23" s="1082">
        <f t="shared" si="43"/>
        <v>430</v>
      </c>
      <c r="BS23" s="1082">
        <f t="shared" si="43"/>
        <v>420</v>
      </c>
      <c r="BT23" s="1078">
        <f t="shared" si="43"/>
        <v>500</v>
      </c>
      <c r="BU23" s="1082">
        <f t="shared" si="43"/>
        <v>545</v>
      </c>
      <c r="BV23" s="1082">
        <f t="shared" si="43"/>
        <v>410</v>
      </c>
      <c r="BW23" s="1078">
        <f t="shared" si="43"/>
        <v>275</v>
      </c>
      <c r="BX23" s="1056">
        <f>(BX31+BX39)/2</f>
        <v>342.5</v>
      </c>
      <c r="BY23" s="1117">
        <f>(BY31+BY39)/2</f>
        <v>332.5</v>
      </c>
      <c r="BZ23" s="1117">
        <f>(BZ31+BZ39)/2</f>
        <v>322.5</v>
      </c>
      <c r="CA23" s="1078">
        <f>(CA31+CA39)/2</f>
        <v>355</v>
      </c>
      <c r="CB23" s="1127">
        <f>(CB31+CB39)/2</f>
        <v>360</v>
      </c>
      <c r="CC23" s="1127">
        <f t="shared" si="43"/>
        <v>372.5</v>
      </c>
      <c r="CD23" s="1117">
        <f t="shared" si="43"/>
        <v>430</v>
      </c>
      <c r="CE23" s="1117">
        <f t="shared" si="43"/>
        <v>465</v>
      </c>
      <c r="CF23" s="862">
        <f t="shared" si="43"/>
        <v>470</v>
      </c>
      <c r="CG23" s="1127">
        <f t="shared" si="43"/>
        <v>565</v>
      </c>
      <c r="CH23" s="1127">
        <f t="shared" si="43"/>
        <v>580</v>
      </c>
      <c r="CI23" s="1127">
        <f t="shared" si="44"/>
        <v>520</v>
      </c>
      <c r="CJ23" s="1127">
        <f t="shared" ref="CJ23:CK23" si="46">(CJ31+CJ39)/2</f>
        <v>505</v>
      </c>
      <c r="CK23" s="1127">
        <f t="shared" si="46"/>
        <v>0</v>
      </c>
    </row>
    <row r="24" spans="1:90" s="946" customFormat="1" ht="18" hidden="1" customHeight="1">
      <c r="A24" s="1050" t="s">
        <v>241</v>
      </c>
      <c r="B24" s="1053"/>
      <c r="C24" s="1053"/>
      <c r="D24" s="1053"/>
      <c r="E24" s="1053"/>
      <c r="F24" s="1053"/>
      <c r="G24" s="1053"/>
      <c r="H24" s="1053"/>
      <c r="I24" s="1053"/>
      <c r="J24" s="1053"/>
      <c r="K24" s="1053"/>
      <c r="L24" s="1053"/>
      <c r="M24" s="1053"/>
      <c r="N24" s="1054"/>
      <c r="O24" s="1053"/>
      <c r="P24" s="1053"/>
      <c r="Q24" s="1053"/>
      <c r="R24" s="1053"/>
      <c r="S24" s="1055"/>
      <c r="T24" s="1055"/>
      <c r="U24" s="1055"/>
      <c r="V24" s="1055"/>
      <c r="W24" s="1055"/>
      <c r="X24" s="1055"/>
      <c r="Y24" s="1055"/>
      <c r="Z24" s="1055"/>
      <c r="AA24" s="1055"/>
      <c r="AB24" s="1055"/>
      <c r="AC24" s="1055"/>
      <c r="AD24" s="1056"/>
      <c r="AE24" s="1055"/>
      <c r="AF24" s="1055"/>
      <c r="AG24" s="1055"/>
      <c r="AH24" s="1055"/>
      <c r="AI24" s="1055"/>
      <c r="AJ24" s="1055"/>
      <c r="AK24" s="1055"/>
      <c r="AL24" s="1055"/>
      <c r="AM24" s="1055"/>
      <c r="AN24" s="1055"/>
      <c r="AO24" s="1055"/>
      <c r="AP24" s="1055"/>
      <c r="AQ24" s="1055"/>
      <c r="AR24" s="1055"/>
      <c r="AS24" s="1055"/>
      <c r="AT24" s="1055"/>
      <c r="AU24" s="1056"/>
      <c r="AV24" s="1073">
        <v>545</v>
      </c>
      <c r="AW24" s="1072">
        <v>530</v>
      </c>
      <c r="AX24" s="1077">
        <f t="shared" si="43"/>
        <v>487.5</v>
      </c>
      <c r="AY24" s="1082">
        <f t="shared" si="43"/>
        <v>470</v>
      </c>
      <c r="AZ24" s="1082">
        <f t="shared" si="43"/>
        <v>486</v>
      </c>
      <c r="BA24" s="1082">
        <f t="shared" si="43"/>
        <v>550</v>
      </c>
      <c r="BB24" s="1082">
        <f t="shared" si="43"/>
        <v>535</v>
      </c>
      <c r="BC24" s="1082">
        <f t="shared" si="43"/>
        <v>560</v>
      </c>
      <c r="BD24" s="1082">
        <f t="shared" si="43"/>
        <v>605</v>
      </c>
      <c r="BE24" s="1082">
        <f t="shared" si="43"/>
        <v>640</v>
      </c>
      <c r="BF24" s="1082">
        <f t="shared" si="43"/>
        <v>600</v>
      </c>
      <c r="BG24" s="1082">
        <f t="shared" si="43"/>
        <v>455</v>
      </c>
      <c r="BH24" s="1082">
        <f t="shared" si="43"/>
        <v>405</v>
      </c>
      <c r="BI24" s="1078">
        <f t="shared" si="43"/>
        <v>440</v>
      </c>
      <c r="BJ24" s="1082">
        <f t="shared" si="43"/>
        <v>480</v>
      </c>
      <c r="BK24" s="1082">
        <f t="shared" si="43"/>
        <v>507.5</v>
      </c>
      <c r="BL24" s="1082">
        <f t="shared" si="43"/>
        <v>535</v>
      </c>
      <c r="BM24" s="1078">
        <f t="shared" si="43"/>
        <v>420</v>
      </c>
      <c r="BN24" s="1082">
        <f t="shared" si="43"/>
        <v>325</v>
      </c>
      <c r="BO24" s="1082">
        <f t="shared" si="43"/>
        <v>377.5</v>
      </c>
      <c r="BP24" s="1082">
        <f t="shared" si="43"/>
        <v>342.5</v>
      </c>
      <c r="BQ24" s="1082">
        <f t="shared" si="43"/>
        <v>395</v>
      </c>
      <c r="BR24" s="1082">
        <f t="shared" si="43"/>
        <v>435</v>
      </c>
      <c r="BS24" s="1082">
        <f t="shared" si="43"/>
        <v>425</v>
      </c>
      <c r="BT24" s="1107">
        <f t="shared" si="43"/>
        <v>490</v>
      </c>
      <c r="BU24" s="1078">
        <f t="shared" si="43"/>
        <v>540</v>
      </c>
      <c r="BV24" s="1082">
        <f t="shared" si="43"/>
        <v>375</v>
      </c>
      <c r="BW24" s="1078">
        <f t="shared" si="43"/>
        <v>275</v>
      </c>
      <c r="BX24" s="1056">
        <f t="shared" si="43"/>
        <v>342.5</v>
      </c>
      <c r="BY24" s="1117">
        <f t="shared" si="43"/>
        <v>317.5</v>
      </c>
      <c r="BZ24" s="1117">
        <f t="shared" si="43"/>
        <v>332.5</v>
      </c>
      <c r="CA24" s="1117">
        <f t="shared" si="43"/>
        <v>342.5</v>
      </c>
      <c r="CB24" s="1117">
        <f t="shared" si="43"/>
        <v>355</v>
      </c>
      <c r="CC24" s="1117">
        <f t="shared" si="43"/>
        <v>367.5</v>
      </c>
      <c r="CD24" s="1117">
        <f t="shared" si="43"/>
        <v>425</v>
      </c>
      <c r="CE24" s="1127">
        <f t="shared" si="43"/>
        <v>455</v>
      </c>
      <c r="CF24" s="862">
        <f t="shared" si="43"/>
        <v>472.5</v>
      </c>
      <c r="CG24" s="1127">
        <f t="shared" si="43"/>
        <v>565</v>
      </c>
      <c r="CH24" s="1127">
        <f t="shared" si="43"/>
        <v>592.5</v>
      </c>
      <c r="CI24" s="1127">
        <f t="shared" si="44"/>
        <v>540</v>
      </c>
      <c r="CJ24" s="1127">
        <f t="shared" ref="CJ24:CK24" si="47">(CJ32+CJ40)/2</f>
        <v>510</v>
      </c>
      <c r="CK24" s="1127">
        <f t="shared" si="47"/>
        <v>0</v>
      </c>
    </row>
    <row r="25" spans="1:90" s="946" customFormat="1" ht="18" hidden="1" customHeight="1">
      <c r="A25" s="1050" t="s">
        <v>242</v>
      </c>
      <c r="B25" s="1053"/>
      <c r="C25" s="1053"/>
      <c r="D25" s="1053"/>
      <c r="E25" s="1053"/>
      <c r="F25" s="1053"/>
      <c r="G25" s="1053"/>
      <c r="H25" s="1053"/>
      <c r="I25" s="1053"/>
      <c r="J25" s="1053"/>
      <c r="K25" s="1053"/>
      <c r="L25" s="1053"/>
      <c r="M25" s="1053"/>
      <c r="N25" s="1054"/>
      <c r="O25" s="1053"/>
      <c r="P25" s="1053"/>
      <c r="Q25" s="1053"/>
      <c r="R25" s="1053"/>
      <c r="S25" s="1055"/>
      <c r="T25" s="1055"/>
      <c r="U25" s="1055"/>
      <c r="V25" s="1055"/>
      <c r="W25" s="1055"/>
      <c r="X25" s="1055"/>
      <c r="Y25" s="1055"/>
      <c r="Z25" s="1055"/>
      <c r="AA25" s="1055"/>
      <c r="AB25" s="1055"/>
      <c r="AC25" s="1055"/>
      <c r="AD25" s="1056"/>
      <c r="AE25" s="1055"/>
      <c r="AF25" s="1055"/>
      <c r="AG25" s="1055"/>
      <c r="AH25" s="1055"/>
      <c r="AI25" s="1055"/>
      <c r="AJ25" s="1055"/>
      <c r="AK25" s="1055"/>
      <c r="AL25" s="1055"/>
      <c r="AM25" s="1055"/>
      <c r="AN25" s="1055"/>
      <c r="AO25" s="1055"/>
      <c r="AP25" s="1055"/>
      <c r="AQ25" s="1055"/>
      <c r="AR25" s="1055"/>
      <c r="AS25" s="1055"/>
      <c r="AT25" s="1055"/>
      <c r="AU25" s="1056"/>
      <c r="AV25" s="1067"/>
      <c r="AW25" s="1074">
        <v>520</v>
      </c>
      <c r="AX25" s="1077">
        <f t="shared" si="43"/>
        <v>477.5</v>
      </c>
      <c r="AY25" s="1082">
        <f t="shared" si="43"/>
        <v>470</v>
      </c>
      <c r="AZ25" s="1078">
        <f t="shared" si="43"/>
        <v>492.5</v>
      </c>
      <c r="BA25" s="1082">
        <f t="shared" si="43"/>
        <v>563</v>
      </c>
      <c r="BB25" s="1082">
        <f t="shared" si="43"/>
        <v>541.5</v>
      </c>
      <c r="BC25" s="1082">
        <f t="shared" si="43"/>
        <v>555</v>
      </c>
      <c r="BD25" s="1082">
        <f t="shared" si="43"/>
        <v>607.5</v>
      </c>
      <c r="BE25" s="1082">
        <f t="shared" si="43"/>
        <v>650</v>
      </c>
      <c r="BF25" s="1078">
        <f t="shared" si="43"/>
        <v>575</v>
      </c>
      <c r="BG25" s="1078">
        <f t="shared" si="43"/>
        <v>440</v>
      </c>
      <c r="BH25" s="1078"/>
      <c r="BI25" s="1082">
        <f t="shared" si="43"/>
        <v>432.5</v>
      </c>
      <c r="BJ25" s="1078">
        <f t="shared" si="43"/>
        <v>492.5</v>
      </c>
      <c r="BK25" s="1082">
        <f t="shared" si="43"/>
        <v>512.5</v>
      </c>
      <c r="BL25" s="1082">
        <f t="shared" si="43"/>
        <v>535</v>
      </c>
      <c r="BM25" s="1078">
        <f t="shared" si="43"/>
        <v>425</v>
      </c>
      <c r="BN25" s="1078">
        <f t="shared" si="43"/>
        <v>360</v>
      </c>
      <c r="BO25" s="1078">
        <f t="shared" si="43"/>
        <v>375</v>
      </c>
      <c r="BP25" s="1082">
        <f t="shared" si="43"/>
        <v>345</v>
      </c>
      <c r="BQ25" s="1078">
        <f t="shared" si="43"/>
        <v>400</v>
      </c>
      <c r="BR25" s="1082">
        <f t="shared" si="43"/>
        <v>435</v>
      </c>
      <c r="BS25" s="1082"/>
      <c r="BT25" s="1101"/>
      <c r="BU25" s="1102"/>
      <c r="BV25" s="1082">
        <f>(BV33+BV41)/2</f>
        <v>420</v>
      </c>
      <c r="BW25" s="1082">
        <f>(BW33+BW41)/2</f>
        <v>290</v>
      </c>
      <c r="BX25" s="1117">
        <f t="shared" si="43"/>
        <v>352.5</v>
      </c>
      <c r="BY25" s="1078">
        <f t="shared" si="43"/>
        <v>337.5</v>
      </c>
      <c r="BZ25" s="1117">
        <f t="shared" si="43"/>
        <v>342.5</v>
      </c>
      <c r="CA25" s="1117">
        <f t="shared" si="43"/>
        <v>365</v>
      </c>
      <c r="CB25" s="1117">
        <f t="shared" si="43"/>
        <v>370</v>
      </c>
      <c r="CC25" s="1117">
        <f t="shared" si="43"/>
        <v>367.5</v>
      </c>
      <c r="CD25" s="1127">
        <f t="shared" si="43"/>
        <v>435</v>
      </c>
      <c r="CE25" s="1127">
        <f t="shared" si="43"/>
        <v>455</v>
      </c>
      <c r="CF25" s="1127">
        <f t="shared" si="43"/>
        <v>490</v>
      </c>
      <c r="CG25" s="1127">
        <f t="shared" si="43"/>
        <v>585</v>
      </c>
      <c r="CH25" s="1127">
        <f t="shared" si="43"/>
        <v>602.5</v>
      </c>
      <c r="CI25" s="1127">
        <f t="shared" si="44"/>
        <v>535</v>
      </c>
      <c r="CJ25" s="1127">
        <f t="shared" ref="CJ25:CK25" si="48">(CJ33+CJ41)/2</f>
        <v>500</v>
      </c>
      <c r="CK25" s="1127">
        <f t="shared" si="48"/>
        <v>0</v>
      </c>
    </row>
    <row r="26" spans="1:90" s="946" customFormat="1" ht="18" hidden="1" customHeight="1">
      <c r="A26" s="1050" t="s">
        <v>254</v>
      </c>
      <c r="B26" s="1053"/>
      <c r="C26" s="1053"/>
      <c r="D26" s="1053"/>
      <c r="E26" s="1053"/>
      <c r="F26" s="1053"/>
      <c r="G26" s="1053"/>
      <c r="H26" s="1053"/>
      <c r="I26" s="1053"/>
      <c r="J26" s="1053"/>
      <c r="K26" s="1053"/>
      <c r="L26" s="1053"/>
      <c r="M26" s="1053"/>
      <c r="N26" s="1054"/>
      <c r="O26" s="1053"/>
      <c r="P26" s="1053"/>
      <c r="Q26" s="1053"/>
      <c r="R26" s="1053"/>
      <c r="S26" s="1055"/>
      <c r="T26" s="1055"/>
      <c r="U26" s="1055"/>
      <c r="V26" s="1055"/>
      <c r="W26" s="1055"/>
      <c r="X26" s="1055"/>
      <c r="Y26" s="1055"/>
      <c r="Z26" s="1055"/>
      <c r="AA26" s="1055"/>
      <c r="AB26" s="1055"/>
      <c r="AC26" s="1055"/>
      <c r="AD26" s="1056"/>
      <c r="AE26" s="1055"/>
      <c r="AF26" s="1055"/>
      <c r="AG26" s="1055"/>
      <c r="AH26" s="1055"/>
      <c r="AI26" s="1055"/>
      <c r="AJ26" s="1055"/>
      <c r="AK26" s="1055"/>
      <c r="AL26" s="1055"/>
      <c r="AM26" s="1055"/>
      <c r="AN26" s="1055"/>
      <c r="AO26" s="1055"/>
      <c r="AP26" s="1055"/>
      <c r="AQ26" s="1055"/>
      <c r="AR26" s="1055"/>
      <c r="AS26" s="1055"/>
      <c r="AT26" s="1055"/>
      <c r="AU26" s="1056"/>
      <c r="AV26" s="1067"/>
      <c r="AW26" s="1074"/>
      <c r="AX26" s="1077"/>
      <c r="AY26" s="1082"/>
      <c r="AZ26" s="1078"/>
      <c r="BA26" s="1082"/>
      <c r="BB26" s="1082"/>
      <c r="BC26" s="1082"/>
      <c r="BD26" s="1082"/>
      <c r="BE26" s="1082"/>
      <c r="BF26" s="1078"/>
      <c r="BG26" s="1078"/>
      <c r="BH26" s="1078"/>
      <c r="BI26" s="1082">
        <f>(BI34+BI42)/2</f>
        <v>435</v>
      </c>
      <c r="BJ26" s="1082">
        <f>(BJ34+BJ42)/2</f>
        <v>482.5</v>
      </c>
      <c r="BK26" s="1082">
        <f>(BK34+BK42)/2</f>
        <v>510</v>
      </c>
      <c r="BL26" s="1082">
        <f>(BL34+BL42)/2</f>
        <v>525</v>
      </c>
      <c r="BM26" s="1078"/>
      <c r="BN26" s="1082">
        <f>(BN34+BN42)/2</f>
        <v>355</v>
      </c>
      <c r="BO26" s="1085"/>
      <c r="BP26" s="1078">
        <f>(BP34+BP42)/2</f>
        <v>350</v>
      </c>
      <c r="BQ26" s="1078"/>
      <c r="BR26" s="1078">
        <f>(BR34+BR42)/2</f>
        <v>437.5</v>
      </c>
      <c r="BS26" s="1082">
        <f>(BS34+BS42)/2</f>
        <v>420</v>
      </c>
      <c r="BT26" s="1107">
        <f>(BT34+BT42)/2</f>
        <v>467.5</v>
      </c>
      <c r="BU26" s="1082">
        <f>(BU34+BU42)/2</f>
        <v>555</v>
      </c>
      <c r="BV26" s="1078"/>
      <c r="BW26" s="1082">
        <f t="shared" ref="BW26:BY27" si="49">(BW34+BW42)/2</f>
        <v>277.5</v>
      </c>
      <c r="BX26" s="1091">
        <f t="shared" si="49"/>
        <v>342.5</v>
      </c>
      <c r="BY26" s="1117">
        <f t="shared" si="49"/>
        <v>290</v>
      </c>
      <c r="BZ26" s="1078">
        <f t="shared" si="43"/>
        <v>352.5</v>
      </c>
      <c r="CA26" s="1117">
        <f t="shared" si="43"/>
        <v>362.5</v>
      </c>
      <c r="CB26" s="1117">
        <f t="shared" si="43"/>
        <v>367.5</v>
      </c>
      <c r="CC26" s="1127">
        <f t="shared" si="43"/>
        <v>372.5</v>
      </c>
      <c r="CD26" s="1127">
        <f t="shared" si="43"/>
        <v>435</v>
      </c>
      <c r="CE26" s="1127">
        <f t="shared" si="43"/>
        <v>455</v>
      </c>
      <c r="CF26" s="862">
        <f t="shared" si="43"/>
        <v>462.5</v>
      </c>
      <c r="CG26" s="1127">
        <f t="shared" si="43"/>
        <v>590</v>
      </c>
      <c r="CH26" s="1127">
        <f t="shared" si="43"/>
        <v>590</v>
      </c>
      <c r="CI26" s="1127">
        <f t="shared" si="44"/>
        <v>570</v>
      </c>
      <c r="CJ26" s="1127">
        <f t="shared" ref="CJ26:CK26" si="50">(CJ34+CJ42)/2</f>
        <v>540</v>
      </c>
      <c r="CK26" s="1127">
        <f t="shared" si="50"/>
        <v>0</v>
      </c>
    </row>
    <row r="27" spans="1:90" s="946" customFormat="1" ht="18" hidden="1" customHeight="1" thickBot="1">
      <c r="A27" s="1050" t="s">
        <v>279</v>
      </c>
      <c r="B27" s="1053"/>
      <c r="C27" s="1053"/>
      <c r="D27" s="1053"/>
      <c r="E27" s="1053"/>
      <c r="F27" s="1053"/>
      <c r="G27" s="1053"/>
      <c r="H27" s="1053"/>
      <c r="I27" s="1053"/>
      <c r="J27" s="1053"/>
      <c r="K27" s="1053"/>
      <c r="L27" s="1053"/>
      <c r="M27" s="1053"/>
      <c r="N27" s="1054"/>
      <c r="O27" s="1053"/>
      <c r="P27" s="1053"/>
      <c r="Q27" s="1053"/>
      <c r="R27" s="1053"/>
      <c r="S27" s="1055"/>
      <c r="T27" s="1055"/>
      <c r="U27" s="1055"/>
      <c r="V27" s="1055"/>
      <c r="W27" s="1055"/>
      <c r="X27" s="1055"/>
      <c r="Y27" s="1055"/>
      <c r="Z27" s="1055"/>
      <c r="AA27" s="1055"/>
      <c r="AB27" s="1055"/>
      <c r="AC27" s="1055"/>
      <c r="AD27" s="1056"/>
      <c r="AE27" s="1055"/>
      <c r="AF27" s="1055"/>
      <c r="AG27" s="1055"/>
      <c r="AH27" s="1055"/>
      <c r="AI27" s="1055"/>
      <c r="AJ27" s="1055"/>
      <c r="AK27" s="1055"/>
      <c r="AL27" s="1055"/>
      <c r="AM27" s="1055"/>
      <c r="AN27" s="1055"/>
      <c r="AO27" s="1055"/>
      <c r="AP27" s="1055"/>
      <c r="AQ27" s="1055"/>
      <c r="AR27" s="1055"/>
      <c r="AS27" s="1055"/>
      <c r="AT27" s="1055"/>
      <c r="AU27" s="1056"/>
      <c r="AV27" s="1067"/>
      <c r="AW27" s="1074"/>
      <c r="AX27" s="1077"/>
      <c r="AY27" s="1082"/>
      <c r="AZ27" s="1078"/>
      <c r="BA27" s="1082"/>
      <c r="BB27" s="1082"/>
      <c r="BC27" s="1082"/>
      <c r="BD27" s="1082"/>
      <c r="BE27" s="1082"/>
      <c r="BF27" s="1078"/>
      <c r="BG27" s="1078"/>
      <c r="BH27" s="1078"/>
      <c r="BI27" s="1082"/>
      <c r="BJ27" s="1082"/>
      <c r="BK27" s="1082"/>
      <c r="BL27" s="1082"/>
      <c r="BM27" s="1078"/>
      <c r="BN27" s="1082"/>
      <c r="BO27" s="1085"/>
      <c r="BP27" s="1078"/>
      <c r="BQ27" s="1078"/>
      <c r="BR27" s="1078"/>
      <c r="BS27" s="1082"/>
      <c r="BT27" s="1107"/>
      <c r="BU27" s="1082"/>
      <c r="BV27" s="1078"/>
      <c r="BW27" s="1082">
        <f t="shared" si="49"/>
        <v>280</v>
      </c>
      <c r="BX27" s="1117">
        <f t="shared" si="49"/>
        <v>302.5</v>
      </c>
      <c r="BY27" s="1117">
        <f t="shared" si="49"/>
        <v>332.5</v>
      </c>
      <c r="BZ27" s="1117">
        <f t="shared" si="43"/>
        <v>320</v>
      </c>
      <c r="CA27" s="1117">
        <f t="shared" si="43"/>
        <v>335</v>
      </c>
      <c r="CB27" s="1117">
        <f t="shared" si="43"/>
        <v>352.5</v>
      </c>
      <c r="CC27" s="1117">
        <f t="shared" si="43"/>
        <v>367.5</v>
      </c>
      <c r="CD27" s="1117">
        <f t="shared" si="43"/>
        <v>440</v>
      </c>
      <c r="CE27" s="1127">
        <f t="shared" si="43"/>
        <v>455</v>
      </c>
      <c r="CF27" s="862">
        <f t="shared" si="43"/>
        <v>470</v>
      </c>
      <c r="CG27" s="1127">
        <f t="shared" si="43"/>
        <v>575</v>
      </c>
      <c r="CH27" s="1127">
        <f t="shared" si="43"/>
        <v>590</v>
      </c>
      <c r="CI27" s="1127">
        <f t="shared" si="44"/>
        <v>558.5</v>
      </c>
      <c r="CJ27" s="1127">
        <f t="shared" ref="CJ27:CK27" si="51">(CJ35+CJ43)/2</f>
        <v>512.5</v>
      </c>
      <c r="CK27" s="1127">
        <f t="shared" si="51"/>
        <v>0</v>
      </c>
    </row>
    <row r="28" spans="1:90" s="946" customFormat="1" ht="18" customHeight="1" thickBot="1">
      <c r="A28" s="1051"/>
      <c r="B28" s="1053"/>
      <c r="C28" s="1053"/>
      <c r="D28" s="1053"/>
      <c r="E28" s="1053"/>
      <c r="F28" s="1053"/>
      <c r="G28" s="1053"/>
      <c r="H28" s="1053"/>
      <c r="I28" s="1053"/>
      <c r="J28" s="1053"/>
      <c r="K28" s="1053"/>
      <c r="L28" s="1053"/>
      <c r="M28" s="1053"/>
      <c r="N28" s="1053"/>
      <c r="O28" s="1053"/>
      <c r="P28" s="1053"/>
      <c r="Q28" s="1053"/>
      <c r="R28" s="1053"/>
      <c r="S28" s="1053"/>
      <c r="T28" s="1053"/>
      <c r="U28" s="1053"/>
      <c r="V28" s="1053"/>
      <c r="W28" s="1053"/>
      <c r="X28" s="1053"/>
      <c r="Y28" s="1053"/>
      <c r="Z28" s="1053"/>
      <c r="AA28" s="1053"/>
      <c r="AB28" s="1053"/>
      <c r="AC28" s="1053"/>
      <c r="AD28" s="1069"/>
      <c r="AE28" s="1053"/>
      <c r="AF28" s="1053"/>
      <c r="AG28" s="1053"/>
      <c r="AH28" s="1053"/>
      <c r="AI28" s="1053"/>
      <c r="AJ28" s="1053"/>
      <c r="AK28" s="1053"/>
      <c r="AL28" s="1053"/>
      <c r="AM28" s="1053"/>
      <c r="AN28" s="1053"/>
      <c r="AO28" s="1053"/>
      <c r="AP28" s="1053"/>
      <c r="AQ28" s="1053"/>
      <c r="AR28" s="1053"/>
      <c r="AS28" s="1053"/>
      <c r="AT28" s="1053"/>
      <c r="AU28" s="1069"/>
      <c r="AV28" s="1070"/>
      <c r="AW28" s="1070"/>
      <c r="AX28" s="1070"/>
      <c r="AY28" s="1058"/>
      <c r="AZ28" s="1070"/>
      <c r="BA28" s="1070"/>
      <c r="BB28" s="1070"/>
      <c r="BC28" s="1070"/>
      <c r="BD28" s="1070"/>
      <c r="BE28" s="1070"/>
      <c r="BF28" s="1070"/>
      <c r="BG28" s="1070"/>
      <c r="BH28" s="1070"/>
      <c r="BI28" s="1070"/>
      <c r="BJ28" s="1070"/>
      <c r="BK28" s="1053"/>
      <c r="BL28" s="1053"/>
      <c r="BM28" s="1053"/>
      <c r="BN28" s="1053"/>
      <c r="BO28" s="1053"/>
      <c r="BP28" s="1053"/>
      <c r="BQ28" s="1053"/>
      <c r="BR28" s="1053"/>
      <c r="BS28" s="1053"/>
      <c r="BT28" s="944"/>
      <c r="BU28" s="944"/>
      <c r="BV28" s="944"/>
      <c r="BW28" s="944"/>
      <c r="BX28" s="944"/>
      <c r="BY28" s="944"/>
      <c r="BZ28" s="944"/>
      <c r="CA28" s="944"/>
      <c r="CB28" s="944"/>
      <c r="CD28" s="1125">
        <v>44136</v>
      </c>
      <c r="CE28" s="1125">
        <v>44166</v>
      </c>
      <c r="CF28" s="874">
        <v>44197</v>
      </c>
      <c r="CG28" s="874">
        <v>44228</v>
      </c>
      <c r="CH28" s="1114">
        <v>44256</v>
      </c>
      <c r="CI28" s="1130">
        <v>44287</v>
      </c>
      <c r="CJ28" s="1173">
        <v>44317</v>
      </c>
      <c r="CK28" s="1130">
        <v>44349</v>
      </c>
      <c r="CL28" s="1239" t="s">
        <v>311</v>
      </c>
    </row>
    <row r="29" spans="1:90" s="946" customFormat="1" ht="18" customHeight="1">
      <c r="A29" s="1064" t="s">
        <v>251</v>
      </c>
      <c r="B29" s="1065"/>
      <c r="C29" s="1065"/>
      <c r="D29" s="1065"/>
      <c r="E29" s="1065"/>
      <c r="F29" s="1065"/>
      <c r="G29" s="1065"/>
      <c r="H29" s="1065"/>
      <c r="I29" s="1065"/>
      <c r="J29" s="1065"/>
      <c r="K29" s="1065"/>
      <c r="L29" s="1065"/>
      <c r="M29" s="1065"/>
      <c r="N29" s="1066"/>
      <c r="O29" s="1065"/>
      <c r="P29" s="1065"/>
      <c r="Q29" s="1065"/>
      <c r="R29" s="1065"/>
      <c r="S29" s="1063"/>
      <c r="T29" s="1063"/>
      <c r="U29" s="1063"/>
      <c r="V29" s="1063"/>
      <c r="W29" s="1063"/>
      <c r="X29" s="1063"/>
      <c r="Y29" s="1063"/>
      <c r="Z29" s="1063"/>
      <c r="AA29" s="1063"/>
      <c r="AB29" s="1063"/>
      <c r="AC29" s="1063"/>
      <c r="AD29" s="1063"/>
      <c r="AE29" s="1063"/>
      <c r="AF29" s="1063"/>
      <c r="AG29" s="1063"/>
      <c r="AH29" s="1063"/>
      <c r="AI29" s="1063"/>
      <c r="AJ29" s="1063"/>
      <c r="AK29" s="1063"/>
      <c r="AL29" s="1063"/>
      <c r="AM29" s="1063"/>
      <c r="AN29" s="1063"/>
      <c r="AO29" s="1063"/>
      <c r="AP29" s="1063"/>
      <c r="AQ29" s="1063"/>
      <c r="AR29" s="1063"/>
      <c r="AS29" s="1063"/>
      <c r="AT29" s="1063"/>
      <c r="AU29" s="1063"/>
      <c r="AV29" s="1063"/>
      <c r="AW29" s="1063"/>
      <c r="AX29" s="1068">
        <f>AVERAGE(AX30:AX33)</f>
        <v>490</v>
      </c>
      <c r="AY29" s="1068">
        <f t="shared" ref="AY29:BD29" si="52">AVERAGE(AY30:AY33)</f>
        <v>471.25</v>
      </c>
      <c r="AZ29" s="1068">
        <v>484</v>
      </c>
      <c r="BA29" s="1068">
        <f t="shared" si="52"/>
        <v>555.75</v>
      </c>
      <c r="BB29" s="1068">
        <f t="shared" si="52"/>
        <v>536.25</v>
      </c>
      <c r="BC29" s="1068">
        <f t="shared" si="52"/>
        <v>552.5</v>
      </c>
      <c r="BD29" s="1068">
        <f t="shared" si="52"/>
        <v>595</v>
      </c>
      <c r="BE29" s="1068">
        <f t="shared" ref="BE29:BS29" si="53">AVERAGE(BE30:BE34)</f>
        <v>642</v>
      </c>
      <c r="BF29" s="1068">
        <f t="shared" si="53"/>
        <v>597</v>
      </c>
      <c r="BG29" s="1068">
        <f t="shared" si="53"/>
        <v>461</v>
      </c>
      <c r="BH29" s="1068">
        <f t="shared" si="53"/>
        <v>416.66666666666669</v>
      </c>
      <c r="BI29" s="1068">
        <f t="shared" si="53"/>
        <v>429</v>
      </c>
      <c r="BJ29" s="1068">
        <f t="shared" si="53"/>
        <v>472</v>
      </c>
      <c r="BK29" s="1068">
        <f t="shared" si="53"/>
        <v>503</v>
      </c>
      <c r="BL29" s="1068">
        <f t="shared" si="53"/>
        <v>524</v>
      </c>
      <c r="BM29" s="1068">
        <f t="shared" si="53"/>
        <v>438.75</v>
      </c>
      <c r="BN29" s="1068">
        <f t="shared" si="53"/>
        <v>357</v>
      </c>
      <c r="BO29" s="1068">
        <f t="shared" si="53"/>
        <v>386.25</v>
      </c>
      <c r="BP29" s="1068">
        <f t="shared" si="53"/>
        <v>340</v>
      </c>
      <c r="BQ29" s="1068">
        <f t="shared" si="53"/>
        <v>380</v>
      </c>
      <c r="BR29" s="1068">
        <f t="shared" si="53"/>
        <v>424</v>
      </c>
      <c r="BS29" s="1068">
        <f t="shared" si="53"/>
        <v>417.5</v>
      </c>
      <c r="BT29" s="1068">
        <f>AVERAGE(BT30:BT34)</f>
        <v>475</v>
      </c>
      <c r="BU29" s="1068">
        <f>AVERAGE(BU30:BU34)</f>
        <v>533.75</v>
      </c>
      <c r="BV29" s="1068">
        <f>AVERAGE(BV30:BV34)</f>
        <v>378.75</v>
      </c>
      <c r="BW29" s="1068">
        <f t="shared" ref="BW29:CH29" si="54">AVERAGE(BW30:BW35)</f>
        <v>266.66666666666669</v>
      </c>
      <c r="BX29" s="1068">
        <f t="shared" si="54"/>
        <v>336.66666666666669</v>
      </c>
      <c r="BY29" s="1068">
        <f t="shared" si="54"/>
        <v>328.33333333333331</v>
      </c>
      <c r="BZ29" s="1068">
        <f t="shared" si="54"/>
        <v>343.75</v>
      </c>
      <c r="CA29" s="1068">
        <f t="shared" si="54"/>
        <v>358.33333333333331</v>
      </c>
      <c r="CB29" s="1068">
        <f t="shared" si="54"/>
        <v>366.66666666666669</v>
      </c>
      <c r="CC29" s="1068">
        <f t="shared" si="54"/>
        <v>366.66666666666669</v>
      </c>
      <c r="CD29" s="1068">
        <f t="shared" si="54"/>
        <v>427.5</v>
      </c>
      <c r="CE29" s="1068">
        <f t="shared" si="54"/>
        <v>450.83333333333331</v>
      </c>
      <c r="CF29" s="1161">
        <f t="shared" si="54"/>
        <v>479.16666666666669</v>
      </c>
      <c r="CG29" s="1161">
        <f t="shared" si="54"/>
        <v>595.83333333333337</v>
      </c>
      <c r="CH29" s="1161">
        <f t="shared" si="54"/>
        <v>600.83333333333337</v>
      </c>
      <c r="CI29" s="1128">
        <f>AVERAGE(CI30:CI35)</f>
        <v>542</v>
      </c>
      <c r="CJ29" s="1128">
        <f>AVERAGE(CJ30:CJ35)</f>
        <v>508.66666666666669</v>
      </c>
      <c r="CK29" s="1083"/>
      <c r="CL29" s="1240"/>
    </row>
    <row r="30" spans="1:90" s="946" customFormat="1" ht="18" customHeight="1">
      <c r="A30" s="1050" t="s">
        <v>240</v>
      </c>
      <c r="B30" s="1053"/>
      <c r="C30" s="1053"/>
      <c r="D30" s="1053"/>
      <c r="E30" s="1053"/>
      <c r="F30" s="1053"/>
      <c r="G30" s="1053"/>
      <c r="H30" s="1053"/>
      <c r="I30" s="1053"/>
      <c r="J30" s="1053"/>
      <c r="K30" s="1053"/>
      <c r="L30" s="1053"/>
      <c r="M30" s="1053"/>
      <c r="N30" s="1054"/>
      <c r="O30" s="1053"/>
      <c r="P30" s="1053"/>
      <c r="Q30" s="1053"/>
      <c r="R30" s="1053"/>
      <c r="S30" s="1055"/>
      <c r="T30" s="1055"/>
      <c r="U30" s="1055"/>
      <c r="V30" s="1055"/>
      <c r="W30" s="1055"/>
      <c r="X30" s="1055"/>
      <c r="Y30" s="1055"/>
      <c r="Z30" s="1055"/>
      <c r="AA30" s="1055"/>
      <c r="AB30" s="1055"/>
      <c r="AC30" s="1055"/>
      <c r="AD30" s="1056"/>
      <c r="AE30" s="1055"/>
      <c r="AF30" s="1055"/>
      <c r="AG30" s="1055"/>
      <c r="AH30" s="1055"/>
      <c r="AI30" s="1055"/>
      <c r="AJ30" s="1055"/>
      <c r="AK30" s="1055"/>
      <c r="AL30" s="1055"/>
      <c r="AM30" s="1055"/>
      <c r="AN30" s="1055"/>
      <c r="AO30" s="1055"/>
      <c r="AP30" s="1055"/>
      <c r="AQ30" s="1055"/>
      <c r="AR30" s="1055"/>
      <c r="AS30" s="1055"/>
      <c r="AT30" s="1055"/>
      <c r="AU30" s="1056"/>
      <c r="AV30" s="1058"/>
      <c r="AW30" s="1058"/>
      <c r="AX30" s="1080">
        <v>485</v>
      </c>
      <c r="AY30" s="1073">
        <v>470</v>
      </c>
      <c r="AZ30" s="1073">
        <v>480</v>
      </c>
      <c r="BA30" s="1078">
        <v>560</v>
      </c>
      <c r="BB30" s="1073">
        <v>535</v>
      </c>
      <c r="BC30" s="1082">
        <v>550</v>
      </c>
      <c r="BD30" s="1082">
        <v>590</v>
      </c>
      <c r="BE30" s="1082">
        <v>645</v>
      </c>
      <c r="BF30" s="1082">
        <v>610</v>
      </c>
      <c r="BG30" s="1082">
        <v>470</v>
      </c>
      <c r="BH30" s="1085">
        <v>420</v>
      </c>
      <c r="BI30" s="1056">
        <v>430</v>
      </c>
      <c r="BJ30" s="1082">
        <v>470</v>
      </c>
      <c r="BK30" s="1056">
        <v>510</v>
      </c>
      <c r="BL30" s="1082">
        <v>510</v>
      </c>
      <c r="BM30" s="1082">
        <v>450</v>
      </c>
      <c r="BN30" s="1082">
        <v>360</v>
      </c>
      <c r="BO30" s="1056">
        <v>380</v>
      </c>
      <c r="BP30" s="1082">
        <v>340</v>
      </c>
      <c r="BQ30" s="1082">
        <v>380</v>
      </c>
      <c r="BR30" s="1082">
        <v>415</v>
      </c>
      <c r="BS30" s="1056">
        <v>420</v>
      </c>
      <c r="BT30" s="1108">
        <v>470</v>
      </c>
      <c r="BU30" s="1117">
        <v>535</v>
      </c>
      <c r="BV30" s="1056">
        <v>400</v>
      </c>
      <c r="BW30" s="1117">
        <v>260</v>
      </c>
      <c r="BX30" s="1117">
        <v>350</v>
      </c>
      <c r="BY30" s="1117">
        <v>320</v>
      </c>
      <c r="BZ30" s="1117">
        <v>355</v>
      </c>
      <c r="CA30" s="1056">
        <v>360</v>
      </c>
      <c r="CB30" s="1117">
        <v>370</v>
      </c>
      <c r="CC30" s="1117">
        <v>365</v>
      </c>
      <c r="CD30" s="1117">
        <v>425</v>
      </c>
      <c r="CE30" s="1117">
        <v>445</v>
      </c>
      <c r="CF30" s="1160">
        <v>490</v>
      </c>
      <c r="CG30" s="1158">
        <v>630</v>
      </c>
      <c r="CH30" s="1158">
        <v>595</v>
      </c>
      <c r="CI30" s="1129">
        <v>520</v>
      </c>
      <c r="CJ30" s="1129">
        <v>480</v>
      </c>
      <c r="CK30" s="1129"/>
      <c r="CL30" s="1170"/>
    </row>
    <row r="31" spans="1:90" s="946" customFormat="1" ht="18" customHeight="1">
      <c r="A31" s="865" t="s">
        <v>255</v>
      </c>
      <c r="B31" s="1054"/>
      <c r="C31" s="1054"/>
      <c r="D31" s="1054"/>
      <c r="E31" s="1054"/>
      <c r="F31" s="1054"/>
      <c r="G31" s="1054"/>
      <c r="H31" s="1054"/>
      <c r="I31" s="1054"/>
      <c r="J31" s="1054"/>
      <c r="K31" s="1054"/>
      <c r="L31" s="1054"/>
      <c r="M31" s="1054"/>
      <c r="N31" s="1054"/>
      <c r="O31" s="1054"/>
      <c r="P31" s="1054"/>
      <c r="Q31" s="1054"/>
      <c r="R31" s="1054"/>
      <c r="S31" s="1054"/>
      <c r="T31" s="1054"/>
      <c r="U31" s="1054"/>
      <c r="V31" s="1054"/>
      <c r="W31" s="1054"/>
      <c r="X31" s="1054"/>
      <c r="Y31" s="1054"/>
      <c r="Z31" s="1054"/>
      <c r="AA31" s="1054"/>
      <c r="AB31" s="1054"/>
      <c r="AC31" s="1054"/>
      <c r="AD31" s="1091"/>
      <c r="AE31" s="1054"/>
      <c r="AF31" s="1054"/>
      <c r="AG31" s="1054"/>
      <c r="AH31" s="1054"/>
      <c r="AI31" s="1054"/>
      <c r="AJ31" s="1054"/>
      <c r="AK31" s="1054"/>
      <c r="AL31" s="1054"/>
      <c r="AM31" s="1054"/>
      <c r="AN31" s="1054"/>
      <c r="AO31" s="1054"/>
      <c r="AP31" s="1054"/>
      <c r="AQ31" s="1054"/>
      <c r="AR31" s="1054"/>
      <c r="AS31" s="1054"/>
      <c r="AT31" s="1054"/>
      <c r="AU31" s="1091"/>
      <c r="AV31" s="866"/>
      <c r="AW31" s="866"/>
      <c r="AX31" s="867">
        <v>495</v>
      </c>
      <c r="AY31" s="867">
        <v>465</v>
      </c>
      <c r="AZ31" s="867">
        <v>480</v>
      </c>
      <c r="BA31" s="867">
        <v>550</v>
      </c>
      <c r="BB31" s="1078">
        <v>540</v>
      </c>
      <c r="BC31" s="1078">
        <v>560</v>
      </c>
      <c r="BD31" s="868">
        <v>600</v>
      </c>
      <c r="BE31" s="1078">
        <v>650</v>
      </c>
      <c r="BF31" s="869">
        <v>590</v>
      </c>
      <c r="BG31" s="869">
        <v>470</v>
      </c>
      <c r="BH31" s="869">
        <v>415</v>
      </c>
      <c r="BI31" s="1091">
        <v>430</v>
      </c>
      <c r="BJ31" s="1091">
        <v>480</v>
      </c>
      <c r="BK31" s="869">
        <v>500</v>
      </c>
      <c r="BL31" s="869">
        <v>520</v>
      </c>
      <c r="BM31" s="869">
        <v>440</v>
      </c>
      <c r="BN31" s="869">
        <v>360</v>
      </c>
      <c r="BO31" s="869">
        <v>400</v>
      </c>
      <c r="BP31" s="869">
        <v>340</v>
      </c>
      <c r="BQ31" s="1091">
        <v>390</v>
      </c>
      <c r="BR31" s="869">
        <v>425</v>
      </c>
      <c r="BS31" s="869">
        <v>415</v>
      </c>
      <c r="BT31" s="1091">
        <v>490</v>
      </c>
      <c r="BU31" s="1054">
        <v>535</v>
      </c>
      <c r="BV31" s="1054">
        <v>380</v>
      </c>
      <c r="BW31" s="1091">
        <v>250</v>
      </c>
      <c r="BX31" s="1091">
        <v>340</v>
      </c>
      <c r="BY31" s="1054">
        <v>340</v>
      </c>
      <c r="BZ31" s="1054">
        <v>330</v>
      </c>
      <c r="CA31" s="1091">
        <v>360</v>
      </c>
      <c r="CB31" s="1091">
        <v>365</v>
      </c>
      <c r="CC31" s="1091">
        <v>370</v>
      </c>
      <c r="CD31" s="1054">
        <v>425</v>
      </c>
      <c r="CE31" s="1054">
        <v>460</v>
      </c>
      <c r="CF31" s="1158">
        <v>475</v>
      </c>
      <c r="CG31" s="1158">
        <v>580</v>
      </c>
      <c r="CH31" s="1157">
        <v>590</v>
      </c>
      <c r="CI31" s="774">
        <v>520</v>
      </c>
      <c r="CJ31" s="774">
        <v>500</v>
      </c>
      <c r="CK31" s="774"/>
      <c r="CL31" s="1122"/>
    </row>
    <row r="32" spans="1:90" s="946" customFormat="1" ht="18" customHeight="1">
      <c r="A32" s="1050" t="s">
        <v>241</v>
      </c>
      <c r="B32" s="1053"/>
      <c r="C32" s="1053"/>
      <c r="D32" s="1053"/>
      <c r="E32" s="1053"/>
      <c r="F32" s="1053"/>
      <c r="G32" s="1053"/>
      <c r="H32" s="1053"/>
      <c r="I32" s="1053"/>
      <c r="J32" s="1053"/>
      <c r="K32" s="1053"/>
      <c r="L32" s="1053"/>
      <c r="M32" s="1053"/>
      <c r="N32" s="1054"/>
      <c r="O32" s="1053"/>
      <c r="P32" s="1053"/>
      <c r="Q32" s="1053"/>
      <c r="R32" s="1053"/>
      <c r="S32" s="1055"/>
      <c r="T32" s="1055"/>
      <c r="U32" s="1055"/>
      <c r="V32" s="1055"/>
      <c r="W32" s="1055"/>
      <c r="X32" s="1055"/>
      <c r="Y32" s="1055"/>
      <c r="Z32" s="1055"/>
      <c r="AA32" s="1055"/>
      <c r="AB32" s="1055"/>
      <c r="AC32" s="1055"/>
      <c r="AD32" s="1056"/>
      <c r="AE32" s="1055"/>
      <c r="AF32" s="1055"/>
      <c r="AG32" s="1055"/>
      <c r="AH32" s="1055"/>
      <c r="AI32" s="1055"/>
      <c r="AJ32" s="1055"/>
      <c r="AK32" s="1055"/>
      <c r="AL32" s="1055"/>
      <c r="AM32" s="1055"/>
      <c r="AN32" s="1055"/>
      <c r="AO32" s="1055"/>
      <c r="AP32" s="1055"/>
      <c r="AQ32" s="1055"/>
      <c r="AR32" s="1055"/>
      <c r="AS32" s="1055"/>
      <c r="AT32" s="1055"/>
      <c r="AU32" s="1056"/>
      <c r="AV32" s="1058"/>
      <c r="AW32" s="1058"/>
      <c r="AX32" s="1079">
        <v>495</v>
      </c>
      <c r="AY32" s="1073">
        <v>475</v>
      </c>
      <c r="AZ32" s="1073">
        <v>485</v>
      </c>
      <c r="BA32" s="1073">
        <v>550</v>
      </c>
      <c r="BB32" s="1073">
        <v>530</v>
      </c>
      <c r="BC32" s="1082">
        <v>550</v>
      </c>
      <c r="BD32" s="1082">
        <v>595</v>
      </c>
      <c r="BE32" s="1082">
        <v>630</v>
      </c>
      <c r="BF32" s="1082">
        <v>610</v>
      </c>
      <c r="BG32" s="1082">
        <v>465</v>
      </c>
      <c r="BH32" s="1082">
        <v>415</v>
      </c>
      <c r="BI32" s="1056">
        <v>430</v>
      </c>
      <c r="BJ32" s="1082">
        <v>465</v>
      </c>
      <c r="BK32" s="1082">
        <v>500</v>
      </c>
      <c r="BL32" s="1056">
        <v>530</v>
      </c>
      <c r="BM32" s="1056">
        <v>430</v>
      </c>
      <c r="BN32" s="1082">
        <v>335</v>
      </c>
      <c r="BO32" s="1082">
        <v>385</v>
      </c>
      <c r="BP32" s="1082">
        <v>335</v>
      </c>
      <c r="BQ32" s="1056">
        <v>390</v>
      </c>
      <c r="BR32" s="1082">
        <v>425</v>
      </c>
      <c r="BS32" s="1082">
        <v>420</v>
      </c>
      <c r="BT32" s="1108">
        <v>480</v>
      </c>
      <c r="BU32" s="1056">
        <v>525</v>
      </c>
      <c r="BV32" s="1117">
        <v>350</v>
      </c>
      <c r="BW32" s="1117">
        <v>270</v>
      </c>
      <c r="BX32" s="1056">
        <v>340</v>
      </c>
      <c r="BY32" s="1117">
        <v>325</v>
      </c>
      <c r="BZ32" s="1117">
        <v>340</v>
      </c>
      <c r="CA32" s="1117">
        <v>350</v>
      </c>
      <c r="CB32" s="1117">
        <v>360</v>
      </c>
      <c r="CC32" s="1117">
        <v>365</v>
      </c>
      <c r="CD32" s="1117">
        <v>420</v>
      </c>
      <c r="CE32" s="1056">
        <v>450</v>
      </c>
      <c r="CF32" s="1157">
        <v>480</v>
      </c>
      <c r="CG32" s="1158">
        <v>580</v>
      </c>
      <c r="CH32" s="1158">
        <v>605</v>
      </c>
      <c r="CI32" s="1129">
        <v>535</v>
      </c>
      <c r="CJ32" s="1129">
        <v>510</v>
      </c>
      <c r="CK32" s="1129"/>
      <c r="CL32" s="1170"/>
    </row>
    <row r="33" spans="1:90" s="946" customFormat="1" ht="18" customHeight="1">
      <c r="A33" s="1050" t="s">
        <v>242</v>
      </c>
      <c r="B33" s="1053"/>
      <c r="C33" s="1053"/>
      <c r="D33" s="1053"/>
      <c r="E33" s="1053"/>
      <c r="F33" s="1053"/>
      <c r="G33" s="1053"/>
      <c r="H33" s="1053"/>
      <c r="I33" s="1053"/>
      <c r="J33" s="1053"/>
      <c r="K33" s="1053"/>
      <c r="L33" s="1053"/>
      <c r="M33" s="1053"/>
      <c r="N33" s="1054"/>
      <c r="O33" s="1053"/>
      <c r="P33" s="1053"/>
      <c r="Q33" s="1053"/>
      <c r="R33" s="1053"/>
      <c r="S33" s="1055"/>
      <c r="T33" s="1055"/>
      <c r="U33" s="1055"/>
      <c r="V33" s="1055"/>
      <c r="W33" s="1055"/>
      <c r="X33" s="1055"/>
      <c r="Y33" s="1055"/>
      <c r="Z33" s="1055"/>
      <c r="AA33" s="1055"/>
      <c r="AB33" s="1055"/>
      <c r="AC33" s="1055"/>
      <c r="AD33" s="1056"/>
      <c r="AE33" s="1055"/>
      <c r="AF33" s="1055"/>
      <c r="AG33" s="1055"/>
      <c r="AH33" s="1055"/>
      <c r="AI33" s="1055"/>
      <c r="AJ33" s="1055"/>
      <c r="AK33" s="1055"/>
      <c r="AL33" s="1055"/>
      <c r="AM33" s="1055"/>
      <c r="AN33" s="1055"/>
      <c r="AO33" s="1055"/>
      <c r="AP33" s="1055"/>
      <c r="AQ33" s="1055"/>
      <c r="AR33" s="1055"/>
      <c r="AS33" s="1055"/>
      <c r="AT33" s="1055"/>
      <c r="AU33" s="1056"/>
      <c r="AV33" s="1058"/>
      <c r="AW33" s="1058"/>
      <c r="AX33" s="1080">
        <v>485</v>
      </c>
      <c r="AY33" s="1073">
        <v>475</v>
      </c>
      <c r="AZ33" s="1080">
        <v>490</v>
      </c>
      <c r="BA33" s="1073">
        <v>563</v>
      </c>
      <c r="BB33" s="1073">
        <v>540</v>
      </c>
      <c r="BC33" s="1082">
        <v>550</v>
      </c>
      <c r="BD33" s="1082">
        <v>595</v>
      </c>
      <c r="BE33" s="1082">
        <v>645</v>
      </c>
      <c r="BF33" s="1178">
        <v>580</v>
      </c>
      <c r="BG33" s="1056">
        <v>450</v>
      </c>
      <c r="BH33" s="1055"/>
      <c r="BI33" s="1082">
        <v>425</v>
      </c>
      <c r="BJ33" s="1082">
        <v>475</v>
      </c>
      <c r="BK33" s="1082">
        <v>505</v>
      </c>
      <c r="BL33" s="1056">
        <v>530</v>
      </c>
      <c r="BM33" s="1082">
        <v>435</v>
      </c>
      <c r="BN33" s="1056">
        <v>370</v>
      </c>
      <c r="BO33" s="1056">
        <v>380</v>
      </c>
      <c r="BP33" s="1082">
        <v>340</v>
      </c>
      <c r="BQ33" s="1056">
        <v>390</v>
      </c>
      <c r="BR33" s="1082">
        <v>425</v>
      </c>
      <c r="BS33" s="1082"/>
      <c r="BT33" s="1101"/>
      <c r="BU33" s="1101"/>
      <c r="BV33" s="1117">
        <v>385</v>
      </c>
      <c r="BW33" s="1117">
        <v>280</v>
      </c>
      <c r="BX33" s="1117">
        <v>350</v>
      </c>
      <c r="BY33" s="1091">
        <v>345</v>
      </c>
      <c r="BZ33" s="1117">
        <v>350</v>
      </c>
      <c r="CA33" s="1056">
        <v>370</v>
      </c>
      <c r="CB33" s="1117">
        <v>375</v>
      </c>
      <c r="CC33" s="1117">
        <v>365</v>
      </c>
      <c r="CD33" s="1056">
        <v>430</v>
      </c>
      <c r="CE33" s="1056">
        <v>450</v>
      </c>
      <c r="CF33" s="1160">
        <v>490</v>
      </c>
      <c r="CG33" s="1164">
        <v>600</v>
      </c>
      <c r="CH33" s="1164">
        <v>615</v>
      </c>
      <c r="CI33" s="1129">
        <v>530</v>
      </c>
      <c r="CJ33" s="1129">
        <v>490</v>
      </c>
      <c r="CK33" s="1129"/>
      <c r="CL33" s="1122"/>
    </row>
    <row r="34" spans="1:90" s="946" customFormat="1" ht="18" customHeight="1">
      <c r="A34" s="1050" t="s">
        <v>254</v>
      </c>
      <c r="B34" s="1053"/>
      <c r="C34" s="1053"/>
      <c r="D34" s="1053"/>
      <c r="E34" s="1053"/>
      <c r="F34" s="1053"/>
      <c r="G34" s="1053"/>
      <c r="H34" s="1053"/>
      <c r="I34" s="1053"/>
      <c r="J34" s="1053"/>
      <c r="K34" s="1053"/>
      <c r="L34" s="1053"/>
      <c r="M34" s="1053"/>
      <c r="N34" s="1054"/>
      <c r="O34" s="1053"/>
      <c r="P34" s="1053"/>
      <c r="Q34" s="1053"/>
      <c r="R34" s="1053"/>
      <c r="S34" s="1055"/>
      <c r="T34" s="1055"/>
      <c r="U34" s="1055"/>
      <c r="V34" s="1055"/>
      <c r="W34" s="1055"/>
      <c r="X34" s="1055"/>
      <c r="Y34" s="1055"/>
      <c r="Z34" s="1055"/>
      <c r="AA34" s="1055"/>
      <c r="AB34" s="1055"/>
      <c r="AC34" s="1055"/>
      <c r="AD34" s="1056"/>
      <c r="AE34" s="1055"/>
      <c r="AF34" s="1055"/>
      <c r="AG34" s="1055"/>
      <c r="AH34" s="1055"/>
      <c r="AI34" s="1055"/>
      <c r="AJ34" s="1055"/>
      <c r="AK34" s="1055"/>
      <c r="AL34" s="1055"/>
      <c r="AM34" s="1055"/>
      <c r="AN34" s="1055"/>
      <c r="AO34" s="1055"/>
      <c r="AP34" s="1055"/>
      <c r="AQ34" s="1055"/>
      <c r="AR34" s="1055"/>
      <c r="AS34" s="1055"/>
      <c r="AT34" s="1055"/>
      <c r="AU34" s="1056"/>
      <c r="AV34" s="1058"/>
      <c r="AW34" s="1058"/>
      <c r="AX34" s="1080"/>
      <c r="AY34" s="1073"/>
      <c r="AZ34" s="1080"/>
      <c r="BA34" s="1073"/>
      <c r="BB34" s="1073"/>
      <c r="BC34" s="1082"/>
      <c r="BD34" s="1082"/>
      <c r="BE34" s="1082">
        <v>640</v>
      </c>
      <c r="BF34" s="1082">
        <v>595</v>
      </c>
      <c r="BG34" s="1056">
        <v>450</v>
      </c>
      <c r="BH34" s="1055"/>
      <c r="BI34" s="1091">
        <v>430</v>
      </c>
      <c r="BJ34" s="1082">
        <v>470</v>
      </c>
      <c r="BK34" s="1082">
        <v>500</v>
      </c>
      <c r="BL34" s="1056">
        <v>530</v>
      </c>
      <c r="BM34" s="1082"/>
      <c r="BN34" s="1082">
        <v>360</v>
      </c>
      <c r="BO34" s="1055"/>
      <c r="BP34" s="1056">
        <v>345</v>
      </c>
      <c r="BQ34" s="1082">
        <v>350</v>
      </c>
      <c r="BR34" s="1056">
        <v>430</v>
      </c>
      <c r="BS34" s="1082">
        <v>415</v>
      </c>
      <c r="BT34" s="1108">
        <v>460</v>
      </c>
      <c r="BU34" s="1117">
        <v>540</v>
      </c>
      <c r="BV34" s="1054"/>
      <c r="BW34" s="1117">
        <v>265</v>
      </c>
      <c r="BX34" s="1091">
        <v>340</v>
      </c>
      <c r="BY34" s="1117">
        <v>300</v>
      </c>
      <c r="BZ34" s="1091">
        <v>360</v>
      </c>
      <c r="CA34" s="1056">
        <v>370</v>
      </c>
      <c r="CB34" s="1117">
        <v>370</v>
      </c>
      <c r="CC34" s="1056">
        <v>370</v>
      </c>
      <c r="CD34" s="1056">
        <v>430</v>
      </c>
      <c r="CE34" s="1056">
        <v>450</v>
      </c>
      <c r="CF34" s="1158">
        <v>465</v>
      </c>
      <c r="CG34" s="1164">
        <v>600</v>
      </c>
      <c r="CH34" s="1158">
        <v>600</v>
      </c>
      <c r="CI34" s="1129">
        <v>580</v>
      </c>
      <c r="CJ34" s="1129">
        <v>550</v>
      </c>
      <c r="CK34" s="1129"/>
      <c r="CL34" s="1123"/>
    </row>
    <row r="35" spans="1:90" s="946" customFormat="1" ht="18" customHeight="1" thickBot="1">
      <c r="A35" s="1050" t="s">
        <v>279</v>
      </c>
      <c r="B35" s="1053"/>
      <c r="C35" s="1053"/>
      <c r="D35" s="1053"/>
      <c r="E35" s="1053"/>
      <c r="F35" s="1053"/>
      <c r="G35" s="1053"/>
      <c r="H35" s="1053"/>
      <c r="I35" s="1053"/>
      <c r="J35" s="1053"/>
      <c r="K35" s="1053"/>
      <c r="L35" s="1053"/>
      <c r="M35" s="1053"/>
      <c r="N35" s="1054"/>
      <c r="O35" s="1053"/>
      <c r="P35" s="1053"/>
      <c r="Q35" s="1053"/>
      <c r="R35" s="1053"/>
      <c r="S35" s="1055"/>
      <c r="T35" s="1055"/>
      <c r="U35" s="1055"/>
      <c r="V35" s="1055"/>
      <c r="W35" s="1055"/>
      <c r="X35" s="1055"/>
      <c r="Y35" s="1055"/>
      <c r="Z35" s="1055"/>
      <c r="AA35" s="1055"/>
      <c r="AB35" s="1055"/>
      <c r="AC35" s="1055"/>
      <c r="AD35" s="1056"/>
      <c r="AE35" s="1055"/>
      <c r="AF35" s="1055"/>
      <c r="AG35" s="1055"/>
      <c r="AH35" s="1055"/>
      <c r="AI35" s="1055"/>
      <c r="AJ35" s="1055"/>
      <c r="AK35" s="1055"/>
      <c r="AL35" s="1055"/>
      <c r="AM35" s="1055"/>
      <c r="AN35" s="1055"/>
      <c r="AO35" s="1055"/>
      <c r="AP35" s="1055"/>
      <c r="AQ35" s="1055"/>
      <c r="AR35" s="1055"/>
      <c r="AS35" s="1055"/>
      <c r="AT35" s="1055"/>
      <c r="AU35" s="1056"/>
      <c r="AV35" s="1058"/>
      <c r="AW35" s="1058"/>
      <c r="AX35" s="1080"/>
      <c r="AY35" s="1073"/>
      <c r="AZ35" s="1080"/>
      <c r="BA35" s="1073"/>
      <c r="BB35" s="1073"/>
      <c r="BC35" s="1082"/>
      <c r="BD35" s="1082"/>
      <c r="BE35" s="1082"/>
      <c r="BF35" s="1082"/>
      <c r="BG35" s="1056"/>
      <c r="BH35" s="1055"/>
      <c r="BI35" s="1091"/>
      <c r="BJ35" s="1082"/>
      <c r="BK35" s="1082"/>
      <c r="BL35" s="1056"/>
      <c r="BM35" s="1082"/>
      <c r="BN35" s="1082"/>
      <c r="BO35" s="1055"/>
      <c r="BP35" s="1056"/>
      <c r="BQ35" s="1082"/>
      <c r="BR35" s="1056"/>
      <c r="BS35" s="1082"/>
      <c r="BT35" s="1108"/>
      <c r="BU35" s="1117"/>
      <c r="BV35" s="1054"/>
      <c r="BW35" s="1117">
        <v>275</v>
      </c>
      <c r="BX35" s="1117">
        <v>300</v>
      </c>
      <c r="BY35" s="1117">
        <v>340</v>
      </c>
      <c r="BZ35" s="1117">
        <v>327.5</v>
      </c>
      <c r="CA35" s="1117">
        <v>340</v>
      </c>
      <c r="CB35" s="1117">
        <v>360</v>
      </c>
      <c r="CC35" s="1117">
        <v>365</v>
      </c>
      <c r="CD35" s="1117">
        <v>435</v>
      </c>
      <c r="CE35" s="1056">
        <v>450</v>
      </c>
      <c r="CF35" s="1159">
        <v>475</v>
      </c>
      <c r="CG35" s="1159">
        <v>585</v>
      </c>
      <c r="CH35" s="1159">
        <v>600</v>
      </c>
      <c r="CI35" s="1155">
        <v>567</v>
      </c>
      <c r="CJ35" s="1155">
        <v>522</v>
      </c>
      <c r="CK35" s="1155"/>
      <c r="CL35" s="1170"/>
    </row>
    <row r="36" spans="1:90" s="946" customFormat="1" ht="18.75" thickBot="1">
      <c r="A36" s="1051"/>
      <c r="B36" s="1053"/>
      <c r="C36" s="1053"/>
      <c r="D36" s="1053"/>
      <c r="E36" s="1053"/>
      <c r="F36" s="1053"/>
      <c r="G36" s="1053"/>
      <c r="H36" s="1053"/>
      <c r="I36" s="1053"/>
      <c r="J36" s="1053"/>
      <c r="K36" s="1053"/>
      <c r="L36" s="1053"/>
      <c r="M36" s="1053"/>
      <c r="N36" s="1054"/>
      <c r="O36" s="1053"/>
      <c r="P36" s="1053"/>
      <c r="Q36" s="1053"/>
      <c r="R36" s="1053"/>
      <c r="S36" s="1055"/>
      <c r="T36" s="1055"/>
      <c r="U36" s="1055"/>
      <c r="V36" s="1055"/>
      <c r="W36" s="1055"/>
      <c r="X36" s="1055"/>
      <c r="Y36" s="1055"/>
      <c r="Z36" s="1055"/>
      <c r="AA36" s="1055"/>
      <c r="AB36" s="1055"/>
      <c r="AC36" s="1055"/>
      <c r="AD36" s="1056"/>
      <c r="AE36" s="1055"/>
      <c r="AF36" s="1055"/>
      <c r="AG36" s="1055"/>
      <c r="AH36" s="1055"/>
      <c r="AI36" s="1055"/>
      <c r="AJ36" s="1055"/>
      <c r="AK36" s="1055"/>
      <c r="AL36" s="1055"/>
      <c r="AM36" s="1055"/>
      <c r="AN36" s="1055"/>
      <c r="AO36" s="1055"/>
      <c r="AP36" s="1055"/>
      <c r="AQ36" s="1055"/>
      <c r="AR36" s="1055"/>
      <c r="AS36" s="1055"/>
      <c r="AT36" s="1055"/>
      <c r="AU36" s="1056"/>
      <c r="AV36" s="1058"/>
      <c r="AW36" s="1058"/>
      <c r="AX36" s="1070"/>
      <c r="AY36" s="1058"/>
      <c r="AZ36" s="1070"/>
      <c r="BA36" s="1070"/>
      <c r="BB36" s="1070"/>
      <c r="BC36" s="1070"/>
      <c r="BD36" s="1070"/>
      <c r="BE36" s="1070"/>
      <c r="BF36" s="1070"/>
      <c r="BG36" s="1070"/>
      <c r="BH36" s="1070"/>
      <c r="BI36" s="1070"/>
      <c r="BJ36" s="1070"/>
      <c r="BK36" s="1055"/>
      <c r="BL36" s="1055"/>
      <c r="BM36" s="1055"/>
      <c r="BN36" s="1055"/>
      <c r="BO36" s="1055"/>
      <c r="BP36" s="1055"/>
      <c r="BQ36" s="1055"/>
      <c r="BR36" s="1055"/>
      <c r="BS36" s="1055"/>
      <c r="CC36" s="1117"/>
      <c r="CD36" s="1125">
        <v>44136</v>
      </c>
      <c r="CE36" s="1125">
        <v>44166</v>
      </c>
      <c r="CF36" s="1125">
        <v>44197</v>
      </c>
      <c r="CG36" s="1125">
        <v>44228</v>
      </c>
      <c r="CH36" s="1114">
        <v>44256</v>
      </c>
      <c r="CI36" s="1130">
        <v>44287</v>
      </c>
      <c r="CJ36" s="1130">
        <v>44317</v>
      </c>
      <c r="CK36" s="1130">
        <v>44349</v>
      </c>
    </row>
    <row r="37" spans="1:90" s="946" customFormat="1">
      <c r="A37" s="1064" t="s">
        <v>252</v>
      </c>
      <c r="B37" s="1065"/>
      <c r="C37" s="1065"/>
      <c r="D37" s="1065"/>
      <c r="E37" s="1065"/>
      <c r="F37" s="1065"/>
      <c r="G37" s="1065"/>
      <c r="H37" s="1065"/>
      <c r="I37" s="1065"/>
      <c r="J37" s="1065"/>
      <c r="K37" s="1065"/>
      <c r="L37" s="1065"/>
      <c r="M37" s="1065"/>
      <c r="N37" s="1066"/>
      <c r="O37" s="1065"/>
      <c r="P37" s="1065"/>
      <c r="Q37" s="1065"/>
      <c r="R37" s="1065"/>
      <c r="S37" s="1063"/>
      <c r="T37" s="1063"/>
      <c r="U37" s="1063"/>
      <c r="V37" s="1063"/>
      <c r="W37" s="1063"/>
      <c r="X37" s="1063"/>
      <c r="Y37" s="1063"/>
      <c r="Z37" s="1063"/>
      <c r="AA37" s="1063"/>
      <c r="AB37" s="1063"/>
      <c r="AC37" s="1063"/>
      <c r="AD37" s="1063"/>
      <c r="AE37" s="1063"/>
      <c r="AF37" s="1063"/>
      <c r="AG37" s="1063"/>
      <c r="AH37" s="1063"/>
      <c r="AI37" s="1063"/>
      <c r="AJ37" s="1063"/>
      <c r="AK37" s="1063"/>
      <c r="AL37" s="1063"/>
      <c r="AM37" s="1063"/>
      <c r="AN37" s="1063"/>
      <c r="AO37" s="1063"/>
      <c r="AP37" s="1063"/>
      <c r="AQ37" s="1063"/>
      <c r="AR37" s="1063"/>
      <c r="AS37" s="1063"/>
      <c r="AT37" s="1063"/>
      <c r="AU37" s="1063"/>
      <c r="AV37" s="1063"/>
      <c r="AW37" s="1063"/>
      <c r="AX37" s="1068">
        <f>AVERAGE(AX38:AX41)</f>
        <v>475</v>
      </c>
      <c r="AY37" s="1068">
        <f t="shared" ref="AY37:BD37" si="55">AVERAGE(AY38:AY41)</f>
        <v>463.75</v>
      </c>
      <c r="AZ37" s="1068">
        <f t="shared" si="55"/>
        <v>490.5</v>
      </c>
      <c r="BA37" s="1068">
        <f t="shared" si="55"/>
        <v>555.75</v>
      </c>
      <c r="BB37" s="1068">
        <f t="shared" si="55"/>
        <v>543.25</v>
      </c>
      <c r="BC37" s="1068">
        <f t="shared" si="55"/>
        <v>568.75</v>
      </c>
      <c r="BD37" s="1068">
        <f t="shared" si="55"/>
        <v>617.5</v>
      </c>
      <c r="BE37" s="1068">
        <f t="shared" ref="BE37:BV37" si="56">AVERAGE(BE38:BE42)</f>
        <v>659</v>
      </c>
      <c r="BF37" s="1068">
        <f t="shared" si="56"/>
        <v>588</v>
      </c>
      <c r="BG37" s="1068">
        <f t="shared" si="56"/>
        <v>442</v>
      </c>
      <c r="BH37" s="1068">
        <f t="shared" si="56"/>
        <v>401.66666666666669</v>
      </c>
      <c r="BI37" s="1068">
        <f>AVERAGE(BI38:BI42)</f>
        <v>443</v>
      </c>
      <c r="BJ37" s="1068">
        <f t="shared" si="56"/>
        <v>500</v>
      </c>
      <c r="BK37" s="1068">
        <f t="shared" si="56"/>
        <v>523</v>
      </c>
      <c r="BL37" s="1068">
        <f t="shared" si="56"/>
        <v>533</v>
      </c>
      <c r="BM37" s="1068">
        <f t="shared" si="56"/>
        <v>418.75</v>
      </c>
      <c r="BN37" s="1068">
        <f t="shared" si="56"/>
        <v>342</v>
      </c>
      <c r="BO37" s="1068">
        <f t="shared" si="56"/>
        <v>375</v>
      </c>
      <c r="BP37" s="1068">
        <f t="shared" si="56"/>
        <v>351</v>
      </c>
      <c r="BQ37" s="1068">
        <f t="shared" si="56"/>
        <v>392</v>
      </c>
      <c r="BR37" s="1068">
        <f t="shared" si="56"/>
        <v>441</v>
      </c>
      <c r="BS37" s="1068">
        <f t="shared" si="56"/>
        <v>428.75</v>
      </c>
      <c r="BT37" s="1068">
        <f t="shared" si="56"/>
        <v>496.25</v>
      </c>
      <c r="BU37" s="1068">
        <f t="shared" si="56"/>
        <v>561.25</v>
      </c>
      <c r="BV37" s="1068">
        <f t="shared" si="56"/>
        <v>436.25</v>
      </c>
      <c r="BW37" s="1068">
        <f t="shared" ref="BW37:CJ37" si="57">AVERAGE(BW38:BW43)</f>
        <v>290.83333333333331</v>
      </c>
      <c r="BX37" s="1068">
        <f t="shared" si="57"/>
        <v>341.66666666666669</v>
      </c>
      <c r="BY37" s="1068">
        <f t="shared" si="57"/>
        <v>311.66666666666669</v>
      </c>
      <c r="BZ37" s="1068">
        <f t="shared" si="57"/>
        <v>327.91666666666669</v>
      </c>
      <c r="CA37" s="1068">
        <f t="shared" si="57"/>
        <v>346.66666666666669</v>
      </c>
      <c r="CB37" s="1068">
        <f t="shared" si="57"/>
        <v>356.66666666666669</v>
      </c>
      <c r="CC37" s="1068">
        <f t="shared" si="57"/>
        <v>372.5</v>
      </c>
      <c r="CD37" s="1068">
        <f t="shared" si="57"/>
        <v>437.5</v>
      </c>
      <c r="CE37" s="1068">
        <f t="shared" si="57"/>
        <v>460.83333333333331</v>
      </c>
      <c r="CF37" s="1068">
        <f t="shared" si="57"/>
        <v>469.16666666666669</v>
      </c>
      <c r="CG37" s="1068">
        <f t="shared" si="57"/>
        <v>567.5</v>
      </c>
      <c r="CH37" s="1068">
        <f t="shared" si="57"/>
        <v>578.33333333333337</v>
      </c>
      <c r="CI37" s="1083">
        <f t="shared" si="57"/>
        <v>536.66666666666663</v>
      </c>
      <c r="CJ37" s="1083">
        <f t="shared" si="57"/>
        <v>507.16666666666669</v>
      </c>
      <c r="CK37" s="1083"/>
    </row>
    <row r="38" spans="1:90" s="946" customFormat="1" ht="30.75" customHeight="1">
      <c r="A38" s="1050" t="s">
        <v>240</v>
      </c>
      <c r="B38" s="1053"/>
      <c r="C38" s="1053"/>
      <c r="D38" s="1053"/>
      <c r="E38" s="1053"/>
      <c r="F38" s="1053"/>
      <c r="G38" s="1053"/>
      <c r="H38" s="1053"/>
      <c r="I38" s="1053"/>
      <c r="J38" s="1053"/>
      <c r="K38" s="1053"/>
      <c r="L38" s="1053"/>
      <c r="M38" s="1053"/>
      <c r="N38" s="1054"/>
      <c r="O38" s="1053"/>
      <c r="P38" s="1053"/>
      <c r="Q38" s="1053"/>
      <c r="R38" s="1053"/>
      <c r="S38" s="1055"/>
      <c r="T38" s="1055"/>
      <c r="U38" s="1055"/>
      <c r="V38" s="1055"/>
      <c r="W38" s="1055"/>
      <c r="X38" s="1055"/>
      <c r="Y38" s="1055"/>
      <c r="Z38" s="1055"/>
      <c r="AA38" s="1055"/>
      <c r="AB38" s="1055"/>
      <c r="AC38" s="1055"/>
      <c r="AD38" s="1056"/>
      <c r="AE38" s="1055"/>
      <c r="AF38" s="1055"/>
      <c r="AG38" s="1055"/>
      <c r="AH38" s="1055"/>
      <c r="AI38" s="1055"/>
      <c r="AJ38" s="1055"/>
      <c r="AK38" s="1055"/>
      <c r="AL38" s="1055"/>
      <c r="AM38" s="1055"/>
      <c r="AN38" s="1055"/>
      <c r="AO38" s="1055"/>
      <c r="AP38" s="1055"/>
      <c r="AQ38" s="1055"/>
      <c r="AR38" s="1055"/>
      <c r="AS38" s="1055"/>
      <c r="AT38" s="1055"/>
      <c r="AU38" s="1056"/>
      <c r="AV38" s="1058"/>
      <c r="AW38" s="1058"/>
      <c r="AX38" s="1080">
        <v>465</v>
      </c>
      <c r="AY38" s="1073">
        <v>460</v>
      </c>
      <c r="AZ38" s="1073">
        <v>490</v>
      </c>
      <c r="BA38" s="1078">
        <v>560</v>
      </c>
      <c r="BB38" s="1078">
        <v>545</v>
      </c>
      <c r="BC38" s="1082">
        <v>570</v>
      </c>
      <c r="BD38" s="1082">
        <v>615</v>
      </c>
      <c r="BE38" s="1082">
        <v>670</v>
      </c>
      <c r="BF38" s="1082">
        <v>600</v>
      </c>
      <c r="BG38" s="1082">
        <v>450</v>
      </c>
      <c r="BH38" s="1056">
        <v>410</v>
      </c>
      <c r="BI38" s="1082">
        <v>440</v>
      </c>
      <c r="BJ38" s="1082">
        <v>500</v>
      </c>
      <c r="BK38" s="1091">
        <v>540</v>
      </c>
      <c r="BL38" s="1091">
        <v>530</v>
      </c>
      <c r="BM38" s="1082">
        <v>430</v>
      </c>
      <c r="BN38" s="1082">
        <v>345</v>
      </c>
      <c r="BO38" s="1091">
        <v>370</v>
      </c>
      <c r="BP38" s="1082">
        <v>350</v>
      </c>
      <c r="BQ38" s="1082">
        <v>385</v>
      </c>
      <c r="BR38" s="1082">
        <v>435</v>
      </c>
      <c r="BS38" s="1056">
        <v>435</v>
      </c>
      <c r="BT38" s="1108">
        <v>500</v>
      </c>
      <c r="BU38" s="1117">
        <v>565</v>
      </c>
      <c r="BV38" s="1117">
        <v>450</v>
      </c>
      <c r="BW38" s="1117">
        <v>290</v>
      </c>
      <c r="BX38" s="1117">
        <v>355</v>
      </c>
      <c r="BY38" s="1117">
        <v>300</v>
      </c>
      <c r="BZ38" s="1117">
        <v>335</v>
      </c>
      <c r="CA38" s="1056">
        <v>350</v>
      </c>
      <c r="CB38" s="1117">
        <v>360</v>
      </c>
      <c r="CC38" s="1056">
        <v>375</v>
      </c>
      <c r="CD38" s="1117">
        <v>435</v>
      </c>
      <c r="CE38" s="1117">
        <v>455</v>
      </c>
      <c r="CF38" s="1055">
        <v>470</v>
      </c>
      <c r="CG38" s="1091">
        <v>590</v>
      </c>
      <c r="CH38" s="1054">
        <v>570</v>
      </c>
      <c r="CI38" s="1123">
        <v>505</v>
      </c>
      <c r="CJ38" s="1123">
        <v>480</v>
      </c>
      <c r="CK38" s="1123"/>
      <c r="CL38" s="1170"/>
    </row>
    <row r="39" spans="1:90" s="946" customFormat="1">
      <c r="A39" s="865" t="s">
        <v>255</v>
      </c>
      <c r="B39" s="1054"/>
      <c r="C39" s="1054"/>
      <c r="D39" s="1054"/>
      <c r="E39" s="1054"/>
      <c r="F39" s="1054"/>
      <c r="G39" s="1054"/>
      <c r="H39" s="1054"/>
      <c r="I39" s="1054"/>
      <c r="J39" s="1054"/>
      <c r="K39" s="1054"/>
      <c r="L39" s="1054"/>
      <c r="M39" s="1054"/>
      <c r="N39" s="1054"/>
      <c r="O39" s="1054"/>
      <c r="P39" s="1054"/>
      <c r="Q39" s="1054"/>
      <c r="R39" s="1054"/>
      <c r="S39" s="1054"/>
      <c r="T39" s="1054"/>
      <c r="U39" s="1054"/>
      <c r="V39" s="1054"/>
      <c r="W39" s="1054"/>
      <c r="X39" s="1054"/>
      <c r="Y39" s="1054"/>
      <c r="Z39" s="1054"/>
      <c r="AA39" s="1054"/>
      <c r="AB39" s="1054"/>
      <c r="AC39" s="1054"/>
      <c r="AD39" s="1091"/>
      <c r="AE39" s="1054"/>
      <c r="AF39" s="1054"/>
      <c r="AG39" s="1054"/>
      <c r="AH39" s="1054"/>
      <c r="AI39" s="1054"/>
      <c r="AJ39" s="1054"/>
      <c r="AK39" s="1054"/>
      <c r="AL39" s="1054"/>
      <c r="AM39" s="1054"/>
      <c r="AN39" s="1054"/>
      <c r="AO39" s="1054"/>
      <c r="AP39" s="1054"/>
      <c r="AQ39" s="1054"/>
      <c r="AR39" s="1054"/>
      <c r="AS39" s="1054"/>
      <c r="AT39" s="1054"/>
      <c r="AU39" s="1091"/>
      <c r="AV39" s="866"/>
      <c r="AW39" s="866"/>
      <c r="AX39" s="867">
        <v>485</v>
      </c>
      <c r="AY39" s="867">
        <v>465</v>
      </c>
      <c r="AZ39" s="867">
        <v>490</v>
      </c>
      <c r="BA39" s="867">
        <v>550</v>
      </c>
      <c r="BB39" s="1078">
        <v>545</v>
      </c>
      <c r="BC39" s="1078">
        <v>575</v>
      </c>
      <c r="BD39" s="868">
        <v>620</v>
      </c>
      <c r="BE39" s="869">
        <v>670</v>
      </c>
      <c r="BF39" s="869">
        <v>580</v>
      </c>
      <c r="BG39" s="869">
        <v>450</v>
      </c>
      <c r="BH39" s="869">
        <v>400</v>
      </c>
      <c r="BI39" s="869">
        <v>445</v>
      </c>
      <c r="BJ39" s="869">
        <v>500</v>
      </c>
      <c r="BK39" s="869">
        <v>520</v>
      </c>
      <c r="BL39" s="869">
        <v>535</v>
      </c>
      <c r="BM39" s="869">
        <v>420</v>
      </c>
      <c r="BN39" s="1091">
        <v>350</v>
      </c>
      <c r="BO39" s="869">
        <v>390</v>
      </c>
      <c r="BP39" s="869">
        <v>350</v>
      </c>
      <c r="BQ39" s="869">
        <v>405</v>
      </c>
      <c r="BR39" s="869">
        <v>435</v>
      </c>
      <c r="BS39" s="869">
        <v>425</v>
      </c>
      <c r="BT39" s="1091">
        <v>510</v>
      </c>
      <c r="BU39" s="1091">
        <v>555</v>
      </c>
      <c r="BV39" s="1054">
        <v>440</v>
      </c>
      <c r="BW39" s="1054">
        <v>300</v>
      </c>
      <c r="BX39" s="1091">
        <v>345</v>
      </c>
      <c r="BY39" s="1054">
        <v>325</v>
      </c>
      <c r="BZ39" s="1054">
        <v>315</v>
      </c>
      <c r="CA39" s="1091">
        <v>350</v>
      </c>
      <c r="CB39" s="1091">
        <v>355</v>
      </c>
      <c r="CC39" s="1091">
        <v>375</v>
      </c>
      <c r="CD39" s="1054">
        <v>435</v>
      </c>
      <c r="CE39" s="1054">
        <v>470</v>
      </c>
      <c r="CF39" s="1054">
        <v>465</v>
      </c>
      <c r="CG39" s="1054">
        <v>550</v>
      </c>
      <c r="CH39" s="1055">
        <v>570</v>
      </c>
      <c r="CI39" s="1122">
        <v>520</v>
      </c>
      <c r="CJ39" s="1122">
        <v>510</v>
      </c>
      <c r="CK39" s="1122"/>
      <c r="CL39" s="1122"/>
    </row>
    <row r="40" spans="1:90" s="946" customFormat="1">
      <c r="A40" s="1050" t="s">
        <v>241</v>
      </c>
      <c r="B40" s="1053"/>
      <c r="C40" s="1053"/>
      <c r="D40" s="1053"/>
      <c r="E40" s="1053"/>
      <c r="F40" s="1053"/>
      <c r="G40" s="1053"/>
      <c r="H40" s="1053"/>
      <c r="I40" s="1053"/>
      <c r="J40" s="1053"/>
      <c r="K40" s="1053"/>
      <c r="L40" s="1053"/>
      <c r="M40" s="1053"/>
      <c r="N40" s="1054"/>
      <c r="O40" s="1053"/>
      <c r="P40" s="1053"/>
      <c r="Q40" s="1053"/>
      <c r="R40" s="1053"/>
      <c r="S40" s="1055"/>
      <c r="T40" s="1055"/>
      <c r="U40" s="1055"/>
      <c r="V40" s="1055"/>
      <c r="W40" s="1055"/>
      <c r="X40" s="1055"/>
      <c r="Y40" s="1055"/>
      <c r="Z40" s="1055"/>
      <c r="AA40" s="1055"/>
      <c r="AB40" s="1055"/>
      <c r="AC40" s="1055"/>
      <c r="AD40" s="1056"/>
      <c r="AE40" s="1055"/>
      <c r="AF40" s="1055"/>
      <c r="AG40" s="1055"/>
      <c r="AH40" s="1055"/>
      <c r="AI40" s="1055"/>
      <c r="AJ40" s="1055"/>
      <c r="AK40" s="1055"/>
      <c r="AL40" s="1055"/>
      <c r="AM40" s="1055"/>
      <c r="AN40" s="1055"/>
      <c r="AO40" s="1055"/>
      <c r="AP40" s="1055"/>
      <c r="AQ40" s="1055"/>
      <c r="AR40" s="1055"/>
      <c r="AS40" s="1055"/>
      <c r="AT40" s="1055"/>
      <c r="AU40" s="1056"/>
      <c r="AV40" s="1058"/>
      <c r="AW40" s="1058"/>
      <c r="AX40" s="1079">
        <v>480</v>
      </c>
      <c r="AY40" s="1073">
        <v>465</v>
      </c>
      <c r="AZ40" s="1073">
        <v>487</v>
      </c>
      <c r="BA40" s="1073">
        <v>550</v>
      </c>
      <c r="BB40" s="1073">
        <v>540</v>
      </c>
      <c r="BC40" s="1082">
        <v>570</v>
      </c>
      <c r="BD40" s="1082">
        <v>615</v>
      </c>
      <c r="BE40" s="1082">
        <v>650</v>
      </c>
      <c r="BF40" s="1082">
        <v>590</v>
      </c>
      <c r="BG40" s="1082">
        <v>445</v>
      </c>
      <c r="BH40" s="1082">
        <v>395</v>
      </c>
      <c r="BI40" s="1091">
        <v>450</v>
      </c>
      <c r="BJ40" s="1082">
        <v>495</v>
      </c>
      <c r="BK40" s="1082">
        <v>515</v>
      </c>
      <c r="BL40" s="1082">
        <v>540</v>
      </c>
      <c r="BM40" s="1082">
        <v>410</v>
      </c>
      <c r="BN40" s="1082">
        <v>315</v>
      </c>
      <c r="BO40" s="1091">
        <v>370</v>
      </c>
      <c r="BP40" s="1082">
        <v>350</v>
      </c>
      <c r="BQ40" s="1082">
        <v>400</v>
      </c>
      <c r="BR40" s="1082">
        <v>445</v>
      </c>
      <c r="BS40" s="1082">
        <v>430</v>
      </c>
      <c r="BT40" s="1108">
        <v>500</v>
      </c>
      <c r="BU40" s="1056">
        <v>555</v>
      </c>
      <c r="BV40" s="1117">
        <v>400</v>
      </c>
      <c r="BW40" s="1117">
        <v>280</v>
      </c>
      <c r="BX40" s="1056">
        <v>345</v>
      </c>
      <c r="BY40" s="1117">
        <v>310</v>
      </c>
      <c r="BZ40" s="1117">
        <v>325</v>
      </c>
      <c r="CA40" s="1117">
        <v>335</v>
      </c>
      <c r="CB40" s="1117">
        <v>350</v>
      </c>
      <c r="CC40" s="1117">
        <v>370</v>
      </c>
      <c r="CD40" s="1117">
        <v>430</v>
      </c>
      <c r="CE40" s="1056">
        <v>460</v>
      </c>
      <c r="CF40" s="1055">
        <v>465</v>
      </c>
      <c r="CG40" s="1054">
        <v>550</v>
      </c>
      <c r="CH40" s="1054">
        <v>580</v>
      </c>
      <c r="CI40" s="1123">
        <v>545</v>
      </c>
      <c r="CJ40" s="1123">
        <v>510</v>
      </c>
      <c r="CK40" s="1123"/>
      <c r="CL40" s="1170"/>
    </row>
    <row r="41" spans="1:90" s="946" customFormat="1">
      <c r="A41" s="1050" t="s">
        <v>242</v>
      </c>
      <c r="B41" s="1053"/>
      <c r="C41" s="1053"/>
      <c r="D41" s="1053"/>
      <c r="E41" s="1053"/>
      <c r="F41" s="1053"/>
      <c r="G41" s="1053"/>
      <c r="H41" s="1053"/>
      <c r="I41" s="1053"/>
      <c r="J41" s="1053"/>
      <c r="K41" s="1053"/>
      <c r="L41" s="1053"/>
      <c r="M41" s="1053"/>
      <c r="N41" s="1054"/>
      <c r="O41" s="1053"/>
      <c r="P41" s="1053"/>
      <c r="Q41" s="1053"/>
      <c r="R41" s="1053"/>
      <c r="S41" s="1055"/>
      <c r="T41" s="1055"/>
      <c r="U41" s="1055"/>
      <c r="V41" s="1055"/>
      <c r="W41" s="1055"/>
      <c r="X41" s="1055"/>
      <c r="Y41" s="1055"/>
      <c r="Z41" s="1055"/>
      <c r="AA41" s="1055"/>
      <c r="AB41" s="1055"/>
      <c r="AC41" s="1055"/>
      <c r="AD41" s="1056"/>
      <c r="AE41" s="1055"/>
      <c r="AF41" s="1055"/>
      <c r="AG41" s="1055"/>
      <c r="AH41" s="1055"/>
      <c r="AI41" s="1055"/>
      <c r="AJ41" s="1055"/>
      <c r="AK41" s="1055"/>
      <c r="AL41" s="1055"/>
      <c r="AM41" s="1055"/>
      <c r="AN41" s="1055"/>
      <c r="AO41" s="1055"/>
      <c r="AP41" s="1055"/>
      <c r="AQ41" s="1055"/>
      <c r="AR41" s="1055"/>
      <c r="AS41" s="1055"/>
      <c r="AT41" s="1055"/>
      <c r="AU41" s="1056"/>
      <c r="AV41" s="1058"/>
      <c r="AW41" s="1058"/>
      <c r="AX41" s="1079">
        <v>470</v>
      </c>
      <c r="AY41" s="1073">
        <v>465</v>
      </c>
      <c r="AZ41" s="1080">
        <v>495</v>
      </c>
      <c r="BA41" s="1073">
        <v>563</v>
      </c>
      <c r="BB41" s="1073">
        <v>543</v>
      </c>
      <c r="BC41" s="1082">
        <v>560</v>
      </c>
      <c r="BD41" s="1178">
        <v>620</v>
      </c>
      <c r="BE41" s="1085">
        <v>655</v>
      </c>
      <c r="BF41" s="1178">
        <v>570</v>
      </c>
      <c r="BG41" s="1056">
        <v>430</v>
      </c>
      <c r="BH41" s="1055"/>
      <c r="BI41" s="1082">
        <v>440</v>
      </c>
      <c r="BJ41" s="1091">
        <v>510</v>
      </c>
      <c r="BK41" s="1082">
        <v>520</v>
      </c>
      <c r="BL41" s="1082">
        <v>540</v>
      </c>
      <c r="BM41" s="1091">
        <v>415</v>
      </c>
      <c r="BN41" s="1091">
        <v>350</v>
      </c>
      <c r="BO41" s="1091">
        <v>370</v>
      </c>
      <c r="BP41" s="1082">
        <v>350</v>
      </c>
      <c r="BQ41" s="1056">
        <v>410</v>
      </c>
      <c r="BR41" s="1082">
        <v>445</v>
      </c>
      <c r="BS41" s="1082"/>
      <c r="BT41" s="1101"/>
      <c r="BU41" s="1101"/>
      <c r="BV41" s="1056">
        <v>455</v>
      </c>
      <c r="BW41" s="1117">
        <v>300</v>
      </c>
      <c r="BX41" s="1117">
        <v>355</v>
      </c>
      <c r="BY41" s="1091">
        <v>330</v>
      </c>
      <c r="BZ41" s="1056">
        <v>335</v>
      </c>
      <c r="CA41" s="1117">
        <v>360</v>
      </c>
      <c r="CB41" s="1117">
        <v>365</v>
      </c>
      <c r="CC41" s="1117">
        <v>370</v>
      </c>
      <c r="CD41" s="1056">
        <v>440</v>
      </c>
      <c r="CE41" s="1056">
        <v>460</v>
      </c>
      <c r="CF41" s="1056">
        <v>490</v>
      </c>
      <c r="CG41" s="1054">
        <v>570</v>
      </c>
      <c r="CH41" s="1091">
        <v>590</v>
      </c>
      <c r="CI41" s="1123">
        <v>540</v>
      </c>
      <c r="CJ41" s="1123">
        <v>510</v>
      </c>
      <c r="CK41" s="1123"/>
      <c r="CL41" s="1122"/>
    </row>
    <row r="42" spans="1:90" s="946" customFormat="1">
      <c r="A42" s="1050" t="s">
        <v>254</v>
      </c>
      <c r="B42" s="1053"/>
      <c r="C42" s="1053"/>
      <c r="D42" s="1053"/>
      <c r="E42" s="1053"/>
      <c r="F42" s="1053"/>
      <c r="G42" s="1053"/>
      <c r="H42" s="1053"/>
      <c r="I42" s="1053"/>
      <c r="J42" s="1053"/>
      <c r="K42" s="1053"/>
      <c r="L42" s="1053"/>
      <c r="M42" s="1053"/>
      <c r="N42" s="1054"/>
      <c r="O42" s="1053"/>
      <c r="P42" s="1053"/>
      <c r="Q42" s="1053"/>
      <c r="R42" s="1053"/>
      <c r="S42" s="1055"/>
      <c r="T42" s="1055"/>
      <c r="U42" s="1055"/>
      <c r="V42" s="1055"/>
      <c r="W42" s="1055"/>
      <c r="X42" s="1055"/>
      <c r="Y42" s="1055"/>
      <c r="Z42" s="1055"/>
      <c r="AA42" s="1055"/>
      <c r="AB42" s="1055"/>
      <c r="AC42" s="1055"/>
      <c r="AD42" s="1056"/>
      <c r="AE42" s="1055"/>
      <c r="AF42" s="1055"/>
      <c r="AG42" s="1055"/>
      <c r="AH42" s="1055"/>
      <c r="AI42" s="1055"/>
      <c r="AJ42" s="1055"/>
      <c r="AK42" s="1055"/>
      <c r="AL42" s="1055"/>
      <c r="AM42" s="1055"/>
      <c r="AN42" s="1055"/>
      <c r="AO42" s="1055"/>
      <c r="AP42" s="1055"/>
      <c r="AQ42" s="1055"/>
      <c r="AR42" s="1055"/>
      <c r="AS42" s="1055"/>
      <c r="AT42" s="1055"/>
      <c r="AU42" s="1056"/>
      <c r="AV42" s="1058"/>
      <c r="AW42" s="1058"/>
      <c r="AX42" s="1079"/>
      <c r="AY42" s="1073"/>
      <c r="AZ42" s="1080"/>
      <c r="BA42" s="1073"/>
      <c r="BB42" s="1073"/>
      <c r="BC42" s="1082"/>
      <c r="BD42" s="1178"/>
      <c r="BE42" s="1082">
        <v>650</v>
      </c>
      <c r="BF42" s="1082">
        <v>600</v>
      </c>
      <c r="BG42" s="1082">
        <v>435</v>
      </c>
      <c r="BH42" s="1055"/>
      <c r="BI42" s="1082">
        <v>440</v>
      </c>
      <c r="BJ42" s="1082">
        <v>495</v>
      </c>
      <c r="BK42" s="1082">
        <v>520</v>
      </c>
      <c r="BL42" s="1082">
        <v>520</v>
      </c>
      <c r="BM42" s="1055"/>
      <c r="BN42" s="1091">
        <v>350</v>
      </c>
      <c r="BO42" s="1055"/>
      <c r="BP42" s="1056">
        <v>355</v>
      </c>
      <c r="BQ42" s="1082">
        <v>360</v>
      </c>
      <c r="BR42" s="1056">
        <v>445</v>
      </c>
      <c r="BS42" s="1082">
        <v>425</v>
      </c>
      <c r="BT42" s="1108">
        <v>475</v>
      </c>
      <c r="BU42" s="1117">
        <v>570</v>
      </c>
      <c r="BV42" s="1054"/>
      <c r="BW42" s="1117">
        <v>290</v>
      </c>
      <c r="BX42" s="1091">
        <v>345</v>
      </c>
      <c r="BY42" s="1117">
        <v>280</v>
      </c>
      <c r="BZ42" s="1091">
        <v>345</v>
      </c>
      <c r="CA42" s="1117">
        <v>355</v>
      </c>
      <c r="CB42" s="1117">
        <v>365</v>
      </c>
      <c r="CC42" s="1056">
        <v>375</v>
      </c>
      <c r="CD42" s="1056">
        <v>440</v>
      </c>
      <c r="CE42" s="1056">
        <v>460</v>
      </c>
      <c r="CF42" s="1054">
        <v>460</v>
      </c>
      <c r="CG42" s="1091">
        <v>580</v>
      </c>
      <c r="CH42" s="1054">
        <v>580</v>
      </c>
      <c r="CI42" s="1123">
        <v>560</v>
      </c>
      <c r="CJ42" s="1123">
        <v>530</v>
      </c>
      <c r="CK42" s="1123"/>
      <c r="CL42" s="1123"/>
    </row>
    <row r="43" spans="1:90" s="946" customFormat="1">
      <c r="A43" s="1050" t="s">
        <v>279</v>
      </c>
      <c r="B43" s="1053"/>
      <c r="C43" s="1053"/>
      <c r="D43" s="1053"/>
      <c r="E43" s="1053"/>
      <c r="F43" s="1053"/>
      <c r="G43" s="1053"/>
      <c r="H43" s="1053"/>
      <c r="I43" s="1053"/>
      <c r="J43" s="1053"/>
      <c r="K43" s="1053"/>
      <c r="L43" s="1053"/>
      <c r="M43" s="1053"/>
      <c r="N43" s="1054"/>
      <c r="O43" s="1053"/>
      <c r="P43" s="1053"/>
      <c r="Q43" s="1053"/>
      <c r="R43" s="1053"/>
      <c r="S43" s="1055"/>
      <c r="T43" s="1055"/>
      <c r="U43" s="1055"/>
      <c r="V43" s="1055"/>
      <c r="W43" s="1055"/>
      <c r="X43" s="1055"/>
      <c r="Y43" s="1055"/>
      <c r="Z43" s="1055"/>
      <c r="AA43" s="1055"/>
      <c r="AB43" s="1055"/>
      <c r="AC43" s="1055"/>
      <c r="AD43" s="1056"/>
      <c r="AE43" s="1055"/>
      <c r="AF43" s="1055"/>
      <c r="AG43" s="1055"/>
      <c r="AH43" s="1055"/>
      <c r="AI43" s="1055"/>
      <c r="AJ43" s="1055"/>
      <c r="AK43" s="1055"/>
      <c r="AL43" s="1055"/>
      <c r="AM43" s="1055"/>
      <c r="AN43" s="1055"/>
      <c r="AO43" s="1055"/>
      <c r="AP43" s="1055"/>
      <c r="AQ43" s="1055"/>
      <c r="AR43" s="1055"/>
      <c r="AS43" s="1055"/>
      <c r="AT43" s="1055"/>
      <c r="AU43" s="1056"/>
      <c r="AV43" s="1058"/>
      <c r="AW43" s="1058"/>
      <c r="AX43" s="1079"/>
      <c r="AY43" s="1073"/>
      <c r="AZ43" s="1080"/>
      <c r="BA43" s="1073"/>
      <c r="BB43" s="1073"/>
      <c r="BC43" s="1082"/>
      <c r="BD43" s="1178"/>
      <c r="BE43" s="1082"/>
      <c r="BF43" s="1082"/>
      <c r="BG43" s="1082"/>
      <c r="BH43" s="1055"/>
      <c r="BI43" s="1082"/>
      <c r="BJ43" s="1082"/>
      <c r="BK43" s="1082"/>
      <c r="BL43" s="1082"/>
      <c r="BM43" s="1055"/>
      <c r="BN43" s="1091"/>
      <c r="BO43" s="1055"/>
      <c r="BP43" s="1056"/>
      <c r="BQ43" s="1082"/>
      <c r="BR43" s="1056"/>
      <c r="BS43" s="1082"/>
      <c r="BT43" s="1108"/>
      <c r="BU43" s="1117"/>
      <c r="BV43" s="1054"/>
      <c r="BW43" s="1056">
        <v>285</v>
      </c>
      <c r="BX43" s="1117">
        <v>305</v>
      </c>
      <c r="BY43" s="1117">
        <v>325</v>
      </c>
      <c r="BZ43" s="1117">
        <v>312.5</v>
      </c>
      <c r="CA43" s="1117">
        <v>330</v>
      </c>
      <c r="CB43" s="1117">
        <v>345</v>
      </c>
      <c r="CC43" s="1117">
        <v>370</v>
      </c>
      <c r="CD43" s="1117">
        <v>445</v>
      </c>
      <c r="CE43" s="1056">
        <v>460</v>
      </c>
      <c r="CF43" s="1162">
        <v>465</v>
      </c>
      <c r="CG43" s="1162">
        <v>565</v>
      </c>
      <c r="CH43" s="1162">
        <v>580</v>
      </c>
      <c r="CI43" s="1156">
        <v>550</v>
      </c>
      <c r="CJ43" s="1156">
        <v>503</v>
      </c>
      <c r="CK43" s="1156"/>
      <c r="CL43" s="1170"/>
    </row>
    <row r="44" spans="1:90" s="946" customFormat="1">
      <c r="A44" s="1051"/>
      <c r="B44" s="1053"/>
      <c r="C44" s="1053"/>
      <c r="D44" s="1053"/>
      <c r="E44" s="1053"/>
      <c r="F44" s="1053"/>
      <c r="G44" s="1053"/>
      <c r="H44" s="1053"/>
      <c r="I44" s="1053"/>
      <c r="J44" s="1053"/>
      <c r="K44" s="1053"/>
      <c r="L44" s="1053"/>
      <c r="M44" s="1053"/>
      <c r="N44" s="1054"/>
      <c r="O44" s="1053"/>
      <c r="P44" s="1053"/>
      <c r="Q44" s="1053"/>
      <c r="R44" s="1053"/>
      <c r="S44" s="1055"/>
      <c r="T44" s="1055"/>
      <c r="U44" s="1055"/>
      <c r="V44" s="1055"/>
      <c r="W44" s="1055"/>
      <c r="X44" s="1055"/>
      <c r="Y44" s="1055"/>
      <c r="Z44" s="1055"/>
      <c r="AA44" s="1055"/>
      <c r="AB44" s="1055"/>
      <c r="AC44" s="1055"/>
      <c r="AD44" s="1056"/>
      <c r="AE44" s="1055"/>
      <c r="AF44" s="1055"/>
      <c r="AG44" s="1055"/>
      <c r="AH44" s="1055"/>
      <c r="AI44" s="1055"/>
      <c r="AJ44" s="1055"/>
      <c r="AK44" s="1055"/>
      <c r="AL44" s="1055"/>
      <c r="AM44" s="1055"/>
      <c r="AN44" s="1055"/>
      <c r="AO44" s="1055"/>
      <c r="AP44" s="1055"/>
      <c r="AQ44" s="1055"/>
      <c r="AR44" s="1055"/>
      <c r="AS44" s="1055"/>
      <c r="AT44" s="1055"/>
      <c r="AU44" s="1056"/>
      <c r="AV44" s="1058"/>
      <c r="AW44" s="1058"/>
      <c r="AX44" s="1070"/>
      <c r="AY44" s="1058"/>
      <c r="AZ44" s="1070"/>
      <c r="BA44" s="1070"/>
      <c r="BB44" s="1070"/>
      <c r="BC44" s="1070"/>
      <c r="BD44" s="1070"/>
      <c r="BE44" s="1070"/>
      <c r="BF44" s="1070"/>
      <c r="BG44" s="1070"/>
      <c r="BH44" s="1070"/>
      <c r="BI44" s="1070"/>
      <c r="BJ44" s="1070"/>
      <c r="BK44" s="1053"/>
      <c r="BL44" s="1053"/>
      <c r="BM44" s="1053"/>
      <c r="BN44" s="1053"/>
      <c r="BO44" s="1053"/>
      <c r="BP44" s="1053"/>
      <c r="BQ44" s="1082"/>
      <c r="BR44" s="1053"/>
      <c r="BS44" s="1053"/>
      <c r="BT44" s="944"/>
      <c r="BU44" s="944"/>
      <c r="BV44" s="944"/>
      <c r="BW44" s="944"/>
    </row>
    <row r="45" spans="1:90" s="946" customFormat="1">
      <c r="A45" s="1064" t="s">
        <v>253</v>
      </c>
      <c r="B45" s="1065"/>
      <c r="C45" s="1065"/>
      <c r="D45" s="1065"/>
      <c r="E45" s="1065"/>
      <c r="F45" s="1065"/>
      <c r="G45" s="1065"/>
      <c r="H45" s="1065"/>
      <c r="I45" s="1065"/>
      <c r="J45" s="1065"/>
      <c r="K45" s="1065"/>
      <c r="L45" s="1065"/>
      <c r="M45" s="1065"/>
      <c r="N45" s="1066"/>
      <c r="O45" s="1065"/>
      <c r="P45" s="1065"/>
      <c r="Q45" s="1065"/>
      <c r="R45" s="1065"/>
      <c r="S45" s="1063"/>
      <c r="T45" s="1063"/>
      <c r="U45" s="1063"/>
      <c r="V45" s="1063"/>
      <c r="W45" s="1063"/>
      <c r="X45" s="1063"/>
      <c r="Y45" s="1063"/>
      <c r="Z45" s="1063"/>
      <c r="AA45" s="1063"/>
      <c r="AB45" s="1063"/>
      <c r="AC45" s="1063"/>
      <c r="AD45" s="1063"/>
      <c r="AE45" s="1063"/>
      <c r="AF45" s="1063"/>
      <c r="AG45" s="1063"/>
      <c r="AH45" s="1063"/>
      <c r="AI45" s="1063"/>
      <c r="AJ45" s="1063"/>
      <c r="AK45" s="1063"/>
      <c r="AL45" s="1063"/>
      <c r="AM45" s="1063"/>
      <c r="AN45" s="1063"/>
      <c r="AO45" s="1063"/>
      <c r="AP45" s="1063"/>
      <c r="AQ45" s="1063"/>
      <c r="AR45" s="1063"/>
      <c r="AS45" s="1063"/>
      <c r="AT45" s="1063"/>
      <c r="AU45" s="1063"/>
      <c r="AV45" s="1063"/>
      <c r="AW45" s="1063"/>
      <c r="AX45" s="1068">
        <f>AX6-AX21</f>
        <v>98.600000000000023</v>
      </c>
      <c r="AY45" s="1068">
        <f t="shared" ref="AY45:CE45" si="58">AY6-AY21</f>
        <v>149.33000000000004</v>
      </c>
      <c r="AZ45" s="1068">
        <f t="shared" si="58"/>
        <v>198.55499999999995</v>
      </c>
      <c r="BA45" s="1068">
        <f t="shared" si="58"/>
        <v>95.189999999999941</v>
      </c>
      <c r="BB45" s="1068">
        <f t="shared" si="58"/>
        <v>124.06000000000006</v>
      </c>
      <c r="BC45" s="1068">
        <f t="shared" si="58"/>
        <v>98.595000000000027</v>
      </c>
      <c r="BD45" s="1068">
        <f t="shared" si="58"/>
        <v>65.75</v>
      </c>
      <c r="BE45" s="1068">
        <f t="shared" si="58"/>
        <v>35.335000000000036</v>
      </c>
      <c r="BF45" s="1068">
        <f t="shared" si="58"/>
        <v>-65.410000000000082</v>
      </c>
      <c r="BG45" s="1068">
        <f t="shared" si="58"/>
        <v>38.25</v>
      </c>
      <c r="BH45" s="1068">
        <f t="shared" si="58"/>
        <v>70.773333333333255</v>
      </c>
      <c r="BI45" s="1068">
        <f t="shared" si="58"/>
        <v>86.509999999999991</v>
      </c>
      <c r="BJ45" s="1068">
        <f t="shared" si="58"/>
        <v>69.269999999999982</v>
      </c>
      <c r="BK45" s="1068">
        <f t="shared" si="58"/>
        <v>70.980000000000018</v>
      </c>
      <c r="BL45" s="1068">
        <f t="shared" si="58"/>
        <v>26.050000000000068</v>
      </c>
      <c r="BM45" s="1068">
        <f t="shared" si="58"/>
        <v>51.099999999999966</v>
      </c>
      <c r="BN45" s="1068">
        <f t="shared" si="58"/>
        <v>165.45000000000005</v>
      </c>
      <c r="BO45" s="1068">
        <f t="shared" si="58"/>
        <v>89.324999999999989</v>
      </c>
      <c r="BP45" s="1068">
        <f t="shared" si="58"/>
        <v>155.76999999999998</v>
      </c>
      <c r="BQ45" s="1068">
        <f t="shared" si="58"/>
        <v>129.63</v>
      </c>
      <c r="BR45" s="1068">
        <f t="shared" si="58"/>
        <v>110.5</v>
      </c>
      <c r="BS45" s="1068">
        <f t="shared" si="58"/>
        <v>167.57499999999993</v>
      </c>
      <c r="BT45" s="1068">
        <f t="shared" si="58"/>
        <v>74.295000000000073</v>
      </c>
      <c r="BU45" s="1068">
        <f t="shared" si="58"/>
        <v>-64.800000000000011</v>
      </c>
      <c r="BV45" s="1068">
        <f t="shared" si="58"/>
        <v>-109.03818181818184</v>
      </c>
      <c r="BW45" s="1068">
        <f t="shared" si="58"/>
        <v>-99.799999999999983</v>
      </c>
      <c r="BX45" s="1068">
        <f t="shared" si="58"/>
        <v>-90.466666666666669</v>
      </c>
      <c r="BY45" s="1068">
        <f t="shared" si="58"/>
        <v>42.730000000000018</v>
      </c>
      <c r="BZ45" s="1068">
        <f t="shared" si="58"/>
        <v>51.916666666666686</v>
      </c>
      <c r="CA45" s="1068">
        <f t="shared" si="58"/>
        <v>45.599999999999909</v>
      </c>
      <c r="CB45" s="1068">
        <f t="shared" si="58"/>
        <v>37.226969696969661</v>
      </c>
      <c r="CC45" s="1068">
        <f t="shared" si="58"/>
        <v>17.986666666666736</v>
      </c>
      <c r="CD45" s="1068">
        <f t="shared" si="58"/>
        <v>-55.550000000000011</v>
      </c>
      <c r="CE45" s="1068">
        <f t="shared" si="58"/>
        <v>-15.523333333333255</v>
      </c>
      <c r="CF45" s="1068">
        <f t="shared" ref="CF45:CK45" si="59">CF6-CF21</f>
        <v>38.053333333333342</v>
      </c>
      <c r="CG45" s="1068">
        <f t="shared" si="59"/>
        <v>-15.243266666666614</v>
      </c>
      <c r="CH45" s="1068">
        <f t="shared" si="59"/>
        <v>20.10666666666657</v>
      </c>
      <c r="CI45" s="1068">
        <f t="shared" si="59"/>
        <v>58.92666666666662</v>
      </c>
      <c r="CJ45" s="1068">
        <f t="shared" si="59"/>
        <v>77.653333333333251</v>
      </c>
      <c r="CK45" s="1068">
        <f t="shared" si="59"/>
        <v>584.4</v>
      </c>
    </row>
    <row r="46" spans="1:90" s="946" customFormat="1">
      <c r="A46" s="1177"/>
      <c r="B46" s="944"/>
      <c r="C46" s="944"/>
      <c r="D46" s="944"/>
      <c r="E46" s="944"/>
      <c r="F46" s="944"/>
      <c r="G46" s="944"/>
      <c r="H46" s="944"/>
      <c r="I46" s="944"/>
      <c r="J46" s="944"/>
      <c r="K46" s="944"/>
      <c r="L46" s="944"/>
      <c r="M46" s="944"/>
      <c r="N46" s="945"/>
      <c r="O46" s="944"/>
      <c r="P46" s="944"/>
      <c r="Q46" s="944"/>
      <c r="R46" s="944"/>
      <c r="AD46" s="959"/>
      <c r="AU46" s="959"/>
      <c r="BB46" s="1049"/>
    </row>
    <row r="47" spans="1:90">
      <c r="D47" s="948"/>
      <c r="E47" s="948"/>
      <c r="F47" s="948"/>
      <c r="G47" s="948"/>
      <c r="H47" s="948"/>
      <c r="I47" s="948"/>
      <c r="J47" s="948"/>
      <c r="K47" s="948"/>
      <c r="L47" s="948"/>
      <c r="M47" s="948"/>
      <c r="BU47" s="1118"/>
    </row>
    <row r="48" spans="1:90">
      <c r="D48" s="948"/>
      <c r="E48" s="948"/>
      <c r="F48" s="948"/>
      <c r="G48" s="948"/>
      <c r="H48" s="948"/>
      <c r="I48" s="948"/>
      <c r="J48" s="948"/>
      <c r="K48" s="948"/>
      <c r="L48" s="948"/>
      <c r="M48" s="948"/>
    </row>
    <row r="425" spans="1:80" s="947" customFormat="1">
      <c r="A425" s="880"/>
      <c r="I425" s="947">
        <v>333</v>
      </c>
      <c r="N425" s="949"/>
      <c r="S425" s="880"/>
      <c r="T425" s="880"/>
      <c r="U425" s="880"/>
      <c r="V425" s="880"/>
      <c r="W425" s="880"/>
      <c r="X425" s="880"/>
      <c r="Y425" s="880"/>
      <c r="Z425" s="880"/>
      <c r="AA425" s="880"/>
      <c r="AB425" s="880"/>
      <c r="AC425" s="880"/>
      <c r="AD425" s="956"/>
      <c r="AE425" s="880"/>
      <c r="AF425" s="880"/>
      <c r="AG425" s="880"/>
      <c r="AH425" s="880"/>
      <c r="AI425" s="880"/>
      <c r="AJ425" s="880"/>
      <c r="AK425" s="880"/>
      <c r="AL425" s="880"/>
      <c r="AM425" s="880"/>
      <c r="AN425" s="880"/>
      <c r="AO425" s="880"/>
      <c r="AP425" s="880"/>
      <c r="AQ425" s="880"/>
      <c r="AR425" s="880"/>
      <c r="AS425" s="880"/>
      <c r="AT425" s="880"/>
      <c r="AU425" s="880"/>
      <c r="AV425" s="880"/>
      <c r="AW425" s="880"/>
      <c r="AX425" s="880"/>
      <c r="AY425" s="880"/>
      <c r="AZ425" s="880"/>
      <c r="BA425" s="880"/>
      <c r="BB425" s="875"/>
      <c r="BC425" s="880"/>
      <c r="BD425" s="880"/>
      <c r="BE425" s="880"/>
      <c r="BF425" s="880"/>
      <c r="BG425" s="880"/>
      <c r="BH425" s="880"/>
      <c r="BI425" s="880"/>
      <c r="BJ425" s="880"/>
      <c r="BK425" s="880"/>
      <c r="BL425" s="880"/>
      <c r="BM425" s="880"/>
      <c r="BN425" s="880"/>
      <c r="BO425" s="880"/>
      <c r="BP425" s="880"/>
      <c r="BQ425" s="880"/>
      <c r="BR425" s="880"/>
      <c r="BS425" s="880"/>
      <c r="BT425" s="880"/>
      <c r="BU425" s="880"/>
      <c r="BV425" s="880"/>
      <c r="BW425" s="880"/>
      <c r="BX425" s="880"/>
      <c r="BY425" s="880"/>
      <c r="BZ425" s="880"/>
      <c r="CA425" s="880"/>
      <c r="CB425" s="880"/>
    </row>
    <row r="570" spans="14:14">
      <c r="N570" s="949">
        <v>32.659999999999997</v>
      </c>
    </row>
    <row r="572" spans="14:14">
      <c r="N572" s="949">
        <v>31.45</v>
      </c>
    </row>
    <row r="578" spans="14:14">
      <c r="N578" s="949">
        <v>26.62</v>
      </c>
    </row>
  </sheetData>
  <mergeCells count="10">
    <mergeCell ref="BH2:BS2"/>
    <mergeCell ref="BT2:CC2"/>
    <mergeCell ref="CF2:CK2"/>
    <mergeCell ref="CL28:CL29"/>
    <mergeCell ref="B2:M2"/>
    <mergeCell ref="N2:R2"/>
    <mergeCell ref="S2:AD2"/>
    <mergeCell ref="AE2:AI2"/>
    <mergeCell ref="AJ2:AU2"/>
    <mergeCell ref="AV2:BG2"/>
  </mergeCell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2:BM69"/>
  <sheetViews>
    <sheetView topLeftCell="AL3" zoomScaleNormal="100" workbookViewId="0">
      <selection activeCell="BM19" sqref="BM19"/>
    </sheetView>
  </sheetViews>
  <sheetFormatPr defaultRowHeight="14.25"/>
  <cols>
    <col min="1" max="1" width="14.75" customWidth="1"/>
    <col min="2" max="2" width="0" style="572" hidden="1" customWidth="1"/>
    <col min="3" max="24" width="0" hidden="1" customWidth="1"/>
    <col min="25" max="39" width="9" customWidth="1"/>
    <col min="40" max="40" width="9" hidden="1" customWidth="1"/>
    <col min="41" max="41" width="9.375" hidden="1" customWidth="1"/>
    <col min="42" max="48" width="9" hidden="1" customWidth="1"/>
    <col min="62" max="62" width="14.25" customWidth="1"/>
    <col min="63" max="63" width="10.25" customWidth="1"/>
    <col min="64" max="64" width="10" customWidth="1"/>
  </cols>
  <sheetData>
    <row r="2" spans="1:65">
      <c r="A2" s="758" t="s">
        <v>292</v>
      </c>
    </row>
    <row r="3" spans="1:65">
      <c r="A3" s="623" t="s">
        <v>386</v>
      </c>
      <c r="Y3">
        <v>1</v>
      </c>
      <c r="Z3">
        <v>1</v>
      </c>
      <c r="AA3">
        <v>1</v>
      </c>
      <c r="AB3">
        <v>1</v>
      </c>
      <c r="AC3">
        <v>1</v>
      </c>
      <c r="AD3">
        <v>0</v>
      </c>
      <c r="AE3">
        <v>0</v>
      </c>
      <c r="AF3">
        <v>1</v>
      </c>
      <c r="AG3">
        <v>1</v>
      </c>
      <c r="AH3">
        <v>1</v>
      </c>
      <c r="AI3">
        <v>1</v>
      </c>
      <c r="AJ3">
        <v>1</v>
      </c>
      <c r="AK3">
        <v>1</v>
      </c>
      <c r="AL3">
        <v>1</v>
      </c>
      <c r="AM3" s="1176">
        <v>0</v>
      </c>
      <c r="AY3" s="572"/>
      <c r="AZ3" s="572"/>
      <c r="BL3" t="s">
        <v>236</v>
      </c>
    </row>
    <row r="4" spans="1:65">
      <c r="A4" s="1237"/>
      <c r="B4" s="666">
        <v>43132</v>
      </c>
      <c r="C4" s="666">
        <v>43160</v>
      </c>
      <c r="D4" s="666">
        <v>43191</v>
      </c>
      <c r="E4" s="666">
        <v>43221</v>
      </c>
      <c r="F4" s="666">
        <v>43252</v>
      </c>
      <c r="G4" s="666">
        <v>43282</v>
      </c>
      <c r="H4" s="666">
        <v>43313</v>
      </c>
      <c r="I4" s="666">
        <v>43344</v>
      </c>
      <c r="J4" s="666">
        <v>43374</v>
      </c>
      <c r="K4" s="666">
        <v>43405</v>
      </c>
      <c r="L4" s="666">
        <v>43435</v>
      </c>
      <c r="M4" s="729">
        <v>43466</v>
      </c>
      <c r="N4" s="729">
        <v>43497</v>
      </c>
      <c r="O4" s="729">
        <v>43525</v>
      </c>
      <c r="P4" s="729">
        <v>43556</v>
      </c>
      <c r="Q4" s="729">
        <v>43586</v>
      </c>
      <c r="R4" s="729">
        <v>43617</v>
      </c>
      <c r="S4" s="729">
        <v>43647</v>
      </c>
      <c r="T4" s="729">
        <v>43678</v>
      </c>
      <c r="U4" s="729">
        <v>43709</v>
      </c>
      <c r="V4" s="729">
        <v>43739</v>
      </c>
      <c r="W4" s="729">
        <v>43770</v>
      </c>
      <c r="X4" s="729">
        <v>43801</v>
      </c>
      <c r="Y4" s="863">
        <v>43832</v>
      </c>
      <c r="Z4" s="863">
        <v>43863</v>
      </c>
      <c r="AA4" s="863">
        <v>43891</v>
      </c>
      <c r="AB4" s="863">
        <v>43922</v>
      </c>
      <c r="AC4" s="863">
        <v>43952</v>
      </c>
      <c r="AD4" s="863">
        <v>43983</v>
      </c>
      <c r="AE4" s="863">
        <v>44013</v>
      </c>
      <c r="AF4" s="863">
        <v>44044</v>
      </c>
      <c r="AG4" s="863">
        <v>44075</v>
      </c>
      <c r="AH4" s="863">
        <v>44105</v>
      </c>
      <c r="AI4" s="863">
        <v>44136</v>
      </c>
      <c r="AJ4" s="863">
        <v>44166</v>
      </c>
      <c r="AK4" s="667">
        <v>44198</v>
      </c>
      <c r="AL4" s="870">
        <v>44230</v>
      </c>
      <c r="AM4" s="870">
        <v>44262</v>
      </c>
      <c r="AN4" s="870">
        <v>44294</v>
      </c>
      <c r="AO4" s="870">
        <v>44326</v>
      </c>
      <c r="AP4" s="870">
        <v>44358</v>
      </c>
      <c r="AQ4" s="870">
        <v>44390</v>
      </c>
      <c r="AR4" s="870">
        <v>44422</v>
      </c>
      <c r="AS4" s="870">
        <v>44454</v>
      </c>
      <c r="AT4" s="870">
        <v>44486</v>
      </c>
      <c r="AU4" s="870">
        <v>44518</v>
      </c>
      <c r="AV4" s="870">
        <v>44550</v>
      </c>
      <c r="AY4" s="732"/>
      <c r="BL4" t="s">
        <v>1</v>
      </c>
      <c r="BM4" t="s">
        <v>278</v>
      </c>
    </row>
    <row r="5" spans="1:65">
      <c r="A5" s="1238"/>
      <c r="B5" s="666"/>
      <c r="C5" s="666"/>
      <c r="D5" s="666"/>
      <c r="E5" s="666"/>
      <c r="F5" s="666"/>
      <c r="G5" s="666"/>
      <c r="H5" s="666"/>
      <c r="I5" s="666"/>
      <c r="J5" s="666"/>
      <c r="K5" s="666"/>
      <c r="L5" s="666"/>
      <c r="M5" s="730" t="s">
        <v>262</v>
      </c>
      <c r="N5" s="730">
        <v>43466</v>
      </c>
      <c r="O5" s="730">
        <v>43497</v>
      </c>
      <c r="P5" s="730">
        <v>43525</v>
      </c>
      <c r="Q5" s="730">
        <v>43556</v>
      </c>
      <c r="R5" s="730">
        <v>43586</v>
      </c>
      <c r="S5" s="730">
        <v>43617</v>
      </c>
      <c r="T5" s="730">
        <v>43647</v>
      </c>
      <c r="U5" s="730">
        <v>43678</v>
      </c>
      <c r="V5" s="730">
        <v>43709</v>
      </c>
      <c r="W5" s="730">
        <v>43739</v>
      </c>
      <c r="X5" s="730">
        <v>43771</v>
      </c>
      <c r="Y5" s="864">
        <v>43801</v>
      </c>
      <c r="Z5" s="864">
        <v>43832</v>
      </c>
      <c r="AA5" s="864">
        <v>43862</v>
      </c>
      <c r="AB5" s="864">
        <v>43891</v>
      </c>
      <c r="AC5" s="864">
        <v>43922</v>
      </c>
      <c r="AD5" s="864">
        <v>43952</v>
      </c>
      <c r="AE5" s="864">
        <v>43983</v>
      </c>
      <c r="AF5" s="864">
        <v>44013</v>
      </c>
      <c r="AG5" s="864">
        <v>44044</v>
      </c>
      <c r="AH5" s="864">
        <v>44075</v>
      </c>
      <c r="AI5" s="864">
        <v>44105</v>
      </c>
      <c r="AJ5" s="864">
        <v>44136</v>
      </c>
      <c r="AK5" s="689">
        <v>44167</v>
      </c>
      <c r="AL5" s="871">
        <v>44198</v>
      </c>
      <c r="AM5" s="871">
        <v>44229</v>
      </c>
      <c r="AN5" s="871">
        <v>44260</v>
      </c>
      <c r="AO5" s="871">
        <v>44291</v>
      </c>
      <c r="AP5" s="871">
        <v>44322</v>
      </c>
      <c r="AQ5" s="871">
        <v>44353</v>
      </c>
      <c r="AR5" s="871">
        <v>44384</v>
      </c>
      <c r="AS5" s="871">
        <v>44415</v>
      </c>
      <c r="AT5" s="871">
        <v>44446</v>
      </c>
      <c r="AU5" s="871">
        <v>44477</v>
      </c>
      <c r="AV5" s="871">
        <v>44508</v>
      </c>
      <c r="AY5" s="756"/>
      <c r="AZ5" s="757"/>
      <c r="BA5" s="757"/>
      <c r="BB5" s="757"/>
      <c r="BC5" s="757"/>
      <c r="BK5" s="667">
        <v>43832</v>
      </c>
      <c r="BL5">
        <v>577.5</v>
      </c>
    </row>
    <row r="6" spans="1:65" s="623" customFormat="1">
      <c r="A6" s="679" t="s">
        <v>289</v>
      </c>
      <c r="B6" s="750"/>
      <c r="C6" s="750"/>
      <c r="D6" s="750"/>
      <c r="E6" s="750"/>
      <c r="F6" s="750"/>
      <c r="G6" s="750"/>
      <c r="H6" s="750"/>
      <c r="I6" s="750"/>
      <c r="J6" s="750"/>
      <c r="K6" s="750"/>
      <c r="L6" s="750"/>
      <c r="M6" s="751"/>
      <c r="N6" s="751"/>
      <c r="O6" s="751"/>
      <c r="P6" s="751"/>
      <c r="Q6" s="751"/>
      <c r="R6" s="751"/>
      <c r="S6" s="751"/>
      <c r="T6" s="752"/>
      <c r="U6" s="751"/>
      <c r="V6" s="751"/>
      <c r="W6" s="751"/>
      <c r="X6" s="751"/>
      <c r="Y6" s="754">
        <f>[2]Dec.19!BT8</f>
        <v>480</v>
      </c>
      <c r="Z6" s="755">
        <f>[2]Jan.20!BU8</f>
        <v>535</v>
      </c>
      <c r="AA6" s="755">
        <f>[2]Feb.20!BV8</f>
        <v>385</v>
      </c>
      <c r="AB6" s="755">
        <f>[2]Mar.20_13032020!BW8</f>
        <v>270</v>
      </c>
      <c r="AC6" s="754">
        <v>300</v>
      </c>
      <c r="AD6" s="755">
        <v>330</v>
      </c>
      <c r="AE6" s="755">
        <v>345</v>
      </c>
      <c r="AF6" s="755">
        <v>360</v>
      </c>
      <c r="AG6" s="755">
        <v>365</v>
      </c>
      <c r="AH6" s="755">
        <v>365</v>
      </c>
      <c r="AI6" s="755">
        <v>430</v>
      </c>
      <c r="AJ6" s="755">
        <v>450</v>
      </c>
      <c r="AK6" s="755">
        <v>480</v>
      </c>
      <c r="AL6" s="755">
        <v>595</v>
      </c>
      <c r="AM6" s="755">
        <v>600</v>
      </c>
      <c r="AN6" s="755"/>
      <c r="AO6" s="755"/>
      <c r="AP6" s="755"/>
      <c r="AQ6" s="755"/>
      <c r="AR6" s="755"/>
      <c r="AS6" s="755"/>
      <c r="AT6" s="755"/>
      <c r="AU6" s="755"/>
      <c r="AV6" s="755"/>
      <c r="AY6" s="753"/>
      <c r="BK6" s="667">
        <v>43863</v>
      </c>
      <c r="BL6" s="623">
        <v>525</v>
      </c>
    </row>
    <row r="7" spans="1:65" s="623" customFormat="1">
      <c r="A7" s="679" t="s">
        <v>290</v>
      </c>
      <c r="B7" s="750"/>
      <c r="C7" s="750"/>
      <c r="D7" s="750"/>
      <c r="E7" s="750"/>
      <c r="F7" s="750"/>
      <c r="G7" s="750"/>
      <c r="H7" s="750"/>
      <c r="I7" s="750"/>
      <c r="J7" s="750"/>
      <c r="K7" s="750"/>
      <c r="L7" s="750"/>
      <c r="M7" s="751"/>
      <c r="N7" s="751"/>
      <c r="O7" s="751"/>
      <c r="P7" s="751"/>
      <c r="Q7" s="751"/>
      <c r="R7" s="751"/>
      <c r="S7" s="751"/>
      <c r="T7" s="752"/>
      <c r="U7" s="751"/>
      <c r="V7" s="751"/>
      <c r="W7" s="751"/>
      <c r="X7" s="751"/>
      <c r="Y7" s="755">
        <f>[2]Dec.19!BT9</f>
        <v>500</v>
      </c>
      <c r="Z7" s="755">
        <f>[2]Jan.20!BU9</f>
        <v>560</v>
      </c>
      <c r="AA7" s="755">
        <f>[2]Feb.20!BV9</f>
        <v>440</v>
      </c>
      <c r="AB7" s="755">
        <f>[2]Mar.20_13032020!BW9</f>
        <v>290</v>
      </c>
      <c r="AC7" s="754">
        <v>300</v>
      </c>
      <c r="AD7" s="755">
        <v>315</v>
      </c>
      <c r="AE7" s="755">
        <v>325</v>
      </c>
      <c r="AF7" s="755">
        <v>345</v>
      </c>
      <c r="AG7" s="755">
        <v>355</v>
      </c>
      <c r="AH7" s="755">
        <v>370</v>
      </c>
      <c r="AI7" s="755">
        <v>440</v>
      </c>
      <c r="AJ7" s="755">
        <v>460</v>
      </c>
      <c r="AK7" s="755">
        <v>470</v>
      </c>
      <c r="AL7" s="755">
        <v>565</v>
      </c>
      <c r="AM7" s="755">
        <v>580</v>
      </c>
      <c r="AN7" s="755"/>
      <c r="AO7" s="755"/>
      <c r="AP7" s="755"/>
      <c r="AQ7" s="755"/>
      <c r="AR7" s="755"/>
      <c r="AS7" s="755"/>
      <c r="AT7" s="755"/>
      <c r="AU7" s="755"/>
      <c r="AV7" s="755"/>
      <c r="AY7" s="753"/>
      <c r="BK7" s="667">
        <v>43892</v>
      </c>
      <c r="BL7" s="623">
        <v>455</v>
      </c>
    </row>
    <row r="8" spans="1:65" s="623" customFormat="1">
      <c r="A8" s="679" t="s">
        <v>291</v>
      </c>
      <c r="B8" s="750"/>
      <c r="C8" s="750"/>
      <c r="D8" s="750"/>
      <c r="E8" s="750"/>
      <c r="F8" s="750"/>
      <c r="G8" s="750"/>
      <c r="H8" s="750"/>
      <c r="I8" s="750"/>
      <c r="J8" s="750"/>
      <c r="K8" s="750"/>
      <c r="L8" s="750"/>
      <c r="M8" s="751"/>
      <c r="N8" s="751"/>
      <c r="O8" s="751"/>
      <c r="P8" s="751"/>
      <c r="Q8" s="751"/>
      <c r="R8" s="751"/>
      <c r="S8" s="751"/>
      <c r="T8" s="752"/>
      <c r="U8" s="751"/>
      <c r="V8" s="751"/>
      <c r="W8" s="751"/>
      <c r="X8" s="751"/>
      <c r="Y8" s="754">
        <f>[2]Dec.19!BT7</f>
        <v>490</v>
      </c>
      <c r="Z8" s="754">
        <f>[2]Jan.20!BU7</f>
        <v>547.5</v>
      </c>
      <c r="AA8" s="754">
        <f>[2]Feb.20!BV7</f>
        <v>412.5</v>
      </c>
      <c r="AB8" s="754">
        <f>[2]Mar.20_13032020!BW7</f>
        <v>280</v>
      </c>
      <c r="AC8" s="754">
        <v>300</v>
      </c>
      <c r="AD8" s="754">
        <v>322.5</v>
      </c>
      <c r="AE8" s="754">
        <v>335</v>
      </c>
      <c r="AF8" s="754">
        <v>350</v>
      </c>
      <c r="AG8" s="754">
        <v>360</v>
      </c>
      <c r="AH8" s="754">
        <v>367.5</v>
      </c>
      <c r="AI8" s="754">
        <f>(AI6+AI7)/2</f>
        <v>435</v>
      </c>
      <c r="AJ8" s="754">
        <v>455</v>
      </c>
      <c r="AK8" s="754">
        <v>475</v>
      </c>
      <c r="AL8" s="754">
        <v>580</v>
      </c>
      <c r="AM8" s="754">
        <v>590</v>
      </c>
      <c r="AN8" s="754"/>
      <c r="AO8" s="754"/>
      <c r="AP8" s="754"/>
      <c r="AQ8" s="754"/>
      <c r="AR8" s="754"/>
      <c r="AS8" s="754"/>
      <c r="AT8" s="754"/>
      <c r="AU8" s="754"/>
      <c r="AV8" s="754"/>
      <c r="AY8" s="753"/>
      <c r="BK8" s="667">
        <v>43923</v>
      </c>
      <c r="BL8" s="623">
        <v>235</v>
      </c>
    </row>
    <row r="9" spans="1:65" s="623" customFormat="1">
      <c r="A9" s="679" t="s">
        <v>288</v>
      </c>
      <c r="B9" s="750"/>
      <c r="C9" s="750"/>
      <c r="D9" s="750"/>
      <c r="E9" s="750"/>
      <c r="F9" s="750"/>
      <c r="G9" s="750"/>
      <c r="H9" s="750"/>
      <c r="I9" s="750"/>
      <c r="J9" s="750"/>
      <c r="K9" s="750"/>
      <c r="L9" s="750"/>
      <c r="M9" s="751"/>
      <c r="N9" s="751"/>
      <c r="O9" s="751"/>
      <c r="P9" s="751"/>
      <c r="Q9" s="751"/>
      <c r="R9" s="751"/>
      <c r="S9" s="751"/>
      <c r="T9" s="752"/>
      <c r="U9" s="751"/>
      <c r="V9" s="751"/>
      <c r="W9" s="751"/>
      <c r="X9" s="751"/>
      <c r="Y9" s="872">
        <f>[2]May.20_5052020!BT8</f>
        <v>565</v>
      </c>
      <c r="Z9" s="872">
        <f>[2]May.20_5052020!BU8</f>
        <v>505</v>
      </c>
      <c r="AA9" s="872">
        <f>[2]May.20_5052020!BV8</f>
        <v>430</v>
      </c>
      <c r="AB9" s="872">
        <f>[2]May.20_5052020!BW8</f>
        <v>230</v>
      </c>
      <c r="AC9" s="873">
        <v>340</v>
      </c>
      <c r="AD9" s="873">
        <v>350</v>
      </c>
      <c r="AE9" s="873">
        <v>360</v>
      </c>
      <c r="AF9" s="873">
        <v>365</v>
      </c>
      <c r="AG9" s="873">
        <v>365</v>
      </c>
      <c r="AH9" s="873">
        <v>375</v>
      </c>
      <c r="AI9" s="873">
        <v>430</v>
      </c>
      <c r="AJ9" s="873">
        <v>450</v>
      </c>
      <c r="AK9" s="873">
        <v>550</v>
      </c>
      <c r="AL9" s="873">
        <v>605</v>
      </c>
      <c r="AM9" s="873">
        <v>625</v>
      </c>
      <c r="AN9" s="754"/>
      <c r="AO9" s="754"/>
      <c r="AP9" s="754"/>
      <c r="AQ9" s="754"/>
      <c r="AR9" s="754"/>
      <c r="AS9" s="754"/>
      <c r="AT9" s="754"/>
      <c r="AU9" s="754"/>
      <c r="AV9" s="754"/>
      <c r="AY9" s="753"/>
      <c r="BK9" s="667">
        <v>43953</v>
      </c>
      <c r="BL9" s="623">
        <v>340</v>
      </c>
    </row>
    <row r="10" spans="1:65" s="623" customFormat="1">
      <c r="A10" s="679" t="s">
        <v>294</v>
      </c>
      <c r="B10" s="750"/>
      <c r="C10" s="750"/>
      <c r="D10" s="750"/>
      <c r="E10" s="750"/>
      <c r="F10" s="750"/>
      <c r="G10" s="750"/>
      <c r="H10" s="750"/>
      <c r="I10" s="750"/>
      <c r="J10" s="750"/>
      <c r="K10" s="750"/>
      <c r="L10" s="750"/>
      <c r="M10" s="751"/>
      <c r="N10" s="751"/>
      <c r="O10" s="751"/>
      <c r="P10" s="751"/>
      <c r="Q10" s="751"/>
      <c r="R10" s="751"/>
      <c r="S10" s="751"/>
      <c r="T10" s="752"/>
      <c r="U10" s="751"/>
      <c r="V10" s="751"/>
      <c r="W10" s="751"/>
      <c r="X10" s="751"/>
      <c r="Y10" s="872">
        <f>[2]May.20_5052020!BT9</f>
        <v>590</v>
      </c>
      <c r="Z10" s="872">
        <f>[2]May.20_5052020!BU9</f>
        <v>545</v>
      </c>
      <c r="AA10" s="872">
        <f>[2]May.20_5052020!BV9</f>
        <v>480</v>
      </c>
      <c r="AB10" s="872">
        <f>[2]May.20_5052020!BW9</f>
        <v>240</v>
      </c>
      <c r="AC10" s="873">
        <v>340</v>
      </c>
      <c r="AD10" s="873">
        <v>330</v>
      </c>
      <c r="AE10" s="873">
        <v>340</v>
      </c>
      <c r="AF10" s="873">
        <v>345</v>
      </c>
      <c r="AG10" s="873">
        <v>355</v>
      </c>
      <c r="AH10" s="873">
        <v>380</v>
      </c>
      <c r="AI10" s="873">
        <v>440</v>
      </c>
      <c r="AJ10" s="873">
        <v>460</v>
      </c>
      <c r="AK10" s="873">
        <v>530</v>
      </c>
      <c r="AL10" s="873">
        <v>585</v>
      </c>
      <c r="AM10" s="873">
        <v>595</v>
      </c>
      <c r="AN10" s="754"/>
      <c r="AO10" s="754"/>
      <c r="AP10" s="754"/>
      <c r="AQ10" s="754"/>
      <c r="AR10" s="754"/>
      <c r="AS10" s="754"/>
      <c r="AT10" s="754"/>
      <c r="AU10" s="754"/>
      <c r="AV10" s="754"/>
      <c r="AY10" s="753"/>
      <c r="BK10" s="667">
        <v>43984</v>
      </c>
      <c r="BL10" s="623">
        <v>340</v>
      </c>
    </row>
    <row r="11" spans="1:65" s="623" customFormat="1">
      <c r="A11" s="679" t="s">
        <v>287</v>
      </c>
      <c r="B11" s="750"/>
      <c r="C11" s="750"/>
      <c r="D11" s="750"/>
      <c r="E11" s="750"/>
      <c r="F11" s="750"/>
      <c r="G11" s="750"/>
      <c r="H11" s="750"/>
      <c r="I11" s="750"/>
      <c r="J11" s="750"/>
      <c r="K11" s="750"/>
      <c r="L11" s="750"/>
      <c r="M11" s="751"/>
      <c r="N11" s="751"/>
      <c r="O11" s="751"/>
      <c r="P11" s="751"/>
      <c r="Q11" s="751"/>
      <c r="R11" s="751"/>
      <c r="S11" s="751"/>
      <c r="T11" s="752"/>
      <c r="U11" s="751"/>
      <c r="V11" s="751"/>
      <c r="W11" s="751"/>
      <c r="X11" s="751"/>
      <c r="Y11" s="754">
        <f>[2]May.20_5052020!BT7</f>
        <v>577.5</v>
      </c>
      <c r="Z11" s="754">
        <f>[2]May.20_5052020!BU7</f>
        <v>525</v>
      </c>
      <c r="AA11" s="754">
        <f>[2]May.20_5052020!BV7</f>
        <v>455</v>
      </c>
      <c r="AB11" s="754">
        <f>[2]May.20_5052020!BW7</f>
        <v>235</v>
      </c>
      <c r="AC11" s="754">
        <v>340</v>
      </c>
      <c r="AD11" s="754">
        <v>340</v>
      </c>
      <c r="AE11" s="754">
        <v>350</v>
      </c>
      <c r="AF11" s="754">
        <v>355</v>
      </c>
      <c r="AG11" s="754">
        <v>360</v>
      </c>
      <c r="AH11" s="754">
        <v>377.5</v>
      </c>
      <c r="AI11" s="754">
        <f>(AI9+AI10)/2</f>
        <v>435</v>
      </c>
      <c r="AJ11" s="754">
        <f>(AJ9+AJ10)/2</f>
        <v>455</v>
      </c>
      <c r="AK11" s="754">
        <v>540</v>
      </c>
      <c r="AL11" s="754">
        <v>595</v>
      </c>
      <c r="AM11" s="754">
        <v>610</v>
      </c>
      <c r="AN11" s="754"/>
      <c r="AO11" s="754"/>
      <c r="AP11" s="754"/>
      <c r="AQ11" s="754"/>
      <c r="AR11" s="754"/>
      <c r="AS11" s="754"/>
      <c r="AT11" s="754"/>
      <c r="AU11" s="754"/>
      <c r="AV11" s="754"/>
      <c r="AY11" s="753"/>
      <c r="BK11" s="667">
        <v>44014</v>
      </c>
      <c r="BL11" s="623">
        <v>350</v>
      </c>
    </row>
    <row r="12" spans="1:65">
      <c r="A12" s="679" t="s">
        <v>259</v>
      </c>
      <c r="B12" s="680"/>
      <c r="C12" s="679"/>
      <c r="D12" s="679"/>
      <c r="E12" s="681">
        <v>-3.0248756218905451E-2</v>
      </c>
      <c r="F12" s="681">
        <v>-7.5000000000000813E-3</v>
      </c>
      <c r="G12" s="681">
        <v>-0.04</v>
      </c>
      <c r="H12" s="681">
        <v>-4.4595744680851139E-2</v>
      </c>
      <c r="I12" s="681">
        <v>-2.0242914979757085E-2</v>
      </c>
      <c r="J12" s="681">
        <v>-7.6335877862595417E-3</v>
      </c>
      <c r="K12" s="681">
        <v>0.11737089201877934</v>
      </c>
      <c r="L12" s="681">
        <v>4.6511627906976744E-2</v>
      </c>
      <c r="M12" s="681">
        <v>-4.1176470588235294E-2</v>
      </c>
      <c r="N12" s="681">
        <v>-3.8461538461538464E-2</v>
      </c>
      <c r="O12" s="681">
        <v>-3.9603960396039604E-2</v>
      </c>
      <c r="P12" s="681">
        <v>-2.3809523809523808E-2</v>
      </c>
      <c r="Q12" s="681">
        <v>4.7393364928909956E-3</v>
      </c>
      <c r="R12" s="681">
        <v>1.1834319526627219E-2</v>
      </c>
      <c r="S12" s="681">
        <v>-2.7397260273972601E-2</v>
      </c>
      <c r="T12" s="693">
        <v>2.7400000000000001E-2</v>
      </c>
      <c r="U12" s="681">
        <v>2.8199999999999999E-2</v>
      </c>
      <c r="V12" s="681">
        <v>-7.0175438596491224E-2</v>
      </c>
      <c r="W12" s="681">
        <v>-1.1428571428571429E-2</v>
      </c>
      <c r="X12" s="685">
        <v>-6.1449999999999998E-2</v>
      </c>
      <c r="Y12" s="733">
        <f>(Y8-Y11)/Y11</f>
        <v>-0.15151515151515152</v>
      </c>
      <c r="Z12" s="714">
        <f t="shared" ref="Z12:AE12" si="0">(Z8-Z11)/Z11</f>
        <v>4.2857142857142858E-2</v>
      </c>
      <c r="AA12" s="733">
        <f t="shared" si="0"/>
        <v>-9.3406593406593408E-2</v>
      </c>
      <c r="AB12" s="733">
        <f t="shared" si="0"/>
        <v>0.19148936170212766</v>
      </c>
      <c r="AC12" s="733">
        <f t="shared" si="0"/>
        <v>-0.11764705882352941</v>
      </c>
      <c r="AD12" s="733">
        <f t="shared" si="0"/>
        <v>-5.1470588235294115E-2</v>
      </c>
      <c r="AE12" s="714">
        <f t="shared" si="0"/>
        <v>-4.2857142857142858E-2</v>
      </c>
      <c r="AF12" s="733">
        <f t="shared" ref="AF12:AM12" si="1">(AF8-AF11)/AF11</f>
        <v>-1.4084507042253521E-2</v>
      </c>
      <c r="AG12" s="733">
        <f t="shared" si="1"/>
        <v>0</v>
      </c>
      <c r="AH12" s="733">
        <f t="shared" si="1"/>
        <v>-2.6490066225165563E-2</v>
      </c>
      <c r="AI12" s="733">
        <f t="shared" si="1"/>
        <v>0</v>
      </c>
      <c r="AJ12" s="733">
        <f t="shared" si="1"/>
        <v>0</v>
      </c>
      <c r="AK12" s="733">
        <f t="shared" si="1"/>
        <v>-0.12037037037037036</v>
      </c>
      <c r="AL12" s="733">
        <f t="shared" si="1"/>
        <v>-2.5210084033613446E-2</v>
      </c>
      <c r="AM12" s="733">
        <f t="shared" si="1"/>
        <v>-3.2786885245901641E-2</v>
      </c>
      <c r="AN12" s="733"/>
      <c r="AO12" s="733"/>
      <c r="AP12" s="733"/>
      <c r="AQ12" s="733"/>
      <c r="AR12" s="733"/>
      <c r="AS12" s="733"/>
      <c r="AT12" s="733"/>
      <c r="AU12" s="733"/>
      <c r="AV12" s="733"/>
      <c r="AX12" s="739"/>
      <c r="AY12" s="739"/>
      <c r="BK12" s="667">
        <v>44045</v>
      </c>
      <c r="BL12">
        <v>355</v>
      </c>
    </row>
    <row r="13" spans="1:65">
      <c r="A13" s="679" t="s">
        <v>256</v>
      </c>
      <c r="B13" s="680"/>
      <c r="C13" s="679"/>
      <c r="D13" s="679"/>
      <c r="E13" s="681">
        <f>ABS(E12)</f>
        <v>3.0248756218905451E-2</v>
      </c>
      <c r="F13" s="681">
        <f t="shared" ref="F13:AH13" si="2">ABS(F12)</f>
        <v>7.5000000000000813E-3</v>
      </c>
      <c r="G13" s="681">
        <f t="shared" si="2"/>
        <v>0.04</v>
      </c>
      <c r="H13" s="681">
        <f t="shared" si="2"/>
        <v>4.4595744680851139E-2</v>
      </c>
      <c r="I13" s="681">
        <f t="shared" si="2"/>
        <v>2.0242914979757085E-2</v>
      </c>
      <c r="J13" s="681">
        <f t="shared" si="2"/>
        <v>7.6335877862595417E-3</v>
      </c>
      <c r="K13" s="681">
        <f t="shared" si="2"/>
        <v>0.11737089201877934</v>
      </c>
      <c r="L13" s="681">
        <f t="shared" si="2"/>
        <v>4.6511627906976744E-2</v>
      </c>
      <c r="M13" s="681">
        <f t="shared" si="2"/>
        <v>4.1176470588235294E-2</v>
      </c>
      <c r="N13" s="681">
        <f t="shared" si="2"/>
        <v>3.8461538461538464E-2</v>
      </c>
      <c r="O13" s="681">
        <f t="shared" si="2"/>
        <v>3.9603960396039604E-2</v>
      </c>
      <c r="P13" s="681">
        <f t="shared" si="2"/>
        <v>2.3809523809523808E-2</v>
      </c>
      <c r="Q13" s="681">
        <f t="shared" si="2"/>
        <v>4.7393364928909956E-3</v>
      </c>
      <c r="R13" s="681">
        <f t="shared" si="2"/>
        <v>1.1834319526627219E-2</v>
      </c>
      <c r="S13" s="681">
        <f t="shared" si="2"/>
        <v>2.7397260273972601E-2</v>
      </c>
      <c r="T13" s="681">
        <f t="shared" si="2"/>
        <v>2.7400000000000001E-2</v>
      </c>
      <c r="U13" s="681">
        <f t="shared" si="2"/>
        <v>2.8199999999999999E-2</v>
      </c>
      <c r="V13" s="681">
        <f t="shared" si="2"/>
        <v>7.0175438596491224E-2</v>
      </c>
      <c r="W13" s="681">
        <f t="shared" si="2"/>
        <v>1.1428571428571429E-2</v>
      </c>
      <c r="X13" s="685">
        <f t="shared" si="2"/>
        <v>6.1449999999999998E-2</v>
      </c>
      <c r="Y13" s="685">
        <f t="shared" si="2"/>
        <v>0.15151515151515152</v>
      </c>
      <c r="Z13" s="685">
        <f t="shared" si="2"/>
        <v>4.2857142857142858E-2</v>
      </c>
      <c r="AA13" s="685">
        <f t="shared" si="2"/>
        <v>9.3406593406593408E-2</v>
      </c>
      <c r="AB13" s="685">
        <f t="shared" si="2"/>
        <v>0.19148936170212766</v>
      </c>
      <c r="AC13" s="685">
        <f t="shared" si="2"/>
        <v>0.11764705882352941</v>
      </c>
      <c r="AD13" s="685">
        <f t="shared" si="2"/>
        <v>5.1470588235294115E-2</v>
      </c>
      <c r="AE13" s="685">
        <f t="shared" si="2"/>
        <v>4.2857142857142858E-2</v>
      </c>
      <c r="AF13" s="685">
        <f t="shared" si="2"/>
        <v>1.4084507042253521E-2</v>
      </c>
      <c r="AG13" s="685">
        <f t="shared" si="2"/>
        <v>0</v>
      </c>
      <c r="AH13" s="685">
        <f t="shared" si="2"/>
        <v>2.6490066225165563E-2</v>
      </c>
      <c r="AI13" s="685">
        <f>ABS(AI12)</f>
        <v>0</v>
      </c>
      <c r="AJ13" s="685">
        <f>ABS(AJ12)</f>
        <v>0</v>
      </c>
      <c r="AK13" s="685">
        <f>ABS(AK12)</f>
        <v>0.12037037037037036</v>
      </c>
      <c r="AL13" s="685">
        <f>ABS(AL12)</f>
        <v>2.5210084033613446E-2</v>
      </c>
      <c r="AM13" s="685">
        <f t="shared" ref="AM13:AV13" si="3">ABS(AM12)</f>
        <v>3.2786885245901641E-2</v>
      </c>
      <c r="AN13" s="685">
        <f t="shared" si="3"/>
        <v>0</v>
      </c>
      <c r="AO13" s="685">
        <f t="shared" si="3"/>
        <v>0</v>
      </c>
      <c r="AP13" s="685">
        <f t="shared" si="3"/>
        <v>0</v>
      </c>
      <c r="AQ13" s="685">
        <f t="shared" si="3"/>
        <v>0</v>
      </c>
      <c r="AR13" s="685">
        <f t="shared" si="3"/>
        <v>0</v>
      </c>
      <c r="AS13" s="685">
        <f t="shared" si="3"/>
        <v>0</v>
      </c>
      <c r="AT13" s="685">
        <f t="shared" si="3"/>
        <v>0</v>
      </c>
      <c r="AU13" s="685">
        <f t="shared" si="3"/>
        <v>0</v>
      </c>
      <c r="AV13" s="685">
        <f t="shared" si="3"/>
        <v>0</v>
      </c>
      <c r="AX13" s="739"/>
      <c r="AY13" s="739"/>
      <c r="BK13" s="667">
        <v>44076</v>
      </c>
      <c r="BL13">
        <v>360</v>
      </c>
    </row>
    <row r="14" spans="1:65">
      <c r="A14" s="760" t="s">
        <v>257</v>
      </c>
      <c r="B14" s="761"/>
      <c r="C14" s="760"/>
      <c r="D14" s="760"/>
      <c r="E14" s="682">
        <f>E13</f>
        <v>3.0248756218905451E-2</v>
      </c>
      <c r="F14" s="682">
        <f>SUM(E13:F13)/2</f>
        <v>1.8874378109452767E-2</v>
      </c>
      <c r="G14" s="682">
        <f>SUM(E13:G13)/3</f>
        <v>2.591625207296851E-2</v>
      </c>
      <c r="H14" s="682">
        <f>SUM(E13:H13)/4</f>
        <v>3.058612522493917E-2</v>
      </c>
      <c r="I14" s="682">
        <f>SUM(E13:I13)/5</f>
        <v>2.8517483175902754E-2</v>
      </c>
      <c r="J14" s="682">
        <f>SUM(E13:J13)/6</f>
        <v>2.5036833944295553E-2</v>
      </c>
      <c r="K14" s="682">
        <f>SUM(E13:K13)/7</f>
        <v>3.8227413669221812E-2</v>
      </c>
      <c r="L14" s="682">
        <f>SUM(E13:L13)/8</f>
        <v>3.9262940448941172E-2</v>
      </c>
      <c r="M14" s="682">
        <f>M13</f>
        <v>4.1176470588235294E-2</v>
      </c>
      <c r="N14" s="682">
        <f>AVERAGE(M13:N13)</f>
        <v>3.9819004524886875E-2</v>
      </c>
      <c r="O14" s="682">
        <f>AVERAGE(M13:O13)</f>
        <v>3.9747323148604456E-2</v>
      </c>
      <c r="P14" s="682">
        <f>AVERAGE(M13:P13)</f>
        <v>3.5762873313834292E-2</v>
      </c>
      <c r="Q14" s="682">
        <f>AVERAGE(M13:Q13)</f>
        <v>2.955816594964563E-2</v>
      </c>
      <c r="R14" s="682">
        <f>AVERAGE(M13:R13)</f>
        <v>2.660419154580923E-2</v>
      </c>
      <c r="S14" s="682">
        <f>AVERAGE(M13:S13)</f>
        <v>2.6717487078403997E-2</v>
      </c>
      <c r="T14" s="682">
        <f>AVERAGE(M13:T13)</f>
        <v>2.6802801193603499E-2</v>
      </c>
      <c r="U14" s="682">
        <f>AVERAGE(M13:U13)</f>
        <v>2.6958045505425333E-2</v>
      </c>
      <c r="V14" s="682">
        <f>AVERAGE(M13:V13)</f>
        <v>3.1279784814531919E-2</v>
      </c>
      <c r="W14" s="682">
        <f>AVERAGE(M13:W13)</f>
        <v>2.9475129052171877E-2</v>
      </c>
      <c r="X14" s="682">
        <f>AVERAGE(M13:X13)</f>
        <v>3.2139701631157556E-2</v>
      </c>
      <c r="Y14" s="682">
        <f>AVERAGE(Y13:Y13)</f>
        <v>0.15151515151515152</v>
      </c>
      <c r="Z14" s="682">
        <f>AVERAGE(Y13:Z13)</f>
        <v>9.7186147186147182E-2</v>
      </c>
      <c r="AA14" s="682">
        <f>AVERAGE(Y13:AA13)</f>
        <v>9.5926295926295924E-2</v>
      </c>
      <c r="AB14" s="682">
        <f>AVERAGE(Y13:AB13)</f>
        <v>0.11981706237025386</v>
      </c>
      <c r="AC14" s="682">
        <f>AVERAGE(Y13:AC13)</f>
        <v>0.11938306166090898</v>
      </c>
      <c r="AD14" s="682">
        <f>AVERAGE(Y13:AD13)</f>
        <v>0.10806431608997318</v>
      </c>
      <c r="AE14" s="682">
        <f>AVERAGE(Y13:AE13)</f>
        <v>9.8749005628140263E-2</v>
      </c>
      <c r="AF14" s="682">
        <f>AVERAGE(Y13:AF13)</f>
        <v>8.8165943304904418E-2</v>
      </c>
      <c r="AG14" s="682">
        <f>AVERAGE(Y13:AG13)</f>
        <v>7.8369727382137266E-2</v>
      </c>
      <c r="AH14" s="682">
        <f>AVERAGE(Y13:AH13)</f>
        <v>7.318176126644009E-2</v>
      </c>
      <c r="AI14" s="682">
        <f>AVERAGE(Y13:AI13)</f>
        <v>6.6528873878581904E-2</v>
      </c>
      <c r="AJ14" s="682">
        <f>AVERAGE(Y13:AJ13)</f>
        <v>6.0984801055366744E-2</v>
      </c>
      <c r="AK14" s="682">
        <f>AVERAGE(AK13:AK13)</f>
        <v>0.12037037037037036</v>
      </c>
      <c r="AL14" s="682">
        <f>AVERAGE(AK13:AL13)</f>
        <v>7.2790227201991908E-2</v>
      </c>
      <c r="AM14" s="682">
        <f>AVERAGE(AK13:AM13)</f>
        <v>5.9455779883295153E-2</v>
      </c>
      <c r="AN14" s="682"/>
      <c r="AO14" s="682"/>
      <c r="AP14" s="682"/>
      <c r="AQ14" s="682"/>
      <c r="AR14" s="682"/>
      <c r="AS14" s="682"/>
      <c r="AT14" s="682"/>
      <c r="AU14" s="682"/>
      <c r="AV14" s="682"/>
      <c r="AX14" s="739"/>
      <c r="AY14" s="739"/>
      <c r="BK14" s="667">
        <v>44106</v>
      </c>
      <c r="BL14">
        <v>377.5</v>
      </c>
    </row>
    <row r="15" spans="1:65">
      <c r="A15" s="690"/>
      <c r="B15" s="684"/>
      <c r="C15" s="690"/>
      <c r="D15" s="690"/>
      <c r="E15" s="691"/>
      <c r="F15" s="691"/>
      <c r="G15" s="691"/>
      <c r="H15" s="691"/>
      <c r="I15" s="691"/>
      <c r="J15" s="691"/>
      <c r="K15" s="691"/>
      <c r="L15" s="692"/>
      <c r="M15" s="691"/>
      <c r="N15" s="691"/>
      <c r="O15" s="691"/>
      <c r="P15" s="691"/>
      <c r="Q15" s="691"/>
      <c r="R15" s="691"/>
      <c r="S15" s="691"/>
      <c r="Z15" s="735"/>
      <c r="AW15" s="762">
        <f>(2/3)</f>
        <v>0.66666666666666663</v>
      </c>
      <c r="AX15" t="s">
        <v>295</v>
      </c>
      <c r="BK15" s="667">
        <v>44137</v>
      </c>
      <c r="BL15">
        <v>435</v>
      </c>
    </row>
    <row r="16" spans="1:65">
      <c r="A16" s="759" t="s">
        <v>293</v>
      </c>
      <c r="B16" s="684"/>
      <c r="C16" s="690"/>
      <c r="D16" s="690"/>
      <c r="E16" s="691"/>
      <c r="F16" s="691"/>
      <c r="G16" s="691"/>
      <c r="H16" s="691"/>
      <c r="I16" s="691"/>
      <c r="J16" s="691"/>
      <c r="K16" s="691"/>
      <c r="L16" s="692"/>
      <c r="M16" s="691"/>
      <c r="N16" s="691"/>
      <c r="O16" s="691"/>
      <c r="P16" s="691"/>
      <c r="Q16" s="691"/>
      <c r="R16" s="691"/>
      <c r="S16" s="691"/>
      <c r="AM16" s="1176"/>
      <c r="BK16" s="667">
        <v>44167</v>
      </c>
      <c r="BL16">
        <v>455</v>
      </c>
    </row>
    <row r="17" spans="1:65">
      <c r="A17" s="623" t="s">
        <v>386</v>
      </c>
      <c r="B17" s="684"/>
      <c r="C17" s="690"/>
      <c r="D17" s="690"/>
      <c r="E17" s="691"/>
      <c r="F17" s="691"/>
      <c r="G17" s="691"/>
      <c r="H17" s="691"/>
      <c r="I17" s="691"/>
      <c r="J17" s="691"/>
      <c r="K17" s="691"/>
      <c r="L17" s="692"/>
      <c r="M17" s="691"/>
      <c r="N17" s="691"/>
      <c r="O17" s="691"/>
      <c r="P17" s="691"/>
      <c r="Q17" s="691"/>
      <c r="R17" s="691"/>
      <c r="S17" s="691"/>
      <c r="Y17">
        <v>1</v>
      </c>
      <c r="Z17">
        <v>0</v>
      </c>
      <c r="AA17">
        <v>1</v>
      </c>
      <c r="AB17">
        <v>0</v>
      </c>
      <c r="AC17">
        <v>1</v>
      </c>
      <c r="AD17">
        <v>1</v>
      </c>
      <c r="AE17">
        <v>0</v>
      </c>
      <c r="AF17">
        <v>0</v>
      </c>
      <c r="AG17">
        <v>1</v>
      </c>
      <c r="AH17">
        <v>1</v>
      </c>
      <c r="AI17">
        <v>1</v>
      </c>
      <c r="AJ17">
        <v>0</v>
      </c>
      <c r="AK17">
        <v>1</v>
      </c>
      <c r="AL17" s="1176">
        <v>0</v>
      </c>
      <c r="AM17" s="1176">
        <v>0</v>
      </c>
      <c r="BK17" s="667">
        <v>44198</v>
      </c>
      <c r="BL17">
        <v>540</v>
      </c>
      <c r="BM17">
        <v>475</v>
      </c>
    </row>
    <row r="18" spans="1:65">
      <c r="A18" s="1237"/>
      <c r="B18" s="666">
        <v>43132</v>
      </c>
      <c r="C18" s="666">
        <v>43160</v>
      </c>
      <c r="D18" s="666">
        <v>43191</v>
      </c>
      <c r="E18" s="666">
        <v>43221</v>
      </c>
      <c r="F18" s="666">
        <v>43252</v>
      </c>
      <c r="G18" s="666">
        <v>43282</v>
      </c>
      <c r="H18" s="666">
        <v>43313</v>
      </c>
      <c r="I18" s="666">
        <v>43344</v>
      </c>
      <c r="J18" s="666">
        <v>43374</v>
      </c>
      <c r="K18" s="666">
        <v>43405</v>
      </c>
      <c r="L18" s="666">
        <v>43435</v>
      </c>
      <c r="M18" s="729">
        <v>43466</v>
      </c>
      <c r="N18" s="729">
        <v>43497</v>
      </c>
      <c r="O18" s="729">
        <v>43525</v>
      </c>
      <c r="P18" s="729">
        <v>43556</v>
      </c>
      <c r="Q18" s="729">
        <v>43586</v>
      </c>
      <c r="R18" s="729">
        <v>43617</v>
      </c>
      <c r="S18" s="729">
        <v>43647</v>
      </c>
      <c r="T18" s="729">
        <v>43678</v>
      </c>
      <c r="U18" s="729">
        <v>43709</v>
      </c>
      <c r="V18" s="729">
        <v>43739</v>
      </c>
      <c r="W18" s="729">
        <v>43770</v>
      </c>
      <c r="X18" s="729">
        <v>43801</v>
      </c>
      <c r="Y18" s="863">
        <v>43832</v>
      </c>
      <c r="Z18" s="863">
        <v>43863</v>
      </c>
      <c r="AA18" s="863">
        <v>43891</v>
      </c>
      <c r="AB18" s="863">
        <v>43922</v>
      </c>
      <c r="AC18" s="863">
        <v>43952</v>
      </c>
      <c r="AD18" s="863">
        <v>43983</v>
      </c>
      <c r="AE18" s="863">
        <v>44013</v>
      </c>
      <c r="AF18" s="863">
        <v>44044</v>
      </c>
      <c r="AG18" s="863">
        <v>44075</v>
      </c>
      <c r="AH18" s="863">
        <v>44105</v>
      </c>
      <c r="AI18" s="863">
        <v>44136</v>
      </c>
      <c r="AJ18" s="863">
        <v>44166</v>
      </c>
      <c r="AK18" s="727">
        <v>44198</v>
      </c>
      <c r="AL18" s="870">
        <v>44230</v>
      </c>
      <c r="AM18" s="870">
        <v>44262</v>
      </c>
      <c r="AN18" s="870">
        <v>44294</v>
      </c>
      <c r="AO18" s="870">
        <v>44326</v>
      </c>
      <c r="AP18" s="870">
        <v>44358</v>
      </c>
      <c r="AQ18" s="870">
        <v>44390</v>
      </c>
      <c r="AR18" s="870">
        <v>44422</v>
      </c>
      <c r="AS18" s="870">
        <v>44454</v>
      </c>
      <c r="AT18" s="870">
        <v>44486</v>
      </c>
      <c r="AU18" s="870">
        <v>44518</v>
      </c>
      <c r="AV18" s="870">
        <v>44550</v>
      </c>
      <c r="AY18" s="572"/>
      <c r="AZ18" s="572"/>
      <c r="BK18" s="667">
        <v>44229</v>
      </c>
      <c r="BL18">
        <v>595</v>
      </c>
      <c r="BM18" s="875">
        <v>580</v>
      </c>
    </row>
    <row r="19" spans="1:65">
      <c r="A19" s="1238"/>
      <c r="B19" s="666"/>
      <c r="C19" s="666"/>
      <c r="D19" s="666"/>
      <c r="E19" s="666"/>
      <c r="F19" s="666"/>
      <c r="G19" s="666"/>
      <c r="H19" s="666"/>
      <c r="I19" s="666"/>
      <c r="J19" s="666"/>
      <c r="K19" s="666"/>
      <c r="L19" s="666"/>
      <c r="M19" s="730" t="s">
        <v>263</v>
      </c>
      <c r="N19" s="730" t="s">
        <v>262</v>
      </c>
      <c r="O19" s="730">
        <v>43466</v>
      </c>
      <c r="P19" s="730">
        <v>43497</v>
      </c>
      <c r="Q19" s="730">
        <v>43525</v>
      </c>
      <c r="R19" s="730">
        <v>43556</v>
      </c>
      <c r="S19" s="730">
        <v>43586</v>
      </c>
      <c r="T19" s="730">
        <v>43617</v>
      </c>
      <c r="U19" s="730">
        <v>43647</v>
      </c>
      <c r="V19" s="730">
        <v>43678</v>
      </c>
      <c r="W19" s="730">
        <v>43709</v>
      </c>
      <c r="X19" s="730">
        <v>43740</v>
      </c>
      <c r="Y19" s="864">
        <v>44137</v>
      </c>
      <c r="Z19" s="864">
        <v>44167</v>
      </c>
      <c r="AA19" s="864">
        <v>43831</v>
      </c>
      <c r="AB19" s="864">
        <v>43862</v>
      </c>
      <c r="AC19" s="864">
        <v>43891</v>
      </c>
      <c r="AD19" s="864">
        <v>43922</v>
      </c>
      <c r="AE19" s="864">
        <v>43952</v>
      </c>
      <c r="AF19" s="864">
        <v>43983</v>
      </c>
      <c r="AG19" s="864">
        <v>44013</v>
      </c>
      <c r="AH19" s="864">
        <v>44044</v>
      </c>
      <c r="AI19" s="864">
        <v>44075</v>
      </c>
      <c r="AJ19" s="864">
        <v>44105</v>
      </c>
      <c r="AK19" s="728">
        <v>44136</v>
      </c>
      <c r="AL19" s="871">
        <v>44166</v>
      </c>
      <c r="AM19" s="871">
        <v>44197</v>
      </c>
      <c r="AN19" s="871">
        <v>44228</v>
      </c>
      <c r="AO19" s="871">
        <v>44256</v>
      </c>
      <c r="AP19" s="871">
        <v>44287</v>
      </c>
      <c r="AQ19" s="871">
        <v>44317</v>
      </c>
      <c r="AR19" s="871">
        <v>44348</v>
      </c>
      <c r="AS19" s="871">
        <v>44378</v>
      </c>
      <c r="AT19" s="871">
        <v>44409</v>
      </c>
      <c r="AU19" s="871">
        <v>44440</v>
      </c>
      <c r="AV19" s="871">
        <v>44470</v>
      </c>
      <c r="BK19" s="667">
        <v>44257</v>
      </c>
      <c r="BL19">
        <v>610</v>
      </c>
      <c r="BM19">
        <v>590</v>
      </c>
    </row>
    <row r="20" spans="1:65" s="623" customFormat="1">
      <c r="A20" s="679" t="s">
        <v>289</v>
      </c>
      <c r="B20" s="750"/>
      <c r="C20" s="750"/>
      <c r="D20" s="750"/>
      <c r="E20" s="750"/>
      <c r="F20" s="750"/>
      <c r="G20" s="750"/>
      <c r="H20" s="750"/>
      <c r="I20" s="750"/>
      <c r="J20" s="750"/>
      <c r="K20" s="750"/>
      <c r="L20" s="750"/>
      <c r="M20" s="751"/>
      <c r="N20" s="751"/>
      <c r="O20" s="751"/>
      <c r="P20" s="751"/>
      <c r="Q20" s="751"/>
      <c r="R20" s="751"/>
      <c r="S20" s="751"/>
      <c r="T20" s="752"/>
      <c r="U20" s="752"/>
      <c r="V20" s="752"/>
      <c r="W20" s="752"/>
      <c r="X20" s="752"/>
      <c r="Y20" s="754">
        <v>420</v>
      </c>
      <c r="Z20" s="754">
        <v>495</v>
      </c>
      <c r="AA20" s="754">
        <v>500</v>
      </c>
      <c r="AB20" s="754">
        <v>385</v>
      </c>
      <c r="AC20" s="754">
        <v>280</v>
      </c>
      <c r="AD20" s="754">
        <v>345</v>
      </c>
      <c r="AE20" s="754">
        <v>305</v>
      </c>
      <c r="AF20" s="754">
        <v>340</v>
      </c>
      <c r="AG20" s="754">
        <v>365</v>
      </c>
      <c r="AH20" s="754">
        <v>370</v>
      </c>
      <c r="AI20" s="754">
        <v>375</v>
      </c>
      <c r="AJ20" s="754">
        <v>430</v>
      </c>
      <c r="AK20" s="754">
        <v>455</v>
      </c>
      <c r="AL20" s="754">
        <v>460</v>
      </c>
      <c r="AM20" s="754">
        <v>570</v>
      </c>
      <c r="AN20" s="754"/>
      <c r="AO20" s="754"/>
      <c r="AP20" s="754"/>
      <c r="AQ20" s="754"/>
      <c r="AR20" s="754"/>
      <c r="AS20" s="754"/>
      <c r="AT20" s="754"/>
      <c r="AU20" s="754"/>
      <c r="AV20" s="754"/>
      <c r="BK20" s="667">
        <v>44288</v>
      </c>
      <c r="BM20" s="623">
        <v>540</v>
      </c>
    </row>
    <row r="21" spans="1:65" s="623" customFormat="1">
      <c r="A21" s="679" t="s">
        <v>290</v>
      </c>
      <c r="B21" s="750"/>
      <c r="C21" s="750"/>
      <c r="D21" s="750"/>
      <c r="E21" s="750"/>
      <c r="F21" s="750"/>
      <c r="G21" s="750"/>
      <c r="H21" s="750"/>
      <c r="I21" s="750"/>
      <c r="J21" s="750"/>
      <c r="K21" s="750"/>
      <c r="L21" s="750"/>
      <c r="M21" s="751"/>
      <c r="N21" s="751"/>
      <c r="O21" s="751"/>
      <c r="P21" s="751"/>
      <c r="Q21" s="751"/>
      <c r="R21" s="751"/>
      <c r="S21" s="751"/>
      <c r="T21" s="752"/>
      <c r="U21" s="752"/>
      <c r="V21" s="752"/>
      <c r="W21" s="752"/>
      <c r="X21" s="752"/>
      <c r="Y21" s="754">
        <v>430</v>
      </c>
      <c r="Z21" s="754">
        <v>505</v>
      </c>
      <c r="AA21" s="754">
        <v>525</v>
      </c>
      <c r="AB21" s="754">
        <v>440</v>
      </c>
      <c r="AC21" s="754">
        <v>295</v>
      </c>
      <c r="AD21" s="754">
        <v>355</v>
      </c>
      <c r="AE21" s="754">
        <v>295</v>
      </c>
      <c r="AF21" s="754">
        <v>320</v>
      </c>
      <c r="AG21" s="754">
        <v>355</v>
      </c>
      <c r="AH21" s="754">
        <v>365</v>
      </c>
      <c r="AI21" s="754">
        <v>385</v>
      </c>
      <c r="AJ21" s="754">
        <v>440</v>
      </c>
      <c r="AK21" s="754">
        <v>465</v>
      </c>
      <c r="AL21" s="754">
        <v>455</v>
      </c>
      <c r="AM21" s="754">
        <v>550</v>
      </c>
      <c r="AN21" s="754"/>
      <c r="AO21" s="754"/>
      <c r="AP21" s="754"/>
      <c r="AQ21" s="754"/>
      <c r="AR21" s="754"/>
      <c r="AS21" s="754"/>
      <c r="AT21" s="754"/>
      <c r="AU21" s="754"/>
      <c r="AV21" s="754"/>
      <c r="BK21" s="667">
        <v>44318</v>
      </c>
      <c r="BM21" s="1049">
        <v>510</v>
      </c>
    </row>
    <row r="22" spans="1:65" s="623" customFormat="1">
      <c r="A22" s="679" t="s">
        <v>291</v>
      </c>
      <c r="B22" s="750"/>
      <c r="C22" s="750"/>
      <c r="D22" s="750"/>
      <c r="E22" s="750"/>
      <c r="F22" s="750"/>
      <c r="G22" s="750"/>
      <c r="H22" s="750"/>
      <c r="I22" s="750"/>
      <c r="J22" s="750"/>
      <c r="K22" s="750"/>
      <c r="L22" s="750"/>
      <c r="M22" s="751"/>
      <c r="N22" s="751"/>
      <c r="O22" s="751"/>
      <c r="P22" s="751"/>
      <c r="Q22" s="751"/>
      <c r="R22" s="751"/>
      <c r="S22" s="751"/>
      <c r="T22" s="752"/>
      <c r="U22" s="752"/>
      <c r="V22" s="752"/>
      <c r="W22" s="752"/>
      <c r="X22" s="752"/>
      <c r="Y22" s="754">
        <f>(Y20+Y21)/2</f>
        <v>425</v>
      </c>
      <c r="Z22" s="754">
        <f>(Z20+Z21)/2</f>
        <v>500</v>
      </c>
      <c r="AA22" s="754">
        <f t="shared" ref="AA22:AC22" si="4">(AA20+AA21)/2</f>
        <v>512.5</v>
      </c>
      <c r="AB22" s="754">
        <f t="shared" si="4"/>
        <v>412.5</v>
      </c>
      <c r="AC22" s="754">
        <f t="shared" si="4"/>
        <v>287.5</v>
      </c>
      <c r="AD22" s="754">
        <v>350</v>
      </c>
      <c r="AE22" s="754">
        <v>300</v>
      </c>
      <c r="AF22" s="754">
        <v>330</v>
      </c>
      <c r="AG22" s="754">
        <v>360</v>
      </c>
      <c r="AH22" s="754">
        <v>367.5</v>
      </c>
      <c r="AI22" s="754">
        <f>(AI20+AI21)/2</f>
        <v>380</v>
      </c>
      <c r="AJ22" s="754">
        <v>435</v>
      </c>
      <c r="AK22" s="754">
        <v>460</v>
      </c>
      <c r="AL22" s="754">
        <v>457.5</v>
      </c>
      <c r="AM22" s="754">
        <f>(AM20+AM21)/2</f>
        <v>560</v>
      </c>
      <c r="AN22" s="754"/>
      <c r="AO22" s="754"/>
      <c r="AP22" s="754"/>
      <c r="AQ22" s="754"/>
      <c r="AR22" s="754"/>
      <c r="AS22" s="754"/>
      <c r="AT22" s="754"/>
      <c r="AU22" s="754"/>
      <c r="AV22" s="754"/>
      <c r="BK22" s="667">
        <v>44349</v>
      </c>
    </row>
    <row r="23" spans="1:65" s="623" customFormat="1">
      <c r="A23" s="679" t="s">
        <v>288</v>
      </c>
      <c r="B23" s="750"/>
      <c r="C23" s="750"/>
      <c r="D23" s="750"/>
      <c r="E23" s="750"/>
      <c r="F23" s="750"/>
      <c r="G23" s="750"/>
      <c r="H23" s="750"/>
      <c r="I23" s="750"/>
      <c r="J23" s="750"/>
      <c r="K23" s="750"/>
      <c r="L23" s="750"/>
      <c r="M23" s="751"/>
      <c r="N23" s="751"/>
      <c r="O23" s="751"/>
      <c r="P23" s="751"/>
      <c r="Q23" s="751"/>
      <c r="R23" s="751"/>
      <c r="S23" s="751"/>
      <c r="T23" s="752"/>
      <c r="U23" s="752"/>
      <c r="V23" s="752"/>
      <c r="W23" s="752"/>
      <c r="X23" s="752"/>
      <c r="Y23" s="873">
        <v>565</v>
      </c>
      <c r="Z23" s="873">
        <v>505</v>
      </c>
      <c r="AA23" s="873">
        <v>430</v>
      </c>
      <c r="AB23" s="873">
        <v>230</v>
      </c>
      <c r="AC23" s="873">
        <v>340</v>
      </c>
      <c r="AD23" s="873">
        <v>350</v>
      </c>
      <c r="AE23" s="873">
        <v>360</v>
      </c>
      <c r="AF23" s="873">
        <v>365</v>
      </c>
      <c r="AG23" s="873">
        <v>365</v>
      </c>
      <c r="AH23" s="873">
        <v>375</v>
      </c>
      <c r="AI23" s="873">
        <v>430</v>
      </c>
      <c r="AJ23" s="873">
        <v>450</v>
      </c>
      <c r="AK23" s="873">
        <v>550</v>
      </c>
      <c r="AL23" s="873">
        <v>605</v>
      </c>
      <c r="AM23" s="873">
        <v>625</v>
      </c>
      <c r="AN23" s="754"/>
      <c r="AO23" s="754"/>
      <c r="AP23" s="754"/>
      <c r="AQ23" s="754"/>
      <c r="AR23" s="754"/>
      <c r="AS23" s="754"/>
      <c r="AT23" s="754"/>
      <c r="AU23" s="754"/>
      <c r="AV23" s="754"/>
      <c r="BK23" s="667">
        <v>44379</v>
      </c>
    </row>
    <row r="24" spans="1:65" s="623" customFormat="1">
      <c r="A24" s="679" t="s">
        <v>294</v>
      </c>
      <c r="B24" s="750"/>
      <c r="C24" s="750"/>
      <c r="D24" s="750"/>
      <c r="E24" s="750"/>
      <c r="F24" s="750"/>
      <c r="G24" s="750"/>
      <c r="H24" s="750"/>
      <c r="I24" s="750"/>
      <c r="J24" s="750"/>
      <c r="K24" s="750"/>
      <c r="L24" s="750"/>
      <c r="M24" s="751"/>
      <c r="N24" s="751"/>
      <c r="O24" s="751"/>
      <c r="P24" s="751"/>
      <c r="Q24" s="751"/>
      <c r="R24" s="751"/>
      <c r="S24" s="751"/>
      <c r="T24" s="752"/>
      <c r="U24" s="752"/>
      <c r="V24" s="752"/>
      <c r="W24" s="752"/>
      <c r="X24" s="752"/>
      <c r="Y24" s="873">
        <v>590</v>
      </c>
      <c r="Z24" s="873">
        <v>545</v>
      </c>
      <c r="AA24" s="873">
        <v>480</v>
      </c>
      <c r="AB24" s="873">
        <v>240</v>
      </c>
      <c r="AC24" s="873">
        <v>340</v>
      </c>
      <c r="AD24" s="873">
        <v>330</v>
      </c>
      <c r="AE24" s="873">
        <v>340</v>
      </c>
      <c r="AF24" s="873">
        <v>345</v>
      </c>
      <c r="AG24" s="873">
        <v>355</v>
      </c>
      <c r="AH24" s="873">
        <v>380</v>
      </c>
      <c r="AI24" s="873">
        <v>440</v>
      </c>
      <c r="AJ24" s="873">
        <v>460</v>
      </c>
      <c r="AK24" s="873">
        <v>530</v>
      </c>
      <c r="AL24" s="873">
        <v>585</v>
      </c>
      <c r="AM24" s="873">
        <v>595</v>
      </c>
      <c r="AN24" s="754"/>
      <c r="AO24" s="754"/>
      <c r="AP24" s="754"/>
      <c r="AQ24" s="754"/>
      <c r="AR24" s="754"/>
      <c r="AS24" s="754"/>
      <c r="AT24" s="754"/>
      <c r="AU24" s="754"/>
      <c r="AV24" s="754"/>
      <c r="BK24" s="667">
        <v>44410</v>
      </c>
    </row>
    <row r="25" spans="1:65" s="623" customFormat="1">
      <c r="A25" s="679" t="s">
        <v>287</v>
      </c>
      <c r="B25" s="750"/>
      <c r="C25" s="750"/>
      <c r="D25" s="750"/>
      <c r="E25" s="750"/>
      <c r="F25" s="750"/>
      <c r="G25" s="750"/>
      <c r="H25" s="750"/>
      <c r="I25" s="750"/>
      <c r="J25" s="750"/>
      <c r="K25" s="750"/>
      <c r="L25" s="750"/>
      <c r="M25" s="751"/>
      <c r="N25" s="751"/>
      <c r="O25" s="751"/>
      <c r="P25" s="751"/>
      <c r="Q25" s="751"/>
      <c r="R25" s="751"/>
      <c r="S25" s="751"/>
      <c r="T25" s="752"/>
      <c r="U25" s="752"/>
      <c r="V25" s="752"/>
      <c r="W25" s="752"/>
      <c r="X25" s="752"/>
      <c r="Y25" s="754">
        <f>(Y23+Y24)/2</f>
        <v>577.5</v>
      </c>
      <c r="Z25" s="754">
        <f t="shared" ref="Z25:AC25" si="5">(Z23+Z24)/2</f>
        <v>525</v>
      </c>
      <c r="AA25" s="754">
        <f t="shared" si="5"/>
        <v>455</v>
      </c>
      <c r="AB25" s="754">
        <f t="shared" si="5"/>
        <v>235</v>
      </c>
      <c r="AC25" s="754">
        <f t="shared" si="5"/>
        <v>340</v>
      </c>
      <c r="AD25" s="754">
        <v>340</v>
      </c>
      <c r="AE25" s="754">
        <v>350</v>
      </c>
      <c r="AF25" s="754">
        <v>355</v>
      </c>
      <c r="AG25" s="754">
        <v>360</v>
      </c>
      <c r="AH25" s="754">
        <v>377.5</v>
      </c>
      <c r="AI25" s="754">
        <f>(AI23+AI24)/2</f>
        <v>435</v>
      </c>
      <c r="AJ25" s="754">
        <f>(AJ23+AJ24)/2</f>
        <v>455</v>
      </c>
      <c r="AK25" s="754">
        <v>540</v>
      </c>
      <c r="AL25" s="754">
        <v>595</v>
      </c>
      <c r="AM25" s="754">
        <v>610</v>
      </c>
      <c r="AN25" s="754"/>
      <c r="AO25" s="754"/>
      <c r="AP25" s="754"/>
      <c r="AQ25" s="754"/>
      <c r="AR25" s="754"/>
      <c r="AS25" s="754"/>
      <c r="AT25" s="754"/>
      <c r="AU25" s="754"/>
      <c r="AV25" s="754"/>
      <c r="BK25" s="667">
        <v>44441</v>
      </c>
    </row>
    <row r="26" spans="1:65">
      <c r="A26" s="679" t="s">
        <v>258</v>
      </c>
      <c r="B26" s="680"/>
      <c r="C26" s="679"/>
      <c r="D26" s="683">
        <v>3.1746031746031746E-3</v>
      </c>
      <c r="E26" s="683">
        <v>-6.965174129353234E-2</v>
      </c>
      <c r="F26" s="683">
        <v>-0.13482142857142856</v>
      </c>
      <c r="G26" s="683">
        <v>-5.7777777777777775E-2</v>
      </c>
      <c r="H26" s="683">
        <v>-7.6595744680851063E-2</v>
      </c>
      <c r="I26" s="683">
        <v>-8.5829959514170037E-2</v>
      </c>
      <c r="J26" s="683">
        <v>-6.4885496183206104E-2</v>
      </c>
      <c r="K26" s="683">
        <v>0.25352112676056338</v>
      </c>
      <c r="L26" s="683">
        <v>0.41860465116279072</v>
      </c>
      <c r="M26" s="683">
        <v>0.11764705882352941</v>
      </c>
      <c r="N26" s="683">
        <v>-9.3406593406593408E-2</v>
      </c>
      <c r="O26" s="683">
        <v>-0.13861386138613863</v>
      </c>
      <c r="P26" s="683">
        <v>-9.5238095238095233E-2</v>
      </c>
      <c r="Q26" s="681">
        <v>-7.1090047393364927E-2</v>
      </c>
      <c r="R26" s="688">
        <v>0.21301775147928995</v>
      </c>
      <c r="S26" s="681">
        <v>0.13698630136986301</v>
      </c>
      <c r="T26" s="693">
        <v>-6.7999999999999996E-3</v>
      </c>
      <c r="U26" s="693">
        <v>-9.1499999999999998E-2</v>
      </c>
      <c r="V26" s="694">
        <v>-0.16374269005847952</v>
      </c>
      <c r="W26" s="694">
        <v>-5.7142857142857099E-2</v>
      </c>
      <c r="X26" s="713">
        <v>-6.1449999999999998E-2</v>
      </c>
      <c r="Y26" s="733">
        <f>(Y22-Y25)/Y25</f>
        <v>-0.26406926406926406</v>
      </c>
      <c r="Z26" s="714">
        <f t="shared" ref="Z26:AM26" si="6">(Z22-Z25)/Z25</f>
        <v>-4.7619047619047616E-2</v>
      </c>
      <c r="AA26" s="733">
        <f t="shared" si="6"/>
        <v>0.12637362637362637</v>
      </c>
      <c r="AB26" s="714">
        <f t="shared" si="6"/>
        <v>0.75531914893617025</v>
      </c>
      <c r="AC26" s="733">
        <f t="shared" si="6"/>
        <v>-0.15441176470588236</v>
      </c>
      <c r="AD26" s="714">
        <f t="shared" si="6"/>
        <v>2.9411764705882353E-2</v>
      </c>
      <c r="AE26" s="714">
        <f t="shared" si="6"/>
        <v>-0.14285714285714285</v>
      </c>
      <c r="AF26" s="685">
        <f t="shared" si="6"/>
        <v>-7.0422535211267609E-2</v>
      </c>
      <c r="AG26" s="685">
        <f t="shared" si="6"/>
        <v>0</v>
      </c>
      <c r="AH26" s="685">
        <f t="shared" si="6"/>
        <v>-2.6490066225165563E-2</v>
      </c>
      <c r="AI26" s="685">
        <f t="shared" si="6"/>
        <v>-0.12643678160919541</v>
      </c>
      <c r="AJ26" s="685">
        <f t="shared" si="6"/>
        <v>-4.3956043956043959E-2</v>
      </c>
      <c r="AK26" s="685">
        <f t="shared" si="6"/>
        <v>-0.14814814814814814</v>
      </c>
      <c r="AL26" s="685">
        <f t="shared" si="6"/>
        <v>-0.23109243697478993</v>
      </c>
      <c r="AM26" s="685">
        <f t="shared" si="6"/>
        <v>-8.1967213114754092E-2</v>
      </c>
      <c r="AN26" s="685"/>
      <c r="AO26" s="685"/>
      <c r="AP26" s="685"/>
      <c r="AQ26" s="685"/>
      <c r="AR26" s="685"/>
      <c r="AS26" s="685"/>
      <c r="AT26" s="685"/>
      <c r="AU26" s="685"/>
      <c r="AV26" s="685"/>
      <c r="AX26" s="739"/>
      <c r="AY26" s="739"/>
      <c r="BK26" s="667">
        <v>44471</v>
      </c>
    </row>
    <row r="27" spans="1:65">
      <c r="A27" s="679" t="s">
        <v>260</v>
      </c>
      <c r="B27" s="680"/>
      <c r="C27" s="679"/>
      <c r="D27" s="681">
        <f>ABS(D26)</f>
        <v>3.1746031746031746E-3</v>
      </c>
      <c r="E27" s="681">
        <f t="shared" ref="E27:N27" si="7">ABS(E26)</f>
        <v>6.965174129353234E-2</v>
      </c>
      <c r="F27" s="681">
        <f t="shared" si="7"/>
        <v>0.13482142857142856</v>
      </c>
      <c r="G27" s="681">
        <f t="shared" si="7"/>
        <v>5.7777777777777775E-2</v>
      </c>
      <c r="H27" s="681">
        <f t="shared" si="7"/>
        <v>7.6595744680851063E-2</v>
      </c>
      <c r="I27" s="681">
        <f t="shared" si="7"/>
        <v>8.5829959514170037E-2</v>
      </c>
      <c r="J27" s="681">
        <f t="shared" si="7"/>
        <v>6.4885496183206104E-2</v>
      </c>
      <c r="K27" s="681">
        <f t="shared" si="7"/>
        <v>0.25352112676056338</v>
      </c>
      <c r="L27" s="681">
        <f t="shared" si="7"/>
        <v>0.41860465116279072</v>
      </c>
      <c r="M27" s="681">
        <f t="shared" si="7"/>
        <v>0.11764705882352941</v>
      </c>
      <c r="N27" s="681">
        <f t="shared" si="7"/>
        <v>9.3406593406593408E-2</v>
      </c>
      <c r="O27" s="685">
        <f>ABS(O26)</f>
        <v>0.13861386138613863</v>
      </c>
      <c r="P27" s="681">
        <f t="shared" ref="P27:AH27" si="8">ABS(P26)</f>
        <v>9.5238095238095233E-2</v>
      </c>
      <c r="Q27" s="681">
        <f t="shared" si="8"/>
        <v>7.1090047393364927E-2</v>
      </c>
      <c r="R27" s="687">
        <f t="shared" si="8"/>
        <v>0.21301775147928995</v>
      </c>
      <c r="S27" s="681">
        <f t="shared" si="8"/>
        <v>0.13698630136986301</v>
      </c>
      <c r="T27" s="681">
        <f t="shared" si="8"/>
        <v>6.7999999999999996E-3</v>
      </c>
      <c r="U27" s="681">
        <f t="shared" si="8"/>
        <v>9.1499999999999998E-2</v>
      </c>
      <c r="V27" s="681">
        <f t="shared" si="8"/>
        <v>0.16374269005847952</v>
      </c>
      <c r="W27" s="681">
        <f t="shared" si="8"/>
        <v>5.7142857142857099E-2</v>
      </c>
      <c r="X27" s="685">
        <f t="shared" si="8"/>
        <v>6.1449999999999998E-2</v>
      </c>
      <c r="Y27" s="685">
        <f t="shared" si="8"/>
        <v>0.26406926406926406</v>
      </c>
      <c r="Z27" s="685">
        <f t="shared" si="8"/>
        <v>4.7619047619047616E-2</v>
      </c>
      <c r="AA27" s="685">
        <f t="shared" si="8"/>
        <v>0.12637362637362637</v>
      </c>
      <c r="AB27" s="685">
        <f t="shared" si="8"/>
        <v>0.75531914893617025</v>
      </c>
      <c r="AC27" s="685">
        <f t="shared" si="8"/>
        <v>0.15441176470588236</v>
      </c>
      <c r="AD27" s="685">
        <f t="shared" si="8"/>
        <v>2.9411764705882353E-2</v>
      </c>
      <c r="AE27" s="685">
        <f t="shared" si="8"/>
        <v>0.14285714285714285</v>
      </c>
      <c r="AF27" s="685">
        <f t="shared" si="8"/>
        <v>7.0422535211267609E-2</v>
      </c>
      <c r="AG27" s="685">
        <f t="shared" si="8"/>
        <v>0</v>
      </c>
      <c r="AH27" s="685">
        <f t="shared" si="8"/>
        <v>2.6490066225165563E-2</v>
      </c>
      <c r="AI27" s="685">
        <f>ABS(AI26)</f>
        <v>0.12643678160919541</v>
      </c>
      <c r="AJ27" s="685">
        <f>ABS(AJ26)</f>
        <v>4.3956043956043959E-2</v>
      </c>
      <c r="AK27" s="685">
        <f>ABS(AK26)</f>
        <v>0.14814814814814814</v>
      </c>
      <c r="AL27" s="685">
        <f t="shared" ref="AL27:AV27" si="9">ABS(AL26)</f>
        <v>0.23109243697478993</v>
      </c>
      <c r="AM27" s="685">
        <f t="shared" si="9"/>
        <v>8.1967213114754092E-2</v>
      </c>
      <c r="AN27" s="685">
        <f t="shared" si="9"/>
        <v>0</v>
      </c>
      <c r="AO27" s="685">
        <f t="shared" si="9"/>
        <v>0</v>
      </c>
      <c r="AP27" s="685">
        <f t="shared" si="9"/>
        <v>0</v>
      </c>
      <c r="AQ27" s="685">
        <f t="shared" si="9"/>
        <v>0</v>
      </c>
      <c r="AR27" s="685">
        <f t="shared" si="9"/>
        <v>0</v>
      </c>
      <c r="AS27" s="685">
        <f t="shared" si="9"/>
        <v>0</v>
      </c>
      <c r="AT27" s="685">
        <f t="shared" si="9"/>
        <v>0</v>
      </c>
      <c r="AU27" s="685">
        <f t="shared" si="9"/>
        <v>0</v>
      </c>
      <c r="AV27" s="685">
        <f t="shared" si="9"/>
        <v>0</v>
      </c>
      <c r="AX27" s="739"/>
      <c r="AY27" s="739"/>
      <c r="BK27" s="667">
        <v>44502</v>
      </c>
    </row>
    <row r="28" spans="1:65">
      <c r="A28" s="679" t="s">
        <v>257</v>
      </c>
      <c r="B28" s="680"/>
      <c r="C28" s="679"/>
      <c r="D28" s="681">
        <f>D27</f>
        <v>3.1746031746031746E-3</v>
      </c>
      <c r="E28" s="681">
        <f>SUM(D27:E27)/2</f>
        <v>3.6413172234067759E-2</v>
      </c>
      <c r="F28" s="681">
        <f>SUM(D27:F27)/3</f>
        <v>6.9215924346521365E-2</v>
      </c>
      <c r="G28" s="681">
        <f>SUM(D27:G27)/4</f>
        <v>6.6356387704335468E-2</v>
      </c>
      <c r="H28" s="681">
        <f>SUM(D27:H27)/5</f>
        <v>6.8404259099638584E-2</v>
      </c>
      <c r="I28" s="681">
        <f>SUM(D27:I27)/6</f>
        <v>7.1308542502060493E-2</v>
      </c>
      <c r="J28" s="681">
        <f>SUM(D27:J27)/7</f>
        <v>7.0390964456509872E-2</v>
      </c>
      <c r="K28" s="681">
        <f>SUM(D27:K27)/8</f>
        <v>9.3282234744516551E-2</v>
      </c>
      <c r="L28" s="682">
        <f>SUM(D27:L27)/9</f>
        <v>0.12942916990210257</v>
      </c>
      <c r="M28" s="681">
        <f>M27</f>
        <v>0.11764705882352941</v>
      </c>
      <c r="N28" s="681">
        <f>AVERAGE(M27:N27)</f>
        <v>0.10552682611506141</v>
      </c>
      <c r="O28" s="682">
        <f>AVERAGE(M27:O27)</f>
        <v>0.11655583787208716</v>
      </c>
      <c r="P28" s="682">
        <f>AVERAGE(M27:P27)</f>
        <v>0.11122640221358918</v>
      </c>
      <c r="Q28" s="682">
        <f>AVERAGE(M27:Q27)</f>
        <v>0.10319913124954432</v>
      </c>
      <c r="R28" s="687">
        <f>AVERAGE(M27:R27)</f>
        <v>0.12150223462116859</v>
      </c>
      <c r="S28" s="687">
        <f>AVERAGE(M27:S27)</f>
        <v>0.12371424415669637</v>
      </c>
      <c r="T28" s="687">
        <f>AVERAGE(M27:T27)</f>
        <v>0.10909996363710932</v>
      </c>
      <c r="U28" s="687">
        <f>AVERAGE(M27:U27)</f>
        <v>0.10714441212187495</v>
      </c>
      <c r="V28" s="687">
        <f>AVERAGE(M27:V27)</f>
        <v>0.11280423991553541</v>
      </c>
      <c r="W28" s="687">
        <f>AVERAGE(M27:W27)</f>
        <v>0.10774411420892829</v>
      </c>
      <c r="X28" s="731">
        <f>AVERAGE(M27:X27)</f>
        <v>0.10388627135818428</v>
      </c>
      <c r="Y28" s="685">
        <f>AVERAGE(Y27:Y27)</f>
        <v>0.26406926406926406</v>
      </c>
      <c r="Z28" s="685">
        <f>AVERAGE(Y27:Z27)</f>
        <v>0.15584415584415584</v>
      </c>
      <c r="AA28" s="685">
        <f>AVERAGE(Y27:AA27)</f>
        <v>0.14602064602064602</v>
      </c>
      <c r="AB28" s="685">
        <f>AVERAGE(Y27:AB27)</f>
        <v>0.29834527174952707</v>
      </c>
      <c r="AC28" s="685">
        <f>AVERAGE(Y27:AC27)</f>
        <v>0.26955857034079811</v>
      </c>
      <c r="AD28" s="685">
        <f>AVERAGE(Y27:AD27)</f>
        <v>0.22953410273497879</v>
      </c>
      <c r="AE28" s="685">
        <f>AVERAGE(Y27:AE27)</f>
        <v>0.21715167989528794</v>
      </c>
      <c r="AF28" s="685">
        <f>AVERAGE(Y27:AF27)</f>
        <v>0.19881053680978539</v>
      </c>
      <c r="AG28" s="685">
        <f>AVERAGE(Y27:AG27)</f>
        <v>0.17672047716425368</v>
      </c>
      <c r="AH28" s="685">
        <f>AVERAGE(Y27:AH27)</f>
        <v>0.16169743607034487</v>
      </c>
      <c r="AI28" s="685">
        <f>AVERAGE(Y27:AI27)</f>
        <v>0.15849192202842219</v>
      </c>
      <c r="AJ28" s="685">
        <f>AVERAGE(Y27:AJ27)</f>
        <v>0.14894726552239065</v>
      </c>
      <c r="AK28" s="685">
        <f>AVERAGE(AK27:AK27)</f>
        <v>0.14814814814814814</v>
      </c>
      <c r="AL28" s="685">
        <f>AVERAGE(AK27:AL27)</f>
        <v>0.18962029256146903</v>
      </c>
      <c r="AM28" s="685">
        <f>AVERAGE(AK27:AM27)</f>
        <v>0.15373593274589739</v>
      </c>
      <c r="AN28" s="685"/>
      <c r="AO28" s="685"/>
      <c r="AP28" s="685"/>
      <c r="AQ28" s="685"/>
      <c r="AR28" s="685"/>
      <c r="AS28" s="685"/>
      <c r="AT28" s="685"/>
      <c r="AU28" s="685"/>
      <c r="AV28" s="685"/>
      <c r="AX28" s="739"/>
      <c r="AY28" s="739"/>
      <c r="BK28" s="667">
        <v>44532</v>
      </c>
    </row>
    <row r="29" spans="1:65">
      <c r="R29" s="686" t="s">
        <v>261</v>
      </c>
      <c r="T29" s="686" t="s">
        <v>264</v>
      </c>
      <c r="U29" s="686" t="s">
        <v>264</v>
      </c>
      <c r="Y29" s="715" t="s">
        <v>272</v>
      </c>
      <c r="Z29" s="735" t="s">
        <v>276</v>
      </c>
      <c r="AA29" s="735"/>
      <c r="AB29" s="735" t="s">
        <v>283</v>
      </c>
      <c r="AC29" s="735"/>
      <c r="AD29" s="735"/>
      <c r="AE29" s="735"/>
      <c r="AF29" s="735"/>
      <c r="AG29" s="735"/>
      <c r="AH29" s="735"/>
      <c r="AI29" s="735"/>
      <c r="AJ29" s="735"/>
      <c r="AK29" s="735"/>
      <c r="AL29" s="735"/>
      <c r="AM29" s="735"/>
      <c r="AN29" s="735"/>
      <c r="AO29" s="735"/>
      <c r="AP29" s="735"/>
      <c r="AQ29" s="735"/>
      <c r="AR29" s="735"/>
      <c r="AS29" s="735"/>
      <c r="AT29" s="735"/>
      <c r="AU29" s="735"/>
      <c r="AV29" s="735"/>
      <c r="AW29" s="762">
        <f>(1/3)</f>
        <v>0.33333333333333331</v>
      </c>
      <c r="AX29" t="s">
        <v>295</v>
      </c>
    </row>
    <row r="30" spans="1:65">
      <c r="R30" s="686"/>
      <c r="T30" s="686"/>
      <c r="U30" s="686"/>
      <c r="Y30" s="715"/>
      <c r="Z30" s="735" t="s">
        <v>277</v>
      </c>
      <c r="AA30" s="735"/>
      <c r="AB30" s="735" t="s">
        <v>277</v>
      </c>
      <c r="AC30" s="735"/>
      <c r="AD30" s="735" t="s">
        <v>277</v>
      </c>
      <c r="AE30" s="735" t="s">
        <v>277</v>
      </c>
      <c r="AF30" s="735"/>
      <c r="AG30" s="735"/>
      <c r="AH30" s="735"/>
      <c r="AI30" s="735"/>
      <c r="AJ30" s="735" t="s">
        <v>277</v>
      </c>
      <c r="AK30" s="735"/>
      <c r="AL30" s="735"/>
      <c r="AM30" s="735" t="s">
        <v>277</v>
      </c>
      <c r="AN30" s="735"/>
      <c r="AO30" s="735"/>
      <c r="AP30" s="735"/>
      <c r="AQ30" s="735"/>
      <c r="AR30" s="735"/>
      <c r="AS30" s="735"/>
      <c r="AT30" s="735"/>
      <c r="AU30" s="735"/>
      <c r="AV30" s="735"/>
    </row>
    <row r="31" spans="1:65">
      <c r="A31" t="s">
        <v>266</v>
      </c>
      <c r="AB31" s="743" t="s">
        <v>284</v>
      </c>
      <c r="AJ31" s="1165" t="s">
        <v>380</v>
      </c>
      <c r="AK31" s="743"/>
      <c r="AL31" s="743"/>
      <c r="AM31" s="743"/>
      <c r="AN31" s="743"/>
      <c r="AO31" s="743"/>
      <c r="AP31" s="743"/>
      <c r="AQ31" s="743"/>
      <c r="AR31" s="743"/>
      <c r="AS31" s="743"/>
      <c r="AT31" s="743"/>
      <c r="AU31" s="743"/>
      <c r="AV31" s="743"/>
    </row>
    <row r="32" spans="1:65">
      <c r="A32" t="s">
        <v>267</v>
      </c>
      <c r="AD32" s="743" t="s">
        <v>304</v>
      </c>
      <c r="AL32" s="735" t="s">
        <v>277</v>
      </c>
    </row>
    <row r="33" spans="31:48">
      <c r="AE33" s="743" t="s">
        <v>317</v>
      </c>
      <c r="AF33" s="743"/>
      <c r="AG33" s="743"/>
      <c r="AH33" s="743"/>
      <c r="AI33" s="743"/>
      <c r="AJ33" s="743"/>
      <c r="AK33" s="743"/>
      <c r="AL33" s="1175" t="s">
        <v>393</v>
      </c>
      <c r="AM33" s="743"/>
      <c r="AN33" s="743"/>
      <c r="AO33" s="743"/>
      <c r="AP33" s="743"/>
      <c r="AQ33" s="743"/>
      <c r="AR33" s="743"/>
      <c r="AS33" s="743"/>
      <c r="AT33" s="743"/>
      <c r="AU33" s="743"/>
      <c r="AV33" s="743"/>
    </row>
    <row r="54" spans="13:15" ht="18">
      <c r="M54" s="507" t="s">
        <v>269</v>
      </c>
      <c r="N54" s="507">
        <v>412.5</v>
      </c>
      <c r="O54" s="507">
        <v>437.5</v>
      </c>
    </row>
    <row r="55" spans="13:15" ht="18">
      <c r="M55" s="507"/>
      <c r="N55" s="507">
        <f>N54-O54</f>
        <v>-25</v>
      </c>
      <c r="O55" s="507"/>
    </row>
    <row r="56" spans="13:15" ht="18">
      <c r="M56" s="432"/>
      <c r="N56" s="432">
        <f>N55*100/O54</f>
        <v>-5.7142857142857144</v>
      </c>
      <c r="O56" s="432"/>
    </row>
    <row r="57" spans="13:15" ht="18">
      <c r="M57" s="432"/>
      <c r="N57" s="432"/>
      <c r="O57" s="432"/>
    </row>
    <row r="58" spans="13:15" ht="18">
      <c r="M58" s="432"/>
      <c r="N58" s="432">
        <v>420</v>
      </c>
      <c r="O58" s="432">
        <v>447.5</v>
      </c>
    </row>
    <row r="59" spans="13:15" ht="18">
      <c r="M59" s="432"/>
      <c r="N59" s="432">
        <f>N58-O58</f>
        <v>-27.5</v>
      </c>
      <c r="O59" s="432"/>
    </row>
    <row r="60" spans="13:15" ht="18">
      <c r="M60" s="432"/>
      <c r="N60" s="432">
        <f>N59*100/O58</f>
        <v>-6.1452513966480451</v>
      </c>
      <c r="O60" s="432"/>
    </row>
    <row r="61" spans="13:15" ht="18">
      <c r="M61" s="432"/>
      <c r="N61" s="432"/>
      <c r="O61" s="432"/>
    </row>
    <row r="62" spans="13:15" ht="18">
      <c r="M62" s="432"/>
      <c r="N62" s="432"/>
      <c r="O62" s="432"/>
    </row>
    <row r="63" spans="13:15" ht="18">
      <c r="M63" s="432" t="s">
        <v>270</v>
      </c>
      <c r="N63" s="432">
        <v>432.5</v>
      </c>
      <c r="O63" s="432">
        <v>437.5</v>
      </c>
    </row>
    <row r="64" spans="13:15" ht="18">
      <c r="M64" s="432"/>
      <c r="N64" s="432">
        <f>N63-O63</f>
        <v>-5</v>
      </c>
      <c r="O64" s="432"/>
    </row>
    <row r="65" spans="13:15" ht="18">
      <c r="M65" s="432"/>
      <c r="N65" s="432">
        <f>N64*100/O63</f>
        <v>-1.1428571428571428</v>
      </c>
      <c r="O65" s="432"/>
    </row>
    <row r="66" spans="13:15" ht="18">
      <c r="M66" s="432"/>
      <c r="N66" s="432"/>
      <c r="O66" s="432"/>
    </row>
    <row r="67" spans="13:15" ht="18">
      <c r="M67" s="432"/>
      <c r="N67" s="432">
        <v>420</v>
      </c>
      <c r="O67" s="432">
        <v>447.5</v>
      </c>
    </row>
    <row r="68" spans="13:15" ht="18">
      <c r="M68" s="432"/>
      <c r="N68" s="432">
        <f>N67-O67</f>
        <v>-27.5</v>
      </c>
      <c r="O68" s="432"/>
    </row>
    <row r="69" spans="13:15" ht="18">
      <c r="M69" s="432"/>
      <c r="N69" s="432">
        <f>N68*100/O67</f>
        <v>-6.1452513966480451</v>
      </c>
      <c r="O69" s="432"/>
    </row>
  </sheetData>
  <mergeCells count="2">
    <mergeCell ref="A4:A5"/>
    <mergeCell ref="A18:A1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11 Jan 16</vt:lpstr>
      <vt:lpstr>25 Jan 16</vt:lpstr>
      <vt:lpstr>15 Feb 16</vt:lpstr>
      <vt:lpstr>29 Feb 16</vt:lpstr>
      <vt:lpstr>15 Mar 16</vt:lpstr>
      <vt:lpstr>29 Mar 16</vt:lpstr>
      <vt:lpstr>25 Apr 16</vt:lpstr>
      <vt:lpstr>17 May 16</vt:lpstr>
      <vt:lpstr>30 May 16</vt:lpstr>
      <vt:lpstr>14 Jun 16</vt:lpstr>
      <vt:lpstr>27 Jun 16</vt:lpstr>
      <vt:lpstr>12 Jul 16</vt:lpstr>
      <vt:lpstr>25 Jul 16</vt:lpstr>
      <vt:lpstr>29 Aug 16</vt:lpstr>
      <vt:lpstr>12 Sep 16</vt:lpstr>
      <vt:lpstr>Dec.19</vt:lpstr>
      <vt:lpstr>Jan.20</vt:lpstr>
      <vt:lpstr>Feb.20</vt:lpstr>
      <vt:lpstr>Mar.20</vt:lpstr>
      <vt:lpstr>Mar.20_13032020</vt:lpstr>
      <vt:lpstr>Apr.20_03042020</vt:lpstr>
      <vt:lpstr>Apr.20_21042020</vt:lpstr>
      <vt:lpstr>May.20_5052020</vt:lpstr>
      <vt:lpstr>May.20_20052020</vt:lpstr>
      <vt:lpstr>May.20_27052020</vt:lpstr>
      <vt:lpstr>Jun.20_11062020</vt:lpstr>
      <vt:lpstr>Jun.20_23062020</vt:lpstr>
      <vt:lpstr>Jul.20_16072020</vt:lpstr>
      <vt:lpstr>Jul.20_24072020</vt:lpstr>
      <vt:lpstr>Aug.20_14082020</vt:lpstr>
      <vt:lpstr>Aug.20_25082020</vt:lpstr>
      <vt:lpstr>Sep.20_15092020</vt:lpstr>
      <vt:lpstr>Sep.20_28092020</vt:lpstr>
      <vt:lpstr>Oct.20_12102020</vt:lpstr>
      <vt:lpstr>Oct.20_26102020</vt:lpstr>
      <vt:lpstr>Nov.20_09112020</vt:lpstr>
      <vt:lpstr>Nov.20_30112020</vt:lpstr>
      <vt:lpstr>Dec.20_16122020</vt:lpstr>
      <vt:lpstr>Dec.20_25122020</vt:lpstr>
      <vt:lpstr>error_2020</vt:lpstr>
      <vt:lpstr>Jan.21_15012021</vt:lpstr>
      <vt:lpstr>Jan.21_27012021</vt:lpstr>
      <vt:lpstr>Feb.21_11022021</vt:lpstr>
      <vt:lpstr>Feb.21_24022021</vt:lpstr>
      <vt:lpstr>Feb.21_16032021</vt:lpstr>
      <vt:lpstr>error_2021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NATTAWUT HOKITTIKUL</dc:creator>
  <cp:lastModifiedBy>TATCHSORN BANDANCHAI</cp:lastModifiedBy>
  <cp:lastPrinted>2017-10-03T08:44:09Z</cp:lastPrinted>
  <dcterms:created xsi:type="dcterms:W3CDTF">2015-10-12T03:06:24Z</dcterms:created>
  <dcterms:modified xsi:type="dcterms:W3CDTF">2021-03-16T01:48:45Z</dcterms:modified>
</cp:coreProperties>
</file>